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T:\CLIENTS\R\RAV200 - Ravello Holdings, Inc\Applications\2019\Lancaster &amp; Palmdale\Projects\Lancaster - 168 units\Work in Progress\"/>
    </mc:Choice>
  </mc:AlternateContent>
  <workbookProtection workbookPassword="E2FF" lockStructure="1"/>
  <bookViews>
    <workbookView xWindow="1305" yWindow="0" windowWidth="19380" windowHeight="1561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App)'!$A$1:$G$797</definedName>
    <definedName name="_xlnm.Print_Area" localSheetId="8">'FARMWORKER Basis &amp; Credits'!$A$1:$AN$81</definedName>
    <definedName name="_xlnm.Print_Area" localSheetId="0">'Instructions-App Completion '!$A$1:$BP$398</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2">[4]Feasibility!$X$4:$AL$75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2">[4]Feasibility!$X$78:$AM$145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2">[4]Feasibility!$A$152:$L$224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App)'!$A$1:$G$797</definedName>
    <definedName name="Z_ACB87C9A_02C3_4C83_BBE4_E2C44A4D81CD_.wvu.PrintArea" localSheetId="0" hidden="1">'Instructions-App Completion '!$A$1:$AL$398</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App)'!$1571:$65616,'Checklist Items (Non-Joint App)'!$798:$1365,'Checklist Items (Non-Joint App)'!$1570:$1570</definedName>
    <definedName name="Z_ACB87C9A_02C3_4C83_BBE4_E2C44A4D81CD_.wvu.Rows" localSheetId="0" hidden="1">'Instructions-App Completion '!$504:$65581,'Instructions-App Completion '!$401:$460</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62913" iterate="1" iterateCount="1" calcOnSave="0" concurrentCalc="0"/>
  <customWorkbookViews>
    <customWorkbookView name="Chen, Zhuo - Personal View" guid="{ACB87C9A-02C3-4C83-BBE4-E2C44A4D81CD}" mergeInterval="0" personalView="1" xWindow="9" windowWidth="1152" windowHeight="985" tabRatio="90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83" i="4" l="1"/>
  <c r="E28" i="4"/>
  <c r="S41" i="4"/>
  <c r="I92" i="4"/>
  <c r="I91" i="4"/>
  <c r="I90" i="4"/>
  <c r="I86" i="4"/>
  <c r="I85" i="4"/>
  <c r="I83" i="4"/>
  <c r="W827" i="3"/>
  <c r="E14" i="7"/>
  <c r="E15" i="7"/>
  <c r="W835" i="3"/>
  <c r="E16" i="7"/>
  <c r="W840" i="3"/>
  <c r="E17" i="7"/>
  <c r="E18" i="7"/>
  <c r="W850" i="3"/>
  <c r="E19" i="7"/>
  <c r="W857" i="3"/>
  <c r="E20" i="7"/>
  <c r="E21" i="7"/>
  <c r="E35" i="7"/>
  <c r="E38" i="7"/>
  <c r="F72" i="4"/>
  <c r="F80" i="4"/>
  <c r="F66" i="4"/>
  <c r="F56" i="4"/>
  <c r="F55" i="4"/>
  <c r="F47" i="4"/>
  <c r="F44" i="4"/>
  <c r="F43" i="4"/>
  <c r="F41" i="4"/>
  <c r="F39" i="4"/>
  <c r="F38" i="4"/>
  <c r="F34" i="4"/>
  <c r="F32" i="4"/>
  <c r="F30" i="4"/>
  <c r="F29" i="4"/>
  <c r="F28" i="4"/>
  <c r="E6" i="4"/>
  <c r="E4" i="4"/>
  <c r="U812" i="3"/>
  <c r="U709" i="3"/>
  <c r="K709" i="3"/>
  <c r="S47" i="4"/>
  <c r="S44" i="4"/>
  <c r="P546" i="3"/>
  <c r="P618" i="3"/>
  <c r="C8" i="4"/>
  <c r="C621" i="3"/>
  <c r="O768" i="3"/>
  <c r="C620" i="3"/>
  <c r="Z634" i="3"/>
  <c r="S92" i="4"/>
  <c r="S91" i="4"/>
  <c r="E91" i="13"/>
  <c r="S90" i="4"/>
  <c r="S86" i="4"/>
  <c r="S83" i="4"/>
  <c r="S66" i="4"/>
  <c r="S43" i="4"/>
  <c r="S53" i="4"/>
  <c r="E53" i="13"/>
  <c r="S39" i="4"/>
  <c r="S38" i="4"/>
  <c r="S34" i="4"/>
  <c r="S32" i="4"/>
  <c r="S30" i="4"/>
  <c r="S29" i="4"/>
  <c r="E29" i="13"/>
  <c r="S28" i="4"/>
  <c r="T25" i="14"/>
  <c r="AI7" i="14"/>
  <c r="AI11" i="14"/>
  <c r="AI20" i="14"/>
  <c r="AI22" i="14"/>
  <c r="AI23" i="14"/>
  <c r="AI26" i="14"/>
  <c r="T11" i="4"/>
  <c r="R10" i="4"/>
  <c r="R88" i="4"/>
  <c r="R81" i="4"/>
  <c r="T25" i="15"/>
  <c r="AI7" i="15"/>
  <c r="AG428" i="3"/>
  <c r="AG431" i="3"/>
  <c r="AG432" i="3"/>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C78" i="4"/>
  <c r="B77" i="4"/>
  <c r="C9" i="7"/>
  <c r="Z797" i="3"/>
  <c r="E8" i="7"/>
  <c r="G8" i="7"/>
  <c r="I8" i="7"/>
  <c r="K8" i="7"/>
  <c r="M8" i="7"/>
  <c r="M9" i="7"/>
  <c r="C7" i="7"/>
  <c r="C5" i="7"/>
  <c r="A73" i="13"/>
  <c r="A66" i="13"/>
  <c r="A61" i="13"/>
  <c r="A60" i="13"/>
  <c r="A52" i="13"/>
  <c r="A51" i="13"/>
  <c r="A35" i="13"/>
  <c r="A24" i="13"/>
  <c r="A103" i="13"/>
  <c r="A94" i="13"/>
  <c r="A93" i="13"/>
  <c r="A92" i="13"/>
  <c r="A91" i="13"/>
  <c r="A90" i="13"/>
  <c r="AD67"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AD20" i="14"/>
  <c r="AD22" i="14"/>
  <c r="Y20" i="14"/>
  <c r="Y22" i="14"/>
  <c r="T20" i="14"/>
  <c r="T22" i="14"/>
  <c r="H106" i="13"/>
  <c r="H103" i="13"/>
  <c r="H102" i="13"/>
  <c r="H101" i="13"/>
  <c r="H100" i="13"/>
  <c r="H99" i="13"/>
  <c r="H98" i="13"/>
  <c r="H94" i="13"/>
  <c r="H93" i="13"/>
  <c r="H92" i="13"/>
  <c r="H91" i="13"/>
  <c r="H90" i="13"/>
  <c r="H89" i="13"/>
  <c r="H88" i="13"/>
  <c r="H87" i="13"/>
  <c r="H86" i="13"/>
  <c r="H84" i="13"/>
  <c r="H83" i="13"/>
  <c r="H82" i="13"/>
  <c r="H81" i="13"/>
  <c r="H78"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0" i="13"/>
  <c r="E89" i="13"/>
  <c r="E88" i="13"/>
  <c r="E87" i="13"/>
  <c r="E86" i="13"/>
  <c r="E84" i="13"/>
  <c r="E83" i="13"/>
  <c r="E82" i="13"/>
  <c r="E81" i="13"/>
  <c r="E78" i="13"/>
  <c r="E76" i="13"/>
  <c r="E66" i="13"/>
  <c r="E65" i="13"/>
  <c r="E52" i="13"/>
  <c r="E51" i="13"/>
  <c r="E50" i="13"/>
  <c r="E49" i="13"/>
  <c r="E48" i="13"/>
  <c r="E47" i="13"/>
  <c r="E46" i="13"/>
  <c r="E45" i="13"/>
  <c r="E44" i="13"/>
  <c r="E41" i="13"/>
  <c r="E39" i="13"/>
  <c r="E38"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52" i="4"/>
  <c r="R51" i="4"/>
  <c r="R50" i="4"/>
  <c r="R49" i="4"/>
  <c r="R48" i="4"/>
  <c r="R47" i="4"/>
  <c r="R43" i="4"/>
  <c r="R44" i="4"/>
  <c r="R45" i="4"/>
  <c r="R46" i="4"/>
  <c r="R53" i="4"/>
  <c r="R41" i="4"/>
  <c r="R39" i="4"/>
  <c r="R38" i="4"/>
  <c r="R35" i="4"/>
  <c r="R34" i="4"/>
  <c r="R33" i="4"/>
  <c r="R32" i="4"/>
  <c r="R31" i="4"/>
  <c r="R30" i="4"/>
  <c r="R29" i="4"/>
  <c r="R28" i="4"/>
  <c r="R26" i="4"/>
  <c r="R24" i="4"/>
  <c r="R23" i="4"/>
  <c r="R22" i="4"/>
  <c r="R21" i="4"/>
  <c r="R20" i="4"/>
  <c r="R19" i="4"/>
  <c r="R18" i="4"/>
  <c r="R17" i="4"/>
  <c r="R15" i="4"/>
  <c r="R14" i="4"/>
  <c r="R13" i="4"/>
  <c r="R9" i="4"/>
  <c r="R11" i="4"/>
  <c r="R7" i="4"/>
  <c r="R6" i="4"/>
  <c r="R4" i="4"/>
  <c r="R5" i="4"/>
  <c r="R8" i="4"/>
  <c r="AD983" i="3"/>
  <c r="B5" i="11"/>
  <c r="C5" i="11"/>
  <c r="C6" i="11"/>
  <c r="C7" i="11"/>
  <c r="C8" i="11"/>
  <c r="C9" i="11"/>
  <c r="B6" i="11"/>
  <c r="B7"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D22" i="1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D32" i="11"/>
  <c r="C33" i="11"/>
  <c r="D33" i="11"/>
  <c r="C34" i="11"/>
  <c r="D34" i="11"/>
  <c r="C35" i="11"/>
  <c r="D35" i="11"/>
  <c r="C36" i="11"/>
  <c r="D36" i="11"/>
  <c r="B39" i="11"/>
  <c r="C39" i="11"/>
  <c r="C40" i="11"/>
  <c r="C41" i="11"/>
  <c r="B40" i="11"/>
  <c r="B41" i="11"/>
  <c r="D40" i="11"/>
  <c r="B42" i="11"/>
  <c r="C42" i="11"/>
  <c r="D42" i="11"/>
  <c r="B44" i="11"/>
  <c r="C44" i="11"/>
  <c r="B45" i="11"/>
  <c r="C45" i="11"/>
  <c r="B46" i="11"/>
  <c r="B47" i="11"/>
  <c r="B48" i="11"/>
  <c r="B49" i="11"/>
  <c r="B50" i="11"/>
  <c r="B51" i="11"/>
  <c r="B52" i="11"/>
  <c r="B53" i="11"/>
  <c r="C46" i="11"/>
  <c r="C47" i="11"/>
  <c r="C48" i="11"/>
  <c r="C49" i="11"/>
  <c r="C50" i="11"/>
  <c r="C51" i="11"/>
  <c r="C52" i="11"/>
  <c r="C53" i="11"/>
  <c r="D47" i="11"/>
  <c r="D48" i="11"/>
  <c r="D50" i="11"/>
  <c r="D51" i="11"/>
  <c r="D52" i="11"/>
  <c r="B56" i="11"/>
  <c r="C56" i="11"/>
  <c r="D56" i="11"/>
  <c r="B57" i="11"/>
  <c r="C57" i="11"/>
  <c r="C58" i="11"/>
  <c r="C59" i="11"/>
  <c r="C60" i="11"/>
  <c r="C61" i="11"/>
  <c r="C62" i="11"/>
  <c r="C63" i="11"/>
  <c r="B58" i="11"/>
  <c r="B59" i="11"/>
  <c r="D59" i="11"/>
  <c r="B60" i="11"/>
  <c r="B61" i="11"/>
  <c r="B62" i="11"/>
  <c r="D62" i="11"/>
  <c r="B66" i="11"/>
  <c r="B67" i="11"/>
  <c r="B68" i="11"/>
  <c r="C66" i="11"/>
  <c r="D66" i="11"/>
  <c r="C67" i="11"/>
  <c r="C68" i="11"/>
  <c r="D68" i="11"/>
  <c r="B70" i="11"/>
  <c r="C70" i="11"/>
  <c r="B71" i="11"/>
  <c r="C71" i="11"/>
  <c r="B72" i="11"/>
  <c r="C72" i="11"/>
  <c r="D72" i="11"/>
  <c r="B73" i="11"/>
  <c r="C73" i="11"/>
  <c r="D73" i="11"/>
  <c r="B74" i="11"/>
  <c r="C74" i="11"/>
  <c r="D74" i="11"/>
  <c r="B81" i="11"/>
  <c r="C81" i="11"/>
  <c r="B82" i="11"/>
  <c r="C82" i="11"/>
  <c r="C83" i="11"/>
  <c r="C84" i="11"/>
  <c r="C85" i="11"/>
  <c r="C86" i="11"/>
  <c r="C87" i="11"/>
  <c r="C88" i="11"/>
  <c r="C89" i="11"/>
  <c r="C90" i="11"/>
  <c r="C91" i="11"/>
  <c r="C92" i="11"/>
  <c r="C93" i="11"/>
  <c r="C94" i="11"/>
  <c r="C95" i="11"/>
  <c r="B83" i="11"/>
  <c r="D83" i="11"/>
  <c r="B84" i="11"/>
  <c r="B85" i="11"/>
  <c r="D85" i="11"/>
  <c r="B86" i="11"/>
  <c r="D86" i="11"/>
  <c r="B87" i="11"/>
  <c r="D87" i="11"/>
  <c r="B88" i="11"/>
  <c r="D88" i="11"/>
  <c r="B89" i="11"/>
  <c r="D89" i="11"/>
  <c r="B90" i="11"/>
  <c r="B91" i="11"/>
  <c r="D91" i="11"/>
  <c r="B92" i="11"/>
  <c r="B93" i="11"/>
  <c r="D93" i="11"/>
  <c r="B94" i="11"/>
  <c r="B95" i="11"/>
  <c r="D95" i="11"/>
  <c r="B100" i="11"/>
  <c r="B101" i="11"/>
  <c r="B102" i="11"/>
  <c r="B103" i="11"/>
  <c r="B104" i="11"/>
  <c r="C100" i="11"/>
  <c r="C101" i="11"/>
  <c r="C102" i="11"/>
  <c r="C103" i="11"/>
  <c r="D103" i="11"/>
  <c r="C104" i="11"/>
  <c r="D104" i="11"/>
  <c r="A4" i="8"/>
  <c r="B4" i="8"/>
  <c r="F4" i="8"/>
  <c r="H4" i="8"/>
  <c r="I4" i="8"/>
  <c r="A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58" i="3"/>
  <c r="Y768" i="3"/>
  <c r="Y769" i="3"/>
  <c r="Y770" i="3"/>
  <c r="Y771" i="3"/>
  <c r="Y772" i="3"/>
  <c r="Y773" i="3"/>
  <c r="Y774" i="3"/>
  <c r="Y775" i="3"/>
  <c r="Y776" i="3"/>
  <c r="Y777" i="3"/>
  <c r="Y778" i="3"/>
  <c r="G15" i="7"/>
  <c r="I15" i="7"/>
  <c r="K15" i="7"/>
  <c r="M15" i="7"/>
  <c r="O15" i="7"/>
  <c r="Q15" i="7"/>
  <c r="S15" i="7"/>
  <c r="U15" i="7"/>
  <c r="W15" i="7"/>
  <c r="Y15" i="7"/>
  <c r="AA15" i="7"/>
  <c r="AC15" i="7"/>
  <c r="AE15" i="7"/>
  <c r="AG15" i="7"/>
  <c r="G16" i="7"/>
  <c r="I16" i="7"/>
  <c r="K16" i="7"/>
  <c r="M16" i="7"/>
  <c r="O16" i="7"/>
  <c r="Q16" i="7"/>
  <c r="S16" i="7"/>
  <c r="U16" i="7"/>
  <c r="W16" i="7"/>
  <c r="Y16" i="7"/>
  <c r="AA16" i="7"/>
  <c r="AC16" i="7"/>
  <c r="AE16" i="7"/>
  <c r="AG16"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G19" i="7"/>
  <c r="I19" i="7"/>
  <c r="K19" i="7"/>
  <c r="M19" i="7"/>
  <c r="O19" i="7"/>
  <c r="Q19" i="7"/>
  <c r="S19" i="7"/>
  <c r="U19" i="7"/>
  <c r="W19" i="7"/>
  <c r="Y19" i="7"/>
  <c r="AA19" i="7"/>
  <c r="AC19" i="7"/>
  <c r="AE19" i="7"/>
  <c r="AG19"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G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M35" i="7"/>
  <c r="M36" i="7"/>
  <c r="M37" i="7"/>
  <c r="M38"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F633"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1"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2" i="3"/>
  <c r="AQ879" i="3"/>
  <c r="AD966" i="3"/>
  <c r="AQ880" i="3"/>
  <c r="AD968" i="3"/>
  <c r="AQ881" i="3"/>
  <c r="AD970" i="3"/>
  <c r="AD981"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C36" i="4"/>
  <c r="D36" i="4"/>
  <c r="B36" i="4"/>
  <c r="C53" i="4"/>
  <c r="B53" i="13"/>
  <c r="C62" i="4"/>
  <c r="D62" i="4"/>
  <c r="B62" i="4"/>
  <c r="C74" i="4"/>
  <c r="D74" i="4"/>
  <c r="B74" i="4"/>
  <c r="C95" i="4"/>
  <c r="B95" i="13"/>
  <c r="B25" i="13"/>
  <c r="D8" i="4"/>
  <c r="D11" i="4"/>
  <c r="D12" i="4"/>
  <c r="D25" i="4"/>
  <c r="D40" i="4"/>
  <c r="B40" i="4"/>
  <c r="D53" i="4"/>
  <c r="D67" i="4"/>
  <c r="D95" i="4"/>
  <c r="D104" i="4"/>
  <c r="S25" i="4"/>
  <c r="E25" i="13"/>
  <c r="S40" i="4"/>
  <c r="E40" i="13"/>
  <c r="F2" i="4"/>
  <c r="G2" i="4"/>
  <c r="H2" i="4"/>
  <c r="I2" i="4"/>
  <c r="J2" i="4"/>
  <c r="K2" i="4"/>
  <c r="L2" i="4"/>
  <c r="M2" i="4"/>
  <c r="N2" i="4"/>
  <c r="O2" i="4"/>
  <c r="P2" i="4"/>
  <c r="Q2" i="4"/>
  <c r="B4" i="4"/>
  <c r="B5" i="4"/>
  <c r="B6" i="4"/>
  <c r="B7" i="4"/>
  <c r="E8" i="4"/>
  <c r="E11" i="4"/>
  <c r="E12"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F11" i="4"/>
  <c r="F25" i="4"/>
  <c r="F36" i="4"/>
  <c r="F40" i="4"/>
  <c r="F53" i="4"/>
  <c r="F62"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E63" i="4"/>
  <c r="E67" i="4"/>
  <c r="E74" i="4"/>
  <c r="E95" i="4"/>
  <c r="E96" i="4"/>
  <c r="E104" i="4"/>
  <c r="E105" i="4"/>
  <c r="G62" i="4"/>
  <c r="H62" i="4"/>
  <c r="K62" i="4"/>
  <c r="L62" i="4"/>
  <c r="O62" i="4"/>
  <c r="O63" i="4"/>
  <c r="O67" i="4"/>
  <c r="O74" i="4"/>
  <c r="O95" i="4"/>
  <c r="O96" i="4"/>
  <c r="O104" i="4"/>
  <c r="O105" i="4"/>
  <c r="Q62" i="4"/>
  <c r="B65" i="4"/>
  <c r="B66" i="4"/>
  <c r="F67" i="4"/>
  <c r="G67" i="4"/>
  <c r="H67" i="4"/>
  <c r="I67" i="4"/>
  <c r="K67" i="4"/>
  <c r="L67" i="4"/>
  <c r="Q67" i="4"/>
  <c r="B69" i="4"/>
  <c r="B70" i="4"/>
  <c r="B71" i="4"/>
  <c r="B72" i="4"/>
  <c r="B73" i="4"/>
  <c r="F74" i="4"/>
  <c r="G74" i="4"/>
  <c r="H74" i="4"/>
  <c r="I74" i="4"/>
  <c r="K74" i="4"/>
  <c r="L74" i="4"/>
  <c r="Q74" i="4"/>
  <c r="B76" i="4"/>
  <c r="B78" i="4"/>
  <c r="B80"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I104" i="4"/>
  <c r="K104" i="4"/>
  <c r="L104" i="4"/>
  <c r="Q104" i="4"/>
  <c r="F108" i="4"/>
  <c r="G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AT237" i="3"/>
  <c r="BB239" i="3"/>
  <c r="T262"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AM905" i="3"/>
  <c r="O758" i="3"/>
  <c r="M812" i="3"/>
  <c r="Q812" i="3"/>
  <c r="Y812" i="3"/>
  <c r="U710" i="3"/>
  <c r="K710" i="3"/>
  <c r="AC812" i="3"/>
  <c r="AG812" i="3"/>
  <c r="AV824" i="3"/>
  <c r="Z877" i="3"/>
  <c r="AN926" i="3"/>
  <c r="AN927" i="3"/>
  <c r="AN928" i="3"/>
  <c r="AN929" i="3"/>
  <c r="AN930" i="3"/>
  <c r="AN931" i="3"/>
  <c r="AN932" i="3"/>
  <c r="AN933" i="3"/>
  <c r="AN934" i="3"/>
  <c r="Z974" i="3"/>
  <c r="Q977" i="3"/>
  <c r="V977" i="3"/>
  <c r="Z979" i="3"/>
  <c r="D11" i="11"/>
  <c r="Q63" i="4"/>
  <c r="Q96" i="4"/>
  <c r="Q105" i="4"/>
  <c r="B67" i="4"/>
  <c r="D58" i="11"/>
  <c r="D49" i="11"/>
  <c r="B8" i="4"/>
  <c r="D39" i="11"/>
  <c r="D23" i="11"/>
  <c r="D94" i="11"/>
  <c r="D92" i="11"/>
  <c r="D67" i="11"/>
  <c r="D31" i="11"/>
  <c r="D6" i="11"/>
  <c r="D15" i="11"/>
  <c r="D71" i="11"/>
  <c r="D18" i="11"/>
  <c r="D102" i="11"/>
  <c r="D60" i="11"/>
  <c r="D8" i="11"/>
  <c r="D61" i="11"/>
  <c r="D53" i="11"/>
  <c r="D10" i="11"/>
  <c r="D101" i="11"/>
  <c r="D90" i="11"/>
  <c r="B75" i="11"/>
  <c r="D70" i="11"/>
  <c r="AQ885" i="3"/>
  <c r="L947" i="3"/>
  <c r="L949" i="3"/>
  <c r="L950" i="3"/>
  <c r="L951" i="3"/>
  <c r="AN891" i="3"/>
  <c r="AQ882" i="3"/>
  <c r="CE614" i="3"/>
  <c r="BK621" i="3"/>
  <c r="CT614" i="3"/>
  <c r="BZ633" i="3"/>
  <c r="BP633" i="3"/>
  <c r="I990" i="3"/>
  <c r="I993" i="3"/>
  <c r="BP614" i="3"/>
  <c r="DD614" i="3"/>
  <c r="BU633" i="3"/>
  <c r="BU614" i="3"/>
  <c r="BU621" i="3"/>
  <c r="BU635" i="3"/>
  <c r="CJ614" i="3"/>
  <c r="BZ614" i="3"/>
  <c r="BF621" i="3"/>
  <c r="BF614" i="3"/>
  <c r="BF635" i="3"/>
  <c r="V948" i="3"/>
  <c r="AD948" i="3"/>
  <c r="BA633" i="3"/>
  <c r="CO614" i="3"/>
  <c r="AT675" i="3"/>
  <c r="AU657" i="3"/>
  <c r="AV657" i="3"/>
  <c r="CY614" i="3"/>
  <c r="BK614" i="3"/>
  <c r="BA621" i="3"/>
  <c r="AC862" i="3"/>
  <c r="BZ621" i="3"/>
  <c r="BZ635" i="3"/>
  <c r="BK633" i="3"/>
  <c r="BA614" i="3"/>
  <c r="O25" i="7"/>
  <c r="D41" i="11"/>
  <c r="AT614" i="3"/>
  <c r="X990" i="3"/>
  <c r="D12" i="11"/>
  <c r="D79" i="11"/>
  <c r="BP635" i="3"/>
  <c r="V950" i="3"/>
  <c r="AD950" i="3"/>
  <c r="AX614" i="3"/>
  <c r="X993" i="3"/>
  <c r="K63" i="4"/>
  <c r="K96" i="4"/>
  <c r="K105" i="4"/>
  <c r="D100" i="11"/>
  <c r="I25" i="7"/>
  <c r="D82" i="11"/>
  <c r="D7" i="11"/>
  <c r="L63" i="4"/>
  <c r="L96" i="4"/>
  <c r="L105" i="4"/>
  <c r="D46" i="11"/>
  <c r="D12" i="13"/>
  <c r="J12" i="4"/>
  <c r="B25" i="4"/>
  <c r="H63" i="4"/>
  <c r="H96" i="4"/>
  <c r="F105" i="13"/>
  <c r="F107" i="13"/>
  <c r="AA25" i="7"/>
  <c r="AC25" i="7"/>
  <c r="D77" i="11"/>
  <c r="G63" i="4"/>
  <c r="G96" i="4"/>
  <c r="G105" i="4"/>
  <c r="AM829" i="3"/>
  <c r="AM834" i="3"/>
  <c r="U25" i="7"/>
  <c r="C26" i="11"/>
  <c r="I96" i="4"/>
  <c r="I105" i="4"/>
  <c r="R25" i="4"/>
  <c r="B9" i="11"/>
  <c r="U35" i="7"/>
  <c r="U38" i="7"/>
  <c r="Y7" i="14"/>
  <c r="K35" i="7"/>
  <c r="K38" i="7"/>
  <c r="W35" i="7"/>
  <c r="W38" i="7"/>
  <c r="AA35" i="7"/>
  <c r="AA38" i="7"/>
  <c r="I30" i="8"/>
  <c r="Z789" i="3"/>
  <c r="E6" i="7"/>
  <c r="AD7" i="14"/>
  <c r="O35" i="7"/>
  <c r="O38" i="7"/>
  <c r="I35" i="7"/>
  <c r="I38" i="7"/>
  <c r="AD7" i="15"/>
  <c r="T7" i="15"/>
  <c r="T7" i="14"/>
  <c r="Y7" i="15"/>
  <c r="Y11" i="15"/>
  <c r="Y23" i="15"/>
  <c r="Y26" i="15"/>
  <c r="F30" i="8"/>
  <c r="AQ888" i="3"/>
  <c r="B1002" i="3"/>
  <c r="AQ886" i="3"/>
  <c r="D20" i="11"/>
  <c r="B26" i="11"/>
  <c r="D5" i="11"/>
  <c r="C12" i="4"/>
  <c r="B12" i="13"/>
  <c r="D63" i="4"/>
  <c r="D96" i="4"/>
  <c r="D105" i="4"/>
  <c r="D14" i="11"/>
  <c r="T63" i="4"/>
  <c r="H63" i="13"/>
  <c r="B11" i="4"/>
  <c r="B11" i="13"/>
  <c r="H95" i="13"/>
  <c r="AU653" i="3"/>
  <c r="AV653" i="3"/>
  <c r="AU674" i="3"/>
  <c r="AV674" i="3"/>
  <c r="AU650" i="3"/>
  <c r="AU663" i="3"/>
  <c r="AV663" i="3"/>
  <c r="AU660" i="3"/>
  <c r="AV660" i="3"/>
  <c r="AU671" i="3"/>
  <c r="AV671" i="3"/>
  <c r="AU669" i="3"/>
  <c r="AV669" i="3"/>
  <c r="BK635" i="3"/>
  <c r="V949" i="3"/>
  <c r="AD949" i="3"/>
  <c r="AU655" i="3"/>
  <c r="AV655" i="3"/>
  <c r="V951" i="3"/>
  <c r="AD951" i="3"/>
  <c r="AU667" i="3"/>
  <c r="AV667" i="3"/>
  <c r="AU654" i="3"/>
  <c r="AV654" i="3"/>
  <c r="AU665" i="3"/>
  <c r="AV665" i="3"/>
  <c r="AU666" i="3"/>
  <c r="AV666" i="3"/>
  <c r="AU656" i="3"/>
  <c r="AV656" i="3"/>
  <c r="AU662" i="3"/>
  <c r="AV662" i="3"/>
  <c r="AU673" i="3"/>
  <c r="AV673" i="3"/>
  <c r="AU651" i="3"/>
  <c r="AV651" i="3"/>
  <c r="AU661" i="3"/>
  <c r="AV661" i="3"/>
  <c r="AU668" i="3"/>
  <c r="AV668" i="3"/>
  <c r="AU670" i="3"/>
  <c r="AV670" i="3"/>
  <c r="AU659" i="3"/>
  <c r="AV659" i="3"/>
  <c r="AU652" i="3"/>
  <c r="AV652" i="3"/>
  <c r="AU672" i="3"/>
  <c r="AV672" i="3"/>
  <c r="AU664" i="3"/>
  <c r="AV664" i="3"/>
  <c r="BA635" i="3"/>
  <c r="V947" i="3"/>
  <c r="AD947" i="3"/>
  <c r="AU658" i="3"/>
  <c r="AV658" i="3"/>
  <c r="AD991" i="3"/>
  <c r="AA991" i="3"/>
  <c r="AO907" i="3"/>
  <c r="AA988" i="3"/>
  <c r="AO906" i="3"/>
  <c r="AD953" i="3"/>
  <c r="AD988" i="3"/>
  <c r="AU675" i="3"/>
  <c r="AV650" i="3"/>
  <c r="AV675" i="3"/>
  <c r="AD734" i="3"/>
  <c r="Y11" i="14"/>
  <c r="Y23" i="14"/>
  <c r="Y26" i="14"/>
  <c r="I9" i="7"/>
  <c r="AI11" i="15"/>
  <c r="AI23" i="15"/>
  <c r="AI26" i="15"/>
  <c r="D26" i="11"/>
  <c r="T96" i="4"/>
  <c r="T105" i="4"/>
  <c r="T107" i="4"/>
  <c r="H107" i="13"/>
  <c r="B12" i="4"/>
  <c r="B1004" i="3"/>
  <c r="AD994" i="3"/>
  <c r="T24" i="14"/>
  <c r="V952" i="3"/>
  <c r="T24" i="15"/>
  <c r="H96" i="13"/>
  <c r="H105" i="13"/>
  <c r="O8" i="7"/>
  <c r="Q8" i="7"/>
  <c r="S8" i="7"/>
  <c r="S9" i="7"/>
  <c r="U8" i="7"/>
  <c r="W8" i="7"/>
  <c r="Y8" i="7"/>
  <c r="AA8" i="7"/>
  <c r="AC8" i="7"/>
  <c r="AA9" i="7"/>
  <c r="AE8" i="7"/>
  <c r="AC9" i="7"/>
  <c r="AG8" i="7"/>
  <c r="B74" i="13"/>
  <c r="R95" i="4"/>
  <c r="R62" i="4"/>
  <c r="F63" i="4"/>
  <c r="F96" i="4"/>
  <c r="F105" i="4"/>
  <c r="R40" i="4"/>
  <c r="R36" i="4"/>
  <c r="R63" i="4"/>
  <c r="R96" i="4"/>
  <c r="R12" i="4"/>
  <c r="Y27" i="14"/>
  <c r="Y27" i="15"/>
  <c r="Y28" i="15"/>
  <c r="AD27" i="15"/>
  <c r="AI27" i="15"/>
  <c r="AI28" i="15"/>
  <c r="AD27" i="14"/>
  <c r="T27" i="15"/>
  <c r="AI27" i="14"/>
  <c r="AI28" i="14"/>
  <c r="T27" i="14"/>
  <c r="Y28" i="14"/>
  <c r="G9" i="7"/>
  <c r="Y9" i="7"/>
  <c r="E9" i="7"/>
  <c r="Q9" i="7"/>
  <c r="AG9" i="7"/>
  <c r="W9" i="7"/>
  <c r="K9" i="7"/>
  <c r="AE9" i="7"/>
  <c r="O9" i="7"/>
  <c r="U9" i="7"/>
  <c r="P710" i="3"/>
  <c r="C5" i="8"/>
  <c r="Y710" i="3"/>
  <c r="AI710" i="3"/>
  <c r="Y709" i="3"/>
  <c r="AI709" i="3"/>
  <c r="C4" i="8"/>
  <c r="P709" i="3"/>
  <c r="E7" i="7"/>
  <c r="G6" i="7"/>
  <c r="B96" i="11"/>
  <c r="D81" i="11"/>
  <c r="C96" i="11"/>
  <c r="D96" i="11"/>
  <c r="D84" i="11"/>
  <c r="AC861" i="3"/>
  <c r="AC863" i="3"/>
  <c r="G14" i="7"/>
  <c r="E30" i="7"/>
  <c r="B36" i="13"/>
  <c r="B95" i="4"/>
  <c r="S95" i="4"/>
  <c r="E95" i="13"/>
  <c r="C75" i="11"/>
  <c r="D75" i="11"/>
  <c r="E43" i="13"/>
  <c r="B54" i="11"/>
  <c r="D44" i="11"/>
  <c r="C54" i="11"/>
  <c r="D54" i="11"/>
  <c r="B53" i="4"/>
  <c r="B63" i="4"/>
  <c r="Y25" i="7"/>
  <c r="M25" i="7"/>
  <c r="W25" i="7"/>
  <c r="Q25" i="7"/>
  <c r="G25" i="7"/>
  <c r="K25" i="7"/>
  <c r="S25" i="7"/>
  <c r="B63" i="11"/>
  <c r="D63" i="11"/>
  <c r="D57" i="11"/>
  <c r="B62" i="13"/>
  <c r="D45" i="11"/>
  <c r="C63" i="4"/>
  <c r="C96" i="4"/>
  <c r="B64" i="11"/>
  <c r="B97" i="11"/>
  <c r="S35" i="7"/>
  <c r="S38" i="7"/>
  <c r="G35" i="7"/>
  <c r="G38" i="7"/>
  <c r="AE35" i="7"/>
  <c r="AE38" i="7"/>
  <c r="Y35" i="7"/>
  <c r="Y38" i="7"/>
  <c r="AG35" i="7"/>
  <c r="AG38" i="7"/>
  <c r="Q35" i="7"/>
  <c r="Q38" i="7"/>
  <c r="AC35" i="7"/>
  <c r="AC38" i="7"/>
  <c r="D9" i="11"/>
  <c r="C13" i="11"/>
  <c r="B13" i="11"/>
  <c r="S36" i="4"/>
  <c r="C37" i="11"/>
  <c r="P734" i="3"/>
  <c r="C30" i="8"/>
  <c r="G7" i="7"/>
  <c r="I6" i="7"/>
  <c r="I14" i="7"/>
  <c r="G21" i="7"/>
  <c r="G30" i="7"/>
  <c r="B63" i="13"/>
  <c r="B96" i="4"/>
  <c r="B96" i="13"/>
  <c r="D13" i="11"/>
  <c r="D37" i="11"/>
  <c r="C64" i="11"/>
  <c r="S63" i="4"/>
  <c r="E36" i="13"/>
  <c r="Y780" i="3"/>
  <c r="Y781" i="3"/>
  <c r="E4" i="7"/>
  <c r="I7" i="7"/>
  <c r="K6" i="7"/>
  <c r="K14" i="7"/>
  <c r="I21" i="7"/>
  <c r="I30" i="7"/>
  <c r="E63" i="13"/>
  <c r="S96" i="4"/>
  <c r="C97" i="11"/>
  <c r="D64" i="11"/>
  <c r="Z798" i="3"/>
  <c r="M6" i="7"/>
  <c r="K7" i="7"/>
  <c r="G4" i="7"/>
  <c r="E5" i="7"/>
  <c r="E10" i="7"/>
  <c r="E32" i="7"/>
  <c r="H98" i="4"/>
  <c r="E98" i="13"/>
  <c r="S104" i="4"/>
  <c r="E104" i="13"/>
  <c r="M14" i="7"/>
  <c r="K21" i="7"/>
  <c r="K30" i="7"/>
  <c r="D97" i="11"/>
  <c r="E96" i="13"/>
  <c r="R98" i="4"/>
  <c r="R104" i="4"/>
  <c r="R105" i="4"/>
  <c r="H104" i="4"/>
  <c r="H105" i="4"/>
  <c r="I4" i="7"/>
  <c r="G5" i="7"/>
  <c r="G10" i="7"/>
  <c r="G32" i="7"/>
  <c r="E44" i="7"/>
  <c r="E40" i="7"/>
  <c r="O6" i="7"/>
  <c r="M7" i="7"/>
  <c r="S105" i="4"/>
  <c r="H108" i="4"/>
  <c r="B98" i="13"/>
  <c r="B99" i="11"/>
  <c r="B105" i="11"/>
  <c r="B106" i="11"/>
  <c r="C104" i="4"/>
  <c r="B98" i="4"/>
  <c r="C99" i="11"/>
  <c r="O14" i="7"/>
  <c r="M21" i="7"/>
  <c r="M30" i="7"/>
  <c r="S107" i="4"/>
  <c r="G44" i="7"/>
  <c r="G40" i="7"/>
  <c r="O7" i="7"/>
  <c r="Q6" i="7"/>
  <c r="E42" i="7"/>
  <c r="E43" i="7"/>
  <c r="E54" i="7"/>
  <c r="I5" i="7"/>
  <c r="I10" i="7"/>
  <c r="I32" i="7"/>
  <c r="K4" i="7"/>
  <c r="E105" i="13"/>
  <c r="D99" i="11"/>
  <c r="C105" i="11"/>
  <c r="B104" i="4"/>
  <c r="B104" i="13"/>
  <c r="C105" i="4"/>
  <c r="O21" i="7"/>
  <c r="O30" i="7"/>
  <c r="Q14" i="7"/>
  <c r="E107" i="13"/>
  <c r="AC443" i="3"/>
  <c r="Q7" i="7"/>
  <c r="S6" i="7"/>
  <c r="G42" i="7"/>
  <c r="G54" i="7"/>
  <c r="G43" i="7"/>
  <c r="I44" i="7"/>
  <c r="I40" i="7"/>
  <c r="K5" i="7"/>
  <c r="K10" i="7"/>
  <c r="K32" i="7"/>
  <c r="M4" i="7"/>
  <c r="B105" i="4"/>
  <c r="B105" i="13"/>
  <c r="AC442" i="3"/>
  <c r="D105" i="11"/>
  <c r="C106" i="11"/>
  <c r="D106" i="11"/>
  <c r="S14" i="7"/>
  <c r="Q21" i="7"/>
  <c r="Q30" i="7"/>
  <c r="T11" i="15"/>
  <c r="T23" i="15"/>
  <c r="T11" i="14"/>
  <c r="T23" i="14"/>
  <c r="AD11" i="15"/>
  <c r="AD23" i="15"/>
  <c r="AD26" i="15"/>
  <c r="AD28" i="15"/>
  <c r="AD63" i="15"/>
  <c r="AD11" i="14"/>
  <c r="AD23" i="14"/>
  <c r="AD26" i="14"/>
  <c r="AD28" i="14"/>
  <c r="O4" i="7"/>
  <c r="M5" i="7"/>
  <c r="M10" i="7"/>
  <c r="M32" i="7"/>
  <c r="I43" i="7"/>
  <c r="I42" i="7"/>
  <c r="I54" i="7"/>
  <c r="K40" i="7"/>
  <c r="K44" i="7"/>
  <c r="S7" i="7"/>
  <c r="U6" i="7"/>
  <c r="AC441" i="3"/>
  <c r="AB46" i="15"/>
  <c r="AB46" i="14"/>
  <c r="S21" i="7"/>
  <c r="S30" i="7"/>
  <c r="U14" i="7"/>
  <c r="AD38" i="14"/>
  <c r="AD40" i="14"/>
  <c r="T26" i="14"/>
  <c r="T28" i="14"/>
  <c r="T29" i="14"/>
  <c r="AD38" i="15"/>
  <c r="AD40" i="15"/>
  <c r="Y63" i="15"/>
  <c r="Y67" i="15"/>
  <c r="T26" i="15"/>
  <c r="T28" i="15"/>
  <c r="T29" i="15"/>
  <c r="K42" i="7"/>
  <c r="K54" i="7"/>
  <c r="K43" i="7"/>
  <c r="W6" i="7"/>
  <c r="U7" i="7"/>
  <c r="M40" i="7"/>
  <c r="M44" i="7"/>
  <c r="Q4" i="7"/>
  <c r="O5" i="7"/>
  <c r="O10" i="7"/>
  <c r="O32" i="7"/>
  <c r="U21" i="7"/>
  <c r="U30" i="7"/>
  <c r="W14" i="7"/>
  <c r="Y38" i="15"/>
  <c r="Y40" i="15"/>
  <c r="Y41" i="15"/>
  <c r="Y38" i="14"/>
  <c r="Y40" i="14"/>
  <c r="O40" i="7"/>
  <c r="O44" i="7"/>
  <c r="M42" i="7"/>
  <c r="M43" i="7"/>
  <c r="M54" i="7"/>
  <c r="W7" i="7"/>
  <c r="Y6" i="7"/>
  <c r="S4" i="7"/>
  <c r="Q5" i="7"/>
  <c r="Q10" i="7"/>
  <c r="Q32" i="7"/>
  <c r="Y41" i="14"/>
  <c r="W21" i="7"/>
  <c r="W30" i="7"/>
  <c r="Y14" i="7"/>
  <c r="Q40" i="7"/>
  <c r="Q44" i="7"/>
  <c r="AA6" i="7"/>
  <c r="Y7" i="7"/>
  <c r="U4" i="7"/>
  <c r="S5" i="7"/>
  <c r="S10" i="7"/>
  <c r="S32" i="7"/>
  <c r="O43" i="7"/>
  <c r="O54" i="7"/>
  <c r="O42" i="7"/>
  <c r="AE557" i="3"/>
  <c r="E108" i="4"/>
  <c r="AA14" i="7"/>
  <c r="Y21" i="7"/>
  <c r="Y30" i="7"/>
  <c r="S40" i="7"/>
  <c r="S44" i="7"/>
  <c r="W4" i="7"/>
  <c r="U5" i="7"/>
  <c r="U10" i="7"/>
  <c r="U32" i="7"/>
  <c r="AA7" i="7"/>
  <c r="AC6" i="7"/>
  <c r="Q42" i="7"/>
  <c r="Q54" i="7"/>
  <c r="Q43" i="7"/>
  <c r="I108" i="4"/>
  <c r="AG630" i="3"/>
  <c r="AA21" i="7"/>
  <c r="AA30" i="7"/>
  <c r="AC14" i="7"/>
  <c r="U40" i="7"/>
  <c r="U44" i="7"/>
  <c r="AE6" i="7"/>
  <c r="AC7" i="7"/>
  <c r="Y4" i="7"/>
  <c r="W5" i="7"/>
  <c r="W10" i="7"/>
  <c r="W32" i="7"/>
  <c r="S42" i="7"/>
  <c r="S54" i="7"/>
  <c r="S43" i="7"/>
  <c r="AB47" i="14"/>
  <c r="AB48" i="14"/>
  <c r="AB53" i="14"/>
  <c r="AB54" i="14"/>
  <c r="AB55" i="14"/>
  <c r="AB56" i="14"/>
  <c r="AB58" i="14"/>
  <c r="F60" i="14"/>
  <c r="AB47" i="15"/>
  <c r="AB48" i="15"/>
  <c r="AB53" i="15"/>
  <c r="AB54" i="15"/>
  <c r="AB55" i="15"/>
  <c r="AB56" i="15"/>
  <c r="AB58" i="15"/>
  <c r="AB75" i="15"/>
  <c r="AB76" i="15"/>
  <c r="AG632" i="3"/>
  <c r="AC21" i="7"/>
  <c r="AC30" i="7"/>
  <c r="AE14" i="7"/>
  <c r="W44" i="7"/>
  <c r="W40" i="7"/>
  <c r="Y5" i="7"/>
  <c r="AA4" i="7"/>
  <c r="Y10" i="7"/>
  <c r="Y32" i="7"/>
  <c r="AG6" i="7"/>
  <c r="AG7" i="7"/>
  <c r="AE7" i="7"/>
  <c r="U54" i="7"/>
  <c r="U42" i="7"/>
  <c r="U43" i="7"/>
  <c r="M27" i="3"/>
  <c r="P204" i="3"/>
  <c r="M26" i="3"/>
  <c r="P203" i="3"/>
  <c r="AB77" i="15"/>
  <c r="AB79" i="15"/>
  <c r="J80" i="15"/>
  <c r="AG14" i="7"/>
  <c r="AG21" i="7"/>
  <c r="AG30" i="7"/>
  <c r="AE21" i="7"/>
  <c r="AE30" i="7"/>
  <c r="AA5" i="7"/>
  <c r="AA10" i="7"/>
  <c r="AA32" i="7"/>
  <c r="AC4" i="7"/>
  <c r="Y44" i="7"/>
  <c r="Y40" i="7"/>
  <c r="W43" i="7"/>
  <c r="W54" i="7"/>
  <c r="W42" i="7"/>
  <c r="Y42" i="7"/>
  <c r="Y43" i="7"/>
  <c r="Y54" i="7"/>
  <c r="AA40" i="7"/>
  <c r="AA44" i="7"/>
  <c r="AE4" i="7"/>
  <c r="AC5" i="7"/>
  <c r="AC10" i="7"/>
  <c r="AC32" i="7"/>
  <c r="AC40" i="7"/>
  <c r="AC44" i="7"/>
  <c r="AG4" i="7"/>
  <c r="AE5" i="7"/>
  <c r="AE10" i="7"/>
  <c r="AE32" i="7"/>
  <c r="AA43" i="7"/>
  <c r="AA42" i="7"/>
  <c r="AA54" i="7"/>
  <c r="AE44" i="7"/>
  <c r="AE40" i="7"/>
  <c r="AG5" i="7"/>
  <c r="AG10" i="7"/>
  <c r="AG32" i="7"/>
  <c r="AC42" i="7"/>
  <c r="AC54" i="7"/>
  <c r="AC43" i="7"/>
  <c r="AG44" i="7"/>
  <c r="AG40" i="7"/>
  <c r="AE43" i="7"/>
  <c r="AE42" i="7"/>
  <c r="AE54" i="7"/>
  <c r="AG42" i="7"/>
  <c r="AG43" i="7"/>
  <c r="AG54" i="7"/>
</calcChain>
</file>

<file path=xl/comments1.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 xml:space="preserve">130% adjustment for sites located in a DDA or QCT. </t>
        </r>
      </text>
    </comment>
    <comment ref="Y25" authorId="1" shapeId="0">
      <text>
        <r>
          <rPr>
            <sz val="10"/>
            <rFont val="Arial"/>
          </rPr>
          <t xml:space="preserve">no 130% adjustment for sites not located in a DDA or QCT.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rPr>
          <t>130% adjustment only for sites located in a DDA/QCT.</t>
        </r>
      </text>
    </comment>
    <comment ref="Y25" authorId="2" shapeId="0">
      <text>
        <r>
          <rPr>
            <sz val="10"/>
            <rFont val="Arial"/>
          </rPr>
          <t>no 130% adjustment for sites not located in DDA or QCT</t>
        </r>
      </text>
    </comment>
  </commentList>
</comments>
</file>

<file path=xl/sharedStrings.xml><?xml version="1.0" encoding="utf-8"?>
<sst xmlns="http://schemas.openxmlformats.org/spreadsheetml/2006/main" count="3708" uniqueCount="1754">
  <si>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</si>
  <si>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</si>
  <si>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</si>
  <si>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</si>
  <si>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</si>
  <si>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</si>
  <si>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</si>
  <si>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</si>
  <si>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</si>
  <si>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</si>
  <si>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</si>
  <si>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</si>
  <si>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</si>
  <si>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</si>
  <si>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</si>
  <si>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</si>
  <si>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</si>
  <si>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</si>
  <si>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</si>
  <si>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</si>
  <si>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</si>
  <si>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</si>
  <si>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</si>
  <si>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</si>
  <si>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</si>
  <si>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</si>
  <si>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</si>
  <si>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</si>
  <si>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</si>
  <si>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</si>
  <si>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</si>
  <si>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</si>
  <si>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</si>
  <si>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</si>
  <si>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</si>
  <si>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</si>
  <si>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</si>
  <si>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</si>
  <si>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</si>
  <si>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</si>
  <si>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</si>
  <si>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</si>
  <si>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</si>
  <si>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</si>
  <si>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</si>
  <si>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</si>
  <si>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</si>
  <si>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</si>
  <si>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</si>
  <si>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</si>
  <si>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</si>
  <si>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</si>
  <si>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</si>
  <si>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</si>
  <si>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</si>
  <si>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</si>
  <si>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</si>
  <si>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</si>
  <si>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</si>
  <si>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</si>
  <si>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</si>
  <si>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</si>
  <si>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</si>
  <si>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</si>
  <si>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</si>
  <si>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</si>
  <si>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</si>
  <si>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</si>
  <si>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</si>
  <si>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</si>
  <si>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</si>
  <si>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</si>
  <si>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</si>
  <si>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</si>
  <si>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</si>
  <si>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</si>
  <si>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</si>
  <si>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</si>
  <si>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</si>
  <si>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</si>
  <si>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</si>
  <si>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</si>
  <si>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</si>
  <si>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</si>
  <si>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</si>
  <si>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</si>
  <si>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</si>
  <si>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</si>
  <si>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</si>
  <si>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</si>
  <si>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</si>
  <si>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</si>
  <si>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</si>
  <si>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</si>
  <si>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</si>
  <si>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</si>
  <si>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</si>
  <si>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</si>
  <si>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</si>
  <si>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</si>
  <si>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</si>
  <si>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</si>
  <si>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</si>
  <si>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</si>
  <si>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</si>
  <si>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</si>
  <si>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</si>
  <si>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</si>
  <si>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</si>
  <si>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</si>
  <si>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</si>
  <si>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</si>
  <si>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</si>
  <si>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</si>
  <si>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</si>
  <si>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</si>
  <si>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</si>
  <si>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</si>
  <si>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</si>
  <si>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</si>
  <si>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</si>
  <si>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</si>
  <si>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</si>
  <si>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</si>
  <si>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</si>
  <si>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</si>
  <si>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</si>
  <si>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</si>
  <si>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</si>
  <si>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</si>
  <si>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</si>
  <si>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</si>
  <si>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</si>
  <si>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</si>
  <si>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</si>
  <si>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</si>
  <si>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</si>
  <si>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</si>
  <si>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</si>
  <si>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</si>
  <si>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</si>
  <si>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</si>
  <si>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</si>
  <si>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</si>
  <si>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</si>
  <si>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</si>
  <si>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</si>
  <si>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</si>
  <si>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</si>
  <si>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</si>
  <si>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</si>
  <si>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</si>
  <si>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</si>
  <si>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</si>
  <si>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</si>
  <si>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</si>
  <si>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</si>
  <si>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</si>
  <si>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</si>
  <si>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</si>
  <si>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</si>
  <si>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</si>
  <si>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</si>
  <si>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</si>
  <si>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</si>
  <si>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</si>
  <si>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</si>
  <si>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</si>
  <si>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</si>
  <si>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</si>
  <si>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</si>
  <si>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</si>
  <si>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</si>
  <si>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</si>
  <si>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</si>
  <si>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</si>
  <si>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</si>
  <si>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</si>
  <si>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</si>
  <si>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</si>
  <si>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</si>
  <si>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</si>
  <si>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</si>
  <si>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</si>
  <si>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</si>
  <si>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</si>
  <si>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</si>
  <si>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</si>
  <si>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</si>
  <si>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</si>
  <si>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</si>
  <si>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</si>
  <si>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</si>
  <si>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</si>
  <si>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</si>
  <si>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</si>
  <si>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</si>
  <si>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</si>
  <si>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</si>
  <si>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</si>
  <si>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</si>
  <si>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</si>
  <si>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</si>
  <si>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</si>
  <si>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</si>
  <si>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</si>
  <si>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</si>
  <si>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</si>
  <si>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</si>
  <si>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</si>
  <si>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</si>
  <si>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</si>
  <si>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</si>
  <si>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</si>
  <si>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</si>
  <si>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</si>
  <si>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</si>
  <si>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</si>
  <si>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</si>
  <si>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</si>
  <si>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</si>
  <si>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</si>
  <si>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</si>
  <si>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</si>
  <si>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</si>
  <si>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</si>
  <si>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</si>
  <si>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</si>
  <si>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</si>
  <si>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</si>
  <si>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</si>
  <si>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</si>
  <si>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</si>
  <si>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</si>
  <si>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</si>
  <si>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</si>
  <si>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</si>
  <si>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</si>
  <si>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</si>
  <si>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</si>
  <si>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</si>
  <si>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</si>
  <si>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</si>
  <si>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</si>
  <si>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</si>
  <si>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</si>
  <si>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</si>
  <si>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</si>
  <si>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</si>
  <si>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</si>
  <si>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</si>
  <si>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</si>
  <si>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</si>
  <si>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</si>
  <si>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</si>
  <si>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</si>
  <si>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</si>
  <si>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</si>
  <si>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</si>
  <si>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</si>
  <si>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</si>
  <si>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</si>
  <si>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</si>
  <si>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</si>
  <si>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</si>
  <si>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</si>
  <si>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</si>
  <si>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</si>
  <si>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</si>
  <si>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</si>
  <si>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</si>
  <si>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</si>
  <si>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</si>
  <si>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</si>
  <si>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</si>
  <si>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</si>
  <si>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</si>
  <si>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</si>
  <si>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</si>
  <si>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</si>
  <si>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</si>
  <si>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</si>
  <si>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</si>
  <si>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</si>
  <si>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</si>
  <si>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</si>
  <si>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</si>
  <si>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</si>
  <si>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</si>
  <si>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</si>
  <si>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</si>
  <si>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</si>
  <si>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</si>
  <si>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</si>
  <si>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</si>
  <si>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</si>
  <si>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</si>
  <si>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</si>
  <si>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</si>
  <si>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</si>
  <si>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</si>
  <si>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</si>
  <si>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</si>
  <si>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</si>
  <si>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</si>
  <si>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</si>
  <si>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</si>
  <si>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</si>
  <si>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</si>
  <si>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</si>
  <si>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</si>
  <si>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</si>
  <si>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</si>
  <si>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</si>
  <si>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</si>
  <si>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</si>
  <si>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</si>
  <si>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</si>
  <si>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</si>
  <si>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</si>
  <si>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</si>
  <si>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</si>
  <si>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</si>
  <si>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</si>
  <si>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</si>
  <si>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</si>
  <si>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</si>
  <si>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</si>
  <si>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</si>
  <si>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</si>
  <si>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</si>
  <si>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</si>
  <si>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</si>
  <si>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</si>
  <si>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</si>
  <si>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</si>
  <si>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</si>
  <si>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</si>
  <si>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</si>
  <si>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</si>
  <si>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</si>
  <si>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</si>
  <si>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</si>
  <si>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</si>
  <si>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</si>
  <si>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</si>
  <si>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</si>
  <si>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</si>
  <si>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</si>
  <si>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</si>
  <si>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</si>
  <si>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</si>
  <si>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</si>
  <si>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</si>
  <si>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</si>
  <si>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</si>
  <si>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</si>
  <si>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</si>
  <si>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</si>
  <si>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</si>
  <si>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</si>
  <si>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</si>
  <si>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</si>
  <si>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</si>
  <si>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</si>
  <si>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</si>
  <si>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</si>
  <si>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</si>
  <si>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</si>
  <si>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</si>
  <si>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</si>
  <si>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</si>
  <si>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</si>
  <si>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</si>
  <si>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</si>
  <si>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</si>
  <si>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</si>
  <si>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</si>
  <si>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</si>
  <si>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</si>
  <si>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</si>
  <si>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</si>
  <si>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</si>
  <si>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</si>
  <si>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</si>
  <si>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</si>
  <si>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</si>
  <si>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</si>
  <si>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</si>
  <si>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</si>
  <si>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</si>
  <si>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</si>
  <si>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</si>
  <si>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</si>
  <si>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</si>
  <si>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</si>
  <si>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</si>
  <si>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</si>
  <si>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</si>
  <si>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</si>
  <si>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</si>
  <si>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</si>
  <si>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</si>
  <si>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</si>
  <si>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</si>
  <si>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</si>
  <si>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</si>
  <si>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</si>
  <si>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</si>
  <si>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</si>
  <si>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</si>
  <si>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</si>
  <si>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</si>
  <si>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</si>
  <si>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</si>
  <si>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</si>
  <si>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</si>
  <si>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</si>
  <si>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</si>
  <si>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</si>
  <si>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</si>
  <si>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</si>
  <si>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</si>
  <si>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</si>
  <si>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</si>
  <si>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</si>
  <si>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</si>
  <si>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</si>
  <si>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</si>
  <si>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</si>
  <si>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</si>
  <si>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</si>
  <si>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</si>
  <si>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</si>
  <si>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</si>
  <si>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</si>
  <si>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</si>
  <si>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</si>
  <si>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</si>
  <si>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</si>
  <si>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</si>
  <si>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</si>
  <si>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</si>
  <si>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</si>
  <si>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</si>
  <si>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</si>
  <si>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</si>
  <si>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</si>
  <si>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</si>
  <si>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</si>
  <si>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</si>
  <si>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</si>
  <si>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</si>
  <si>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</si>
  <si>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</si>
  <si>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</si>
  <si>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</si>
  <si>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</si>
  <si>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</si>
  <si>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</si>
  <si>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</si>
  <si>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</si>
  <si>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</si>
  <si>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</si>
  <si>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</si>
  <si>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</si>
  <si>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</si>
  <si>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</si>
  <si>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</si>
  <si>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</si>
  <si>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</si>
  <si>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</si>
  <si>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</si>
  <si>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</si>
  <si>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</si>
  <si>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</si>
  <si>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</si>
  <si>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</si>
  <si>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</si>
  <si>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</si>
  <si>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</si>
  <si>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</si>
  <si>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</si>
  <si>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</si>
  <si>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</si>
  <si>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</si>
  <si>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</si>
  <si>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</si>
  <si>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</si>
  <si>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</si>
  <si>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</si>
  <si>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</si>
  <si>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</si>
  <si>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</si>
  <si>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</si>
  <si>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</si>
  <si>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</si>
  <si>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</si>
  <si>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</si>
  <si>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</si>
  <si>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</si>
  <si>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</si>
  <si>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</si>
  <si>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</si>
  <si>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</si>
  <si>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</si>
  <si>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</si>
  <si>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</si>
  <si>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</si>
  <si>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</si>
  <si>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</si>
  <si>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</si>
  <si>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</si>
  <si>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</si>
  <si>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</si>
  <si>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</si>
  <si>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</si>
  <si>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</si>
  <si>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</si>
  <si>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</si>
  <si>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</si>
  <si>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</si>
  <si>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</si>
  <si>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</si>
  <si>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</si>
  <si>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</si>
  <si>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</si>
  <si>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</si>
  <si>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</si>
  <si>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</si>
  <si>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</si>
  <si>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</si>
  <si>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</si>
  <si>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</si>
  <si>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</si>
  <si>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</si>
  <si>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</si>
  <si>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</si>
  <si>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</si>
  <si>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</si>
  <si>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</si>
  <si>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</si>
  <si>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</si>
  <si>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</si>
  <si>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</si>
  <si>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</si>
  <si>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</si>
  <si>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</si>
  <si>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</si>
  <si>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</si>
  <si>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</si>
  <si>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</si>
  <si>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</si>
  <si>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</si>
  <si>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</si>
  <si>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</si>
  <si>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</si>
  <si>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</si>
  <si>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</si>
  <si>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</si>
  <si>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</si>
  <si>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</si>
  <si>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</si>
  <si>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</si>
  <si>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</si>
  <si>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</si>
  <si>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</si>
  <si>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</si>
  <si>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</si>
  <si>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</si>
  <si>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</si>
  <si>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</si>
  <si>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</si>
  <si>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</si>
  <si>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</si>
  <si>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</si>
  <si>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</si>
  <si>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</si>
  <si>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</si>
  <si>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</si>
  <si>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</si>
  <si>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</si>
  <si>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</si>
  <si>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</si>
  <si>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</si>
  <si>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</si>
  <si>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</si>
  <si>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</si>
  <si>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</si>
  <si>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</si>
  <si>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</si>
  <si>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</si>
  <si>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</si>
  <si>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</si>
  <si>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</si>
  <si>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</si>
  <si>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</si>
  <si>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</si>
  <si>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</si>
  <si>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</si>
  <si>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</si>
  <si>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</si>
  <si>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</si>
  <si>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</si>
  <si>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</si>
  <si>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</si>
  <si>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</si>
  <si>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</si>
  <si>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</si>
  <si>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</si>
  <si>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</si>
  <si>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</si>
  <si>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</si>
  <si>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</si>
  <si>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</si>
  <si>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</si>
  <si>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</si>
  <si>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</si>
  <si>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</si>
  <si>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</si>
  <si>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</si>
  <si>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</si>
  <si>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</si>
  <si>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</si>
  <si>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</si>
  <si>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</si>
  <si>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</si>
  <si>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</si>
  <si>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</si>
  <si>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</si>
  <si>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</si>
  <si>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</si>
  <si>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</si>
  <si>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</si>
  <si>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</si>
  <si>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</si>
  <si>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</si>
  <si>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</si>
  <si>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</si>
  <si>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</si>
  <si>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</si>
  <si>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</si>
  <si>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</si>
  <si>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</si>
  <si>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</si>
  <si>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</si>
  <si>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</si>
  <si>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</si>
  <si>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</si>
  <si>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</si>
  <si>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</si>
  <si>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</si>
  <si>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</si>
  <si>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</si>
  <si>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</si>
  <si>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</si>
  <si>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</si>
  <si>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</si>
  <si>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</si>
  <si>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</si>
  <si>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</si>
  <si>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</si>
  <si>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</si>
  <si>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</si>
  <si>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</si>
  <si>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</si>
  <si>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</si>
  <si>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</si>
  <si>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</si>
  <si>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</si>
  <si>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</si>
  <si>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</si>
  <si>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</si>
  <si>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</si>
  <si>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</si>
  <si>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</si>
  <si>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</si>
  <si>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</si>
  <si>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</si>
  <si>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</si>
  <si>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</si>
  <si>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</si>
  <si>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</si>
  <si>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</si>
  <si>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</si>
  <si>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</si>
  <si>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</si>
  <si>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</si>
  <si>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</si>
  <si>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</si>
  <si>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</si>
  <si>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</si>
  <si>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</si>
  <si>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</si>
  <si>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</si>
  <si>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</si>
  <si>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</si>
  <si>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</si>
  <si>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</si>
  <si>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</si>
  <si>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</si>
  <si>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</si>
  <si>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</si>
  <si>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</si>
  <si>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</si>
  <si>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</si>
  <si>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</si>
  <si>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</si>
  <si>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</si>
  <si>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</si>
  <si>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</si>
  <si>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</si>
  <si>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</si>
  <si>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</si>
  <si>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</si>
  <si>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</si>
  <si>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</si>
  <si>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</si>
  <si>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</si>
  <si>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</si>
  <si>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</si>
  <si>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</si>
  <si>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</si>
  <si>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</si>
  <si>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</si>
  <si>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</si>
  <si>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</si>
  <si>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</si>
  <si>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</si>
  <si>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</si>
  <si>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</si>
  <si>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</si>
  <si>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</si>
  <si>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</si>
  <si>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</si>
  <si>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</si>
  <si>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</si>
  <si>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</si>
  <si>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</si>
  <si>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</si>
  <si>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</si>
  <si>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</si>
  <si>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</si>
  <si>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</si>
  <si>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</si>
  <si>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</si>
  <si>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</si>
  <si>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</si>
  <si>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</si>
  <si>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</si>
  <si>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</si>
  <si>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</si>
  <si>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</si>
  <si>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</si>
  <si>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</si>
  <si>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</si>
  <si>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</si>
  <si>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</si>
  <si>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</si>
  <si>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</si>
  <si>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</si>
  <si>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</si>
  <si>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</si>
  <si>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</si>
  <si>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</si>
  <si>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</si>
  <si>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</si>
  <si>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</si>
  <si>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</si>
  <si>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</si>
  <si>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</si>
  <si>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</si>
  <si>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</si>
  <si>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</si>
  <si>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</si>
  <si>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</si>
  <si>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</si>
  <si>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</si>
  <si>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</si>
  <si>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</si>
  <si>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</si>
  <si>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</si>
  <si>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</si>
  <si>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</si>
  <si>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</si>
  <si>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</si>
  <si>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</si>
  <si>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</si>
  <si>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</si>
  <si>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</si>
  <si>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</si>
  <si>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</si>
  <si>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</si>
  <si>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</si>
  <si>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</si>
  <si>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</si>
  <si>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</si>
  <si>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</si>
  <si>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</si>
  <si>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</si>
  <si>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</si>
  <si>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</si>
  <si>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</si>
  <si>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</si>
  <si>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</si>
  <si>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</si>
  <si>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</si>
  <si>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</si>
  <si>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</si>
  <si>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</si>
  <si>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</si>
  <si>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</si>
  <si>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</si>
  <si>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</si>
  <si>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</si>
  <si>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</si>
  <si>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</si>
  <si>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</si>
  <si>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</si>
  <si>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</si>
  <si>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</si>
  <si>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</si>
  <si>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</si>
  <si>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</si>
  <si>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</si>
  <si>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</si>
  <si>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</si>
  <si>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</si>
  <si>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</si>
  <si>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</si>
  <si>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</si>
  <si>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</si>
  <si>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</si>
  <si>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</si>
  <si>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</si>
  <si>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</si>
  <si>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</si>
  <si>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</si>
  <si>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</si>
  <si>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</si>
  <si>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</si>
  <si>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</si>
  <si>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</si>
  <si>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</si>
  <si>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</si>
  <si>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</si>
  <si>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</si>
  <si>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</si>
  <si>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</si>
  <si>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</si>
  <si>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</si>
  <si>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</si>
  <si>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</si>
  <si>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</si>
  <si>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</si>
  <si>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</si>
  <si>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</si>
  <si>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</si>
  <si>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</si>
  <si>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</si>
  <si>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</si>
  <si>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</si>
  <si>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</si>
  <si>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</si>
  <si>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</si>
  <si>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</si>
  <si>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</si>
  <si>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</si>
  <si>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</si>
  <si>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</si>
  <si>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</si>
  <si>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</si>
  <si>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</si>
  <si>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</si>
  <si>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</si>
  <si>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</si>
  <si>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</si>
  <si>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</si>
  <si>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</si>
  <si>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</si>
  <si>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</si>
  <si>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</si>
  <si>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</si>
  <si>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</si>
  <si>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</si>
  <si>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</si>
  <si>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</si>
  <si>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</si>
  <si>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</si>
  <si>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</si>
  <si>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</si>
  <si>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</si>
  <si>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</si>
  <si>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</si>
  <si>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</si>
  <si>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</si>
  <si>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</si>
  <si>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</si>
  <si>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</si>
  <si>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</si>
  <si>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</si>
  <si>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</si>
  <si>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</si>
  <si>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</si>
  <si>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</si>
  <si>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</si>
  <si>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</si>
  <si>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</si>
  <si>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</si>
  <si>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</si>
  <si>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</si>
  <si>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</si>
  <si>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</si>
  <si>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</si>
  <si>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</si>
  <si>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</si>
  <si>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</si>
  <si>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</si>
  <si>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</si>
  <si>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</si>
  <si>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</si>
  <si>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</si>
  <si>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</si>
  <si>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</si>
  <si>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</si>
  <si>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</si>
  <si>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</si>
  <si>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</si>
  <si>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</si>
  <si>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</si>
  <si>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</si>
  <si>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</si>
  <si>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</si>
  <si>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</si>
  <si>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</si>
  <si>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</si>
  <si>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</si>
  <si>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</si>
  <si>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</si>
  <si>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</si>
  <si>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</si>
  <si>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</si>
  <si>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</si>
  <si>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</si>
  <si>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</si>
  <si>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</si>
  <si>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</si>
  <si>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</si>
  <si>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</si>
  <si>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</si>
  <si>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</si>
  <si>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</si>
  <si>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</si>
  <si>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</si>
  <si>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</si>
  <si>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</si>
  <si>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</si>
  <si>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</si>
  <si>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</si>
  <si>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</si>
  <si>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</si>
  <si>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</si>
  <si>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</si>
  <si>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</si>
  <si>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</si>
  <si>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</si>
  <si>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</si>
  <si>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</si>
  <si>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</si>
  <si>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</si>
  <si>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</si>
  <si>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</si>
  <si>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</si>
  <si>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</si>
  <si>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</si>
  <si>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</si>
  <si>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</si>
  <si>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</si>
  <si>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</si>
  <si>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</si>
  <si>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</si>
  <si>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</si>
  <si>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</si>
  <si>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</si>
  <si>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</si>
  <si>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</si>
  <si>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</si>
  <si>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</si>
  <si>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</si>
  <si>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</si>
  <si>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</si>
  <si>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</si>
  <si>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</si>
  <si>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</si>
  <si>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</si>
  <si>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</si>
  <si>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</si>
  <si>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</si>
  <si>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</si>
  <si>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</si>
  <si>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</si>
  <si>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</si>
  <si>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</si>
  <si>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</si>
  <si>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</si>
  <si>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</si>
  <si>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</si>
  <si>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</si>
  <si>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</si>
  <si>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</si>
  <si>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</si>
  <si>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</si>
  <si>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</si>
  <si>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</si>
  <si>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</si>
  <si>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</si>
  <si>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</si>
  <si>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</si>
  <si>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</si>
  <si>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</si>
  <si>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</si>
  <si>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</si>
  <si>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</si>
  <si>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</si>
  <si>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</si>
  <si>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</si>
  <si>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</si>
  <si>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</si>
  <si>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</si>
  <si>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</si>
  <si>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</si>
  <si>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</si>
  <si>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</si>
  <si>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</si>
  <si>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</si>
  <si>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</si>
  <si>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</si>
  <si>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</si>
  <si>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</si>
  <si>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</si>
  <si>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</si>
  <si>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</si>
  <si>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</si>
  <si>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</si>
  <si>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</si>
  <si>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</si>
  <si>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</si>
  <si>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</si>
  <si>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</si>
  <si>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</si>
  <si>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</si>
  <si>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</si>
  <si>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</si>
  <si>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</si>
  <si>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</si>
  <si>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</si>
  <si>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</si>
  <si>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</si>
  <si>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</si>
  <si>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</si>
  <si>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rPr>
      <t>annual</t>
    </r>
    <r>
      <rPr>
        <sz val="10"/>
        <rFont val="Arial"/>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</si>
  <si>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</si>
  <si>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</si>
  <si>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</si>
  <si>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</si>
  <si>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</si>
  <si>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</si>
  <si>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</si>
  <si>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</si>
  <si>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</si>
  <si>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</si>
  <si>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</si>
  <si>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</si>
  <si>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</si>
  <si>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</si>
  <si>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</si>
  <si>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</si>
  <si>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</si>
  <si>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</si>
  <si>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</si>
  <si>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</si>
  <si>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</si>
  <si>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</si>
  <si>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</si>
  <si>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</si>
  <si>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</si>
  <si>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</si>
  <si>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</si>
  <si>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</si>
  <si>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</si>
  <si>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</si>
  <si>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</si>
  <si>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</si>
  <si>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</si>
  <si>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</si>
  <si>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</si>
  <si>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</si>
  <si>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</si>
  <si>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</si>
  <si>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</si>
  <si>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</si>
  <si>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</si>
  <si>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</si>
  <si>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</si>
  <si>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</si>
  <si>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</si>
  <si>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</si>
  <si>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</si>
  <si>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</si>
  <si>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</si>
  <si>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</si>
  <si>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</si>
  <si>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</si>
  <si>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</si>
  <si>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</si>
  <si>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</si>
  <si>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</si>
  <si>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</si>
  <si>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</si>
  <si>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</si>
  <si>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</si>
  <si>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</si>
  <si>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</si>
  <si>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</si>
  <si>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</si>
  <si>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</si>
  <si>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</si>
  <si>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</si>
  <si>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</si>
  <si>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</si>
  <si>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</si>
  <si>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</si>
  <si>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</si>
  <si>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</si>
  <si>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</si>
  <si>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</si>
  <si>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</si>
  <si>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</si>
  <si>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</si>
  <si>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</si>
  <si>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</si>
  <si>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</si>
  <si>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</si>
  <si>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</si>
  <si>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</si>
  <si>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</si>
  <si>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</si>
  <si>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</si>
  <si>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</si>
  <si>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</si>
  <si>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</si>
  <si>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</si>
  <si>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</si>
  <si>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</si>
  <si>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</si>
  <si>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</si>
  <si>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</si>
  <si>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</si>
  <si>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</si>
  <si>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</si>
  <si>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</si>
  <si>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</si>
  <si>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</si>
  <si>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</si>
  <si>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</si>
  <si>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</si>
  <si>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</si>
  <si>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</si>
  <si>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</si>
  <si>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</si>
  <si>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</si>
  <si>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</si>
  <si>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</si>
  <si>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</si>
  <si>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</si>
  <si>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</si>
  <si>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</si>
  <si>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</si>
  <si>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</si>
  <si>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</si>
  <si>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</si>
  <si>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</si>
  <si>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</si>
  <si>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</si>
  <si>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</si>
  <si>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</si>
  <si>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</si>
  <si>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</si>
  <si>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</si>
  <si>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</si>
  <si>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</si>
  <si>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</si>
  <si>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</si>
  <si>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</si>
  <si>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</si>
  <si>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</si>
  <si>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</si>
  <si>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</si>
  <si>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</si>
  <si>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</si>
  <si>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</si>
  <si>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</si>
  <si>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</si>
  <si>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</si>
  <si>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</si>
  <si>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</si>
  <si>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</si>
  <si>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</si>
  <si>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</si>
  <si>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</si>
  <si>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</si>
  <si>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</si>
  <si>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</si>
  <si>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</si>
  <si>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</si>
  <si>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</si>
  <si>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</si>
  <si>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</si>
  <si>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</si>
  <si>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</si>
  <si>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</si>
  <si>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</si>
  <si>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</si>
  <si>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</si>
  <si>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</si>
  <si>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</si>
  <si>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</si>
  <si>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</si>
  <si>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</si>
  <si>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</si>
  <si>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</si>
  <si>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</si>
  <si>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</si>
  <si>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</si>
  <si>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</si>
  <si>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</si>
  <si>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</si>
  <si>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</si>
  <si>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</si>
  <si>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</si>
  <si>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</si>
  <si>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</si>
  <si>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</si>
  <si>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</si>
  <si>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</si>
  <si>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</si>
  <si>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</si>
  <si>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</si>
  <si>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</si>
  <si>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</si>
  <si>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</si>
  <si>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</si>
  <si>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</si>
  <si>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</si>
  <si>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</si>
  <si>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</si>
  <si>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</si>
  <si>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</si>
  <si>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</si>
  <si>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</si>
  <si>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</si>
  <si>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</si>
  <si>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</si>
  <si>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</si>
  <si>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</si>
  <si>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</si>
  <si>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</si>
  <si>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</si>
  <si>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</si>
  <si>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</si>
  <si>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</si>
  <si>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</si>
  <si>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</si>
  <si>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</si>
  <si>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</si>
  <si>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</si>
  <si>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</si>
  <si>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</si>
  <si>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</si>
  <si>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</si>
  <si>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</si>
  <si>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</si>
  <si>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</si>
  <si>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</si>
  <si>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</si>
  <si>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</si>
  <si>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</si>
  <si>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</si>
  <si>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</si>
  <si>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</si>
  <si>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</si>
  <si>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</si>
  <si>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</si>
  <si>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</si>
  <si>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</si>
  <si>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</si>
  <si>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</si>
  <si>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</si>
  <si>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</si>
  <si>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</si>
  <si>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</si>
  <si>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</si>
  <si>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</si>
  <si>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</si>
  <si>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</si>
  <si>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</si>
  <si>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</si>
  <si>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</si>
  <si>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</si>
  <si>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</si>
  <si>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</si>
  <si>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</si>
  <si>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</si>
  <si>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</si>
  <si>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</si>
  <si>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</si>
  <si>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</si>
  <si>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</si>
  <si>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</si>
  <si>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</si>
  <si>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</si>
  <si>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</si>
  <si>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</si>
  <si>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</si>
  <si>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</si>
  <si>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</si>
  <si>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</si>
  <si>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</si>
  <si>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</si>
  <si>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</si>
  <si>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</si>
  <si>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</si>
  <si>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</si>
  <si>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</si>
  <si>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</si>
  <si>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</si>
  <si>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</si>
  <si>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</si>
  <si>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</si>
  <si>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</si>
  <si>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</si>
  <si>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</si>
  <si>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</si>
  <si>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</si>
  <si>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</si>
  <si>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</si>
  <si>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</si>
  <si>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</si>
  <si>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</si>
  <si>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</si>
  <si>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</si>
  <si>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</si>
  <si>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</si>
  <si>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</si>
  <si>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</si>
  <si>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</si>
  <si>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</si>
  <si>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</si>
  <si>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</si>
  <si>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</si>
  <si>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</si>
  <si>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</si>
  <si>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</si>
  <si>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</si>
  <si>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</si>
  <si>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</si>
  <si>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</si>
  <si>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</si>
  <si>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</si>
  <si>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</si>
  <si>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</si>
  <si>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</si>
  <si>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</si>
  <si>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</si>
  <si>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</si>
  <si>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</si>
  <si>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</si>
  <si>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</si>
  <si>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</si>
  <si>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</si>
  <si>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</si>
  <si>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</si>
  <si>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</si>
  <si>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</si>
  <si>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</si>
  <si>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</si>
  <si>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</si>
  <si>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</si>
  <si>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</si>
  <si>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</si>
  <si>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</si>
  <si>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</si>
  <si>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</si>
  <si>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</si>
  <si>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</si>
  <si>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</si>
  <si>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</si>
  <si>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</si>
  <si>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</si>
  <si>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</si>
  <si>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</si>
  <si>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</si>
  <si>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</si>
  <si>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</si>
  <si>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</si>
  <si>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</si>
  <si>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</si>
  <si>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</si>
  <si>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</si>
  <si>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</si>
  <si>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</si>
  <si>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</si>
  <si>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</si>
  <si>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</si>
  <si>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</si>
  <si>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</si>
  <si>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</si>
  <si>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</si>
  <si>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</si>
  <si>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</si>
  <si>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</si>
  <si>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</si>
  <si>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</si>
  <si>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</si>
  <si>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</si>
  <si>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</si>
  <si>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</si>
  <si>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</si>
  <si>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</si>
  <si>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</si>
  <si>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</si>
  <si>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</si>
  <si>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</si>
  <si>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</si>
  <si>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</si>
  <si>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</si>
  <si>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</si>
  <si>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</si>
  <si>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</si>
  <si>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</si>
  <si>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</si>
  <si>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</si>
  <si>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</si>
  <si>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</si>
  <si>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</si>
  <si>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</si>
  <si>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</si>
  <si>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</si>
  <si>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</si>
  <si>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</si>
  <si>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</si>
  <si>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</si>
  <si>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</si>
  <si>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</si>
  <si>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</si>
  <si>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</si>
  <si>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</si>
  <si>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</si>
  <si>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</si>
  <si>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</si>
  <si>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</si>
  <si>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</si>
  <si>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</si>
  <si>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</si>
  <si>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</si>
  <si>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</si>
  <si>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</si>
  <si>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</si>
  <si>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</si>
  <si>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</si>
  <si>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</si>
  <si>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</si>
  <si>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</si>
  <si>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</si>
  <si>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</si>
  <si>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</si>
  <si>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</si>
  <si>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</si>
  <si>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</si>
  <si>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</si>
  <si>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</si>
  <si>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</si>
  <si>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</si>
  <si>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</si>
  <si>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</si>
  <si>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</si>
  <si>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</si>
  <si>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</si>
  <si>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</si>
  <si>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</si>
  <si>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</si>
  <si>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</si>
  <si>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</si>
  <si>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</si>
  <si>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</si>
  <si>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</si>
  <si>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</si>
  <si>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</si>
  <si>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</si>
  <si>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</si>
  <si>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</si>
  <si>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</si>
  <si>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</si>
  <si>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</si>
  <si>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</si>
  <si>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</si>
  <si>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</si>
  <si>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</si>
  <si>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</si>
  <si>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</si>
  <si>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</si>
  <si>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</si>
  <si>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</si>
  <si>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</si>
  <si>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2019 Attachments – Electronic Submission Guide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</si>
  <si>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</si>
  <si>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</si>
  <si>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</si>
  <si>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</si>
  <si>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</si>
  <si>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</si>
  <si>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</si>
  <si>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</si>
  <si>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</si>
  <si>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</si>
  <si>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</si>
  <si>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</si>
  <si>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</si>
  <si>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</si>
  <si>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</si>
  <si>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</si>
  <si>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</si>
  <si>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rPr>
      <t xml:space="preserve"> as defined by TCAC Regulation Section 10302(kk):</t>
    </r>
  </si>
  <si>
    <t>Total Contingency Costs</t>
  </si>
  <si>
    <t>CONTINGENCY COSTS</t>
  </si>
  <si>
    <t>Appraisal Costs</t>
  </si>
  <si>
    <t xml:space="preserve">Construction Hard Cost Contingency </t>
  </si>
  <si>
    <t>A-C    See above instructions for Section 1: Basis and Credits for items A to C.</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</si>
  <si>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</si>
  <si>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</si>
  <si>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</si>
  <si>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</si>
  <si>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</si>
  <si>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</si>
  <si>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</si>
  <si>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</si>
  <si>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</si>
  <si>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</si>
  <si>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</si>
  <si>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</si>
  <si>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</si>
  <si>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</si>
  <si>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</si>
  <si>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</si>
  <si>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</si>
  <si>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</si>
  <si>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</si>
  <si>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</si>
  <si>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</si>
  <si>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</si>
  <si>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</si>
  <si>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</si>
  <si>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</si>
  <si>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</si>
  <si>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</si>
  <si>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</si>
  <si>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</si>
  <si>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</si>
  <si>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</si>
  <si>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</si>
  <si>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</si>
  <si>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http://www.treasurer.ca.gov/ctcac/2019/application.asp</t>
  </si>
  <si>
    <r>
      <t>Self-syndication projects, refer to Reg. § 10327(c)(9). See Basis and Credits Worksheet for minimum</t>
    </r>
    <r>
      <rPr>
        <u/>
        <sz val="10"/>
        <rFont val="Arial"/>
        <family val="2"/>
      </rPr>
      <t xml:space="preserve"> federal tax credit factor</t>
    </r>
    <r>
      <rPr>
        <sz val="10"/>
        <rFont val="Arial"/>
      </rPr>
      <t xml:space="preserve"> and </t>
    </r>
    <r>
      <rPr>
        <u/>
        <sz val="10"/>
        <rFont val="Arial"/>
        <family val="2"/>
      </rPr>
      <t>state tax credit factor</t>
    </r>
    <r>
      <rPr>
        <sz val="10"/>
        <rFont val="Arial"/>
      </rPr>
      <t xml:space="preserve"> amounts.
</t>
    </r>
  </si>
  <si>
    <t>**Applicable Percentage:</t>
  </si>
  <si>
    <t>** Applicants are required to use these percentages in calculating credit at the application stage.</t>
  </si>
  <si>
    <t>*QCT or DDA Adjustment:</t>
  </si>
  <si>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</si>
  <si>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</si>
  <si>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</si>
  <si>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 xml:space="preserve">Note that only NC/Rehab DDA/QCT building(s) will receive the 130% basis boost. The NC/Rehab non-DDA/non-QCT building(s) will not receive the 130% basis boost.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</si>
  <si>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</si>
  <si>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</si>
  <si>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</si>
  <si>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</si>
  <si>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</si>
  <si>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</si>
  <si>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</si>
  <si>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Projects w/ building(s) located in DDA/QCT areas &amp; non-DDA/Non-QCT areas, bifurcate accordingly.</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</si>
  <si>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</si>
  <si>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</si>
  <si>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</si>
  <si>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</si>
  <si>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</si>
  <si>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</si>
  <si>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</si>
  <si>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</si>
  <si>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</si>
  <si>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</si>
  <si>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</si>
  <si>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</si>
  <si>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</si>
  <si>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</si>
  <si>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</si>
  <si>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</si>
  <si>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</si>
  <si>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</si>
  <si>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</si>
  <si>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</si>
  <si>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</si>
  <si>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</si>
  <si>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</si>
  <si>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</si>
  <si>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</si>
  <si>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</si>
  <si>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</si>
  <si>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</si>
  <si>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</si>
  <si>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APPLICATION CHECKLIST for NON-JOINT APPLICATIONS</t>
  </si>
  <si>
    <t>May 23, 2019 Version</t>
  </si>
  <si>
    <t>Applicants must submit all of the application materials electronically on a USB flash drive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</si>
  <si>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</si>
  <si>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rPr>
      <t xml:space="preserve"> Applicants must submit the joint application including this Excel file using the CDLAC online application portal. </t>
    </r>
    <r>
      <rPr>
        <u/>
        <sz val="10"/>
        <rFont val="Arial"/>
        <family val="2"/>
      </rPr>
      <t>Non-Joint Applications</t>
    </r>
    <r>
      <rPr>
        <sz val="10"/>
        <rFont val="Arial"/>
      </rPr>
      <t>: Applicants must submit the application on a flash drive.</t>
    </r>
  </si>
  <si>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</si>
  <si>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</si>
  <si>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Maison's at 40th</t>
  </si>
  <si>
    <t>Not yet established</t>
  </si>
  <si>
    <t>40th Street West &amp; Avenue J-9</t>
  </si>
  <si>
    <t>Lancaster</t>
  </si>
  <si>
    <t>Other: Legal</t>
  </si>
  <si>
    <t>Other: Property Taxes</t>
  </si>
  <si>
    <t>Other: Builder's Risk</t>
  </si>
  <si>
    <t>GP Equity</t>
  </si>
  <si>
    <t>A/C</t>
  </si>
  <si>
    <t>20%/50%</t>
  </si>
  <si>
    <t>Permanent Loan - KeyBank (Freddie Mac)</t>
  </si>
  <si>
    <t>Lancaster Palms, LLC</t>
  </si>
  <si>
    <t>Hagai Rapaport</t>
  </si>
  <si>
    <t>Manaing Member of the LLC</t>
  </si>
  <si>
    <t>3153-025-040, 3153-025-041</t>
  </si>
  <si>
    <t>Align Finance Partners - Tax Exempt Loan</t>
  </si>
  <si>
    <t>Fixed</t>
  </si>
  <si>
    <t>Daily LIBOR Rate</t>
  </si>
  <si>
    <t>KeyBank - Construction Loan</t>
  </si>
  <si>
    <t>Variable</t>
  </si>
  <si>
    <t>Other: 3rd Party Quality Control</t>
  </si>
  <si>
    <t>Leased equipment, Postage &amp; office supplies, Telephone, Other</t>
  </si>
  <si>
    <t>Make-ready, Pool, Decorating</t>
  </si>
  <si>
    <t>Other (Bond Issuer Fee):</t>
  </si>
  <si>
    <t>Deferred Developer Fee</t>
  </si>
  <si>
    <t>Tax Credit Equity (Self-Syndication)</t>
  </si>
  <si>
    <t>Single Family Dwelling</t>
  </si>
  <si>
    <t>R-7000, 6 units per acre</t>
  </si>
  <si>
    <t>R-7000, 6 units per acre with accessory dwelling units</t>
  </si>
  <si>
    <t>Maison's at 40th, LP</t>
  </si>
  <si>
    <t>City of Lancaster Redevelopment Agency</t>
  </si>
  <si>
    <t>Elizabeth Brubaker</t>
  </si>
  <si>
    <t>Director</t>
  </si>
  <si>
    <t>44933 Fern Ave.</t>
  </si>
  <si>
    <t>661-723-5878</t>
  </si>
  <si>
    <t>661-723-6210</t>
  </si>
  <si>
    <t>CDLAC-TCAC Joint Application (submitting concurrently)</t>
  </si>
  <si>
    <t>12424 Wilshire Blvd. Ste 670</t>
  </si>
  <si>
    <t>CA</t>
  </si>
  <si>
    <t>Matt Avital</t>
  </si>
  <si>
    <t>310-295-1755</t>
  </si>
  <si>
    <t>matt@ascendacap.com</t>
  </si>
  <si>
    <t>Phil Ram</t>
  </si>
  <si>
    <t>310-979-3210</t>
  </si>
  <si>
    <t>pram@ravelloholdings.com</t>
  </si>
  <si>
    <t>Ravello Holdings, Inc.</t>
  </si>
  <si>
    <t>AHA High Desert MGP, LLC</t>
  </si>
  <si>
    <t>3920 Birch Street, Suite 103</t>
  </si>
  <si>
    <t>Ravello MODs Lancaster 168, LLC</t>
  </si>
  <si>
    <t>Managing GP</t>
  </si>
  <si>
    <t>Administrative GP</t>
  </si>
  <si>
    <t>Newport Beach</t>
  </si>
  <si>
    <t>Hilda Jusuf</t>
  </si>
  <si>
    <t>949-253-3120</t>
  </si>
  <si>
    <t>hjusuf@ahaccess.org</t>
  </si>
  <si>
    <t>949-253-3125</t>
  </si>
  <si>
    <t>Affordable Housing Access, Inc.</t>
  </si>
  <si>
    <t>Ascenda Capital</t>
  </si>
  <si>
    <t>9242 Beverly Blvd, Suite 300</t>
  </si>
  <si>
    <t>Beverly Hills</t>
  </si>
  <si>
    <t xml:space="preserve">matt@ascendacap.com  </t>
  </si>
  <si>
    <t>Consultant</t>
  </si>
  <si>
    <t>Los Angeles, CA 90025</t>
  </si>
  <si>
    <t>3235 North Verdugo Road</t>
  </si>
  <si>
    <t>Glendale, CA 91208</t>
  </si>
  <si>
    <t>Alternative Energy Systems</t>
  </si>
  <si>
    <t>Troy Lindquist</t>
  </si>
  <si>
    <t>troy@title24energy.com</t>
  </si>
  <si>
    <t>818-957-7733</t>
  </si>
  <si>
    <t>Novogradac &amp; Company LLP</t>
  </si>
  <si>
    <t>1300 114th Avenue SE, Suite 240</t>
  </si>
  <si>
    <t>Bellevue, WA 98004</t>
  </si>
  <si>
    <t>Thomas Stagg</t>
  </si>
  <si>
    <t>425-453-5783</t>
  </si>
  <si>
    <t>Thomas.Stagg@novoco.com</t>
  </si>
  <si>
    <t>6700 Antioch Road, Suite 450</t>
  </si>
  <si>
    <t>Merriam, KS 66204</t>
  </si>
  <si>
    <t>Rebecca Arthur</t>
  </si>
  <si>
    <t>(913) 677-4600</t>
  </si>
  <si>
    <t>rebecca.arthur@novoco.com</t>
  </si>
  <si>
    <t>California Public Finance Authority</t>
  </si>
  <si>
    <t>2999 Oak Road, Suite 710</t>
  </si>
  <si>
    <t>Walnut Creek, WA 94597</t>
  </si>
  <si>
    <t>Rebecca Campbell</t>
  </si>
  <si>
    <t>559-852-2378</t>
  </si>
  <si>
    <t>559-585-8047</t>
  </si>
  <si>
    <t>Rebecca.Campbell@co.kings.ca.us</t>
  </si>
  <si>
    <t>Aperto Property Management, Inc.</t>
  </si>
  <si>
    <t>23461 South Pointe Dr., Suite 180</t>
  </si>
  <si>
    <t>Laguna Hills, CA 92653</t>
  </si>
  <si>
    <t>Ed Quigley</t>
  </si>
  <si>
    <t>(949) 873-0160</t>
  </si>
  <si>
    <t>equigley@apertopm.com</t>
  </si>
  <si>
    <t>Other (Specify below)</t>
  </si>
  <si>
    <t>Maximum height of 35 feet</t>
  </si>
  <si>
    <t>2 spaces within an enclosed garage per dwelling unit</t>
  </si>
  <si>
    <t>1301 5th Avenue, 25th Floor</t>
  </si>
  <si>
    <t>Seattle</t>
  </si>
  <si>
    <t>Cathy Danigelis</t>
  </si>
  <si>
    <t>206-343-6958</t>
  </si>
  <si>
    <t>Tax-Exempt Bonds</t>
  </si>
  <si>
    <t>1901 Avenue of the Stars, Suite 500</t>
  </si>
  <si>
    <t>Dani Evanson</t>
  </si>
  <si>
    <t>310-201-4285</t>
  </si>
  <si>
    <t>36 South State Street</t>
  </si>
  <si>
    <t>Salt Lake City</t>
  </si>
  <si>
    <t>Jonathan Woodland</t>
  </si>
  <si>
    <t>801-297-5745</t>
  </si>
  <si>
    <t>Los Angeles County Development Authority</t>
  </si>
  <si>
    <t xml:space="preserve">Cox, Castle Nicholson LLP          </t>
  </si>
  <si>
    <t xml:space="preserve">50 California Street, St 3200          </t>
  </si>
  <si>
    <t xml:space="preserve">San Francisco, CA 94111          </t>
  </si>
  <si>
    <t xml:space="preserve">Ofer Elitzur          </t>
  </si>
  <si>
    <t xml:space="preserve">415.262.5165     </t>
  </si>
  <si>
    <t xml:space="preserve">oelitzur@coxcastle.com          </t>
  </si>
  <si>
    <t xml:space="preserve">Urban Design Specialists          </t>
  </si>
  <si>
    <t xml:space="preserve">4519 Admiralty Way, Suite A          </t>
  </si>
  <si>
    <t xml:space="preserve">Marina Del Rey, CA 90292          </t>
  </si>
  <si>
    <t>Ron Mandalian</t>
  </si>
  <si>
    <t xml:space="preserve">310.301.1810     </t>
  </si>
  <si>
    <t xml:space="preserve">rmandalian@gmail.com          </t>
  </si>
  <si>
    <t xml:space="preserve">Ravello West Construction          </t>
  </si>
  <si>
    <t xml:space="preserve">12424 Wilshire Blvd., Ste 670          </t>
  </si>
  <si>
    <t xml:space="preserve">Los Angeles, CA 90025          </t>
  </si>
  <si>
    <t xml:space="preserve">Phil Ram          </t>
  </si>
  <si>
    <t xml:space="preserve">310-979-3210     </t>
  </si>
  <si>
    <t xml:space="preserve">pram@ravelloholdings.com          </t>
  </si>
  <si>
    <t>TTM 62578</t>
  </si>
  <si>
    <t>Beverly Hills, CA 90210</t>
  </si>
  <si>
    <t>RUBS Income, pet rents, app fees, late fees, cleaning/damage fees,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</si>
</sst>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u/>
      <sz val="10"/>
      <color indexed="12"/>
      <name val="Arial"/>
      <family val="2"/>
    </font>
    <font>
      <u/>
      <sz val="10"/>
      <color theme="11"/>
      <name val="Arial"/>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cellStyleXfs>
  <cellXfs count="17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109" fillId="0" borderId="0" xfId="244" applyFont="1" applyFill="1" applyBorder="1" applyAlignment="1">
      <alignment horizontal="center" vertical="center"/>
    </xf>
    <xf numFmtId="0" fontId="35" fillId="0" borderId="4" xfId="0" applyFont="1" applyBorder="1" applyAlignment="1">
      <alignment vertical="top" wrapText="1"/>
    </xf>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35" fillId="0" borderId="0" xfId="0" applyFont="1" applyAlignment="1">
      <alignment horizontal="left" vertical="top"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0" applyFont="1" applyBorder="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15" fillId="0" borderId="0" xfId="0" applyFont="1" applyAlignment="1">
      <alignment horizontal="left"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Font="1" applyAlignment="1" applyProtection="1">
      <alignment horizontal="left"/>
    </xf>
    <xf numFmtId="0" fontId="6" fillId="0" borderId="0" xfId="1193" applyFont="1" applyAlignment="1" applyProtection="1">
      <alignmen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24" fillId="0" borderId="0" xfId="570" applyFont="1" applyAlignment="1">
      <alignment horizontal="left" wrapText="1"/>
    </xf>
    <xf numFmtId="4" fontId="6" fillId="0" borderId="0" xfId="570" applyNumberFormat="1" applyFont="1" applyAlignment="1" applyProtection="1">
      <alignment horizontal="left" vertical="top" wrapText="1"/>
    </xf>
    <xf numFmtId="0" fontId="6" fillId="0" borderId="0" xfId="570" applyFont="1" applyBorder="1" applyAlignment="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6" fillId="0" borderId="0" xfId="570" applyAlignment="1">
      <alignment horizontal="left" vertical="top" wrapText="1"/>
    </xf>
    <xf numFmtId="0" fontId="24" fillId="0" borderId="0" xfId="570" applyFont="1" applyFill="1" applyAlignment="1">
      <alignment horizontal="left"/>
    </xf>
    <xf numFmtId="4" fontId="24" fillId="0" borderId="0" xfId="570" applyNumberFormat="1" applyFont="1" applyFill="1" applyAlignment="1" applyProtection="1">
      <alignment horizontal="left"/>
    </xf>
    <xf numFmtId="49" fontId="6" fillId="0" borderId="0" xfId="570" applyNumberFormat="1" applyFont="1" applyFill="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0" fontId="13" fillId="0" borderId="0" xfId="570" applyFont="1" applyAlignment="1">
      <alignment horizontal="left" vertical="top" wrapText="1"/>
    </xf>
    <xf numFmtId="0" fontId="25"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66" fontId="0"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6"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9" xfId="0"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3" fontId="15"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6" fontId="6" fillId="5" borderId="4"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13" fillId="0" borderId="11" xfId="0" applyFont="1" applyFill="1" applyBorder="1" applyAlignment="1" applyProtection="1">
      <alignment horizontal="center"/>
    </xf>
    <xf numFmtId="168" fontId="0" fillId="0" borderId="11" xfId="0" applyNumberFormat="1" applyFill="1" applyBorder="1" applyAlignment="1" applyProtection="1">
      <alignment horizontal="right"/>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7" fillId="0" borderId="11" xfId="543" applyFont="1" applyFill="1" applyBorder="1" applyAlignment="1" applyProtection="1">
      <alignment horizontal="center"/>
    </xf>
    <xf numFmtId="0" fontId="6" fillId="0" borderId="8" xfId="543" applyFont="1" applyBorder="1" applyAlignment="1" applyProtection="1">
      <alignment horizontal="left" vertical="top"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4" fontId="15" fillId="5" borderId="4"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5" fillId="5" borderId="6" xfId="271" applyFont="1" applyFill="1" applyBorder="1" applyAlignment="1" applyProtection="1">
      <protection locked="0"/>
    </xf>
    <xf numFmtId="0" fontId="6" fillId="5" borderId="4" xfId="0" applyFont="1" applyFill="1" applyBorder="1" applyAlignment="1" applyProtection="1">
      <alignment horizontal="left"/>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6" fontId="6" fillId="5" borderId="6"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1" xfId="0" applyFont="1" applyFill="1" applyBorder="1" applyAlignment="1" applyProtection="1">
      <alignment horizontal="center" vertical="top" wrapText="1"/>
    </xf>
    <xf numFmtId="0" fontId="0" fillId="0" borderId="6" xfId="0" applyFill="1" applyBorder="1" applyAlignment="1" applyProtection="1">
      <alignment horizontal="lef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6" fillId="0" borderId="11" xfId="543" applyFont="1" applyFill="1" applyBorder="1" applyAlignment="1" applyProtection="1">
      <alignment horizontal="center"/>
    </xf>
    <xf numFmtId="10" fontId="15" fillId="5" borderId="4"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166" fontId="15" fillId="5" borderId="6" xfId="271" applyNumberFormat="1" applyFont="1" applyFill="1" applyBorder="1" applyAlignment="1" applyProtection="1">
      <alignment horizontal="left"/>
      <protection locked="0"/>
    </xf>
    <xf numFmtId="0" fontId="0"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6" fontId="15" fillId="5" borderId="4" xfId="271" applyNumberFormat="1" applyFont="1"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0" borderId="11" xfId="0" applyFont="1" applyFill="1" applyBorder="1" applyAlignment="1" applyProtection="1">
      <alignment horizontal="center" vertical="top" wrapText="1"/>
    </xf>
    <xf numFmtId="0" fontId="0" fillId="0" borderId="4" xfId="0" applyBorder="1" applyAlignment="1">
      <alignment horizontal="center"/>
    </xf>
    <xf numFmtId="0" fontId="0" fillId="0" borderId="5" xfId="0" applyBorder="1" applyAlignment="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5" fillId="0" borderId="1" xfId="543" applyFont="1" applyBorder="1" applyAlignment="1" applyProtection="1">
      <alignment horizontal="left" vertical="top" wrapText="1"/>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4" fontId="0" fillId="5" borderId="3"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5" borderId="3" xfId="0"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15" fillId="0" borderId="1"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7"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11" xfId="0"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0" fillId="0" borderId="6" xfId="0" applyBorder="1" applyAlignment="1" applyProtection="1">
      <protection locked="0"/>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3" fillId="0" borderId="11" xfId="0" applyFont="1" applyBorder="1" applyAlignment="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168" fontId="0" fillId="0" borderId="5" xfId="0" applyNumberFormat="1" applyFill="1" applyBorder="1" applyAlignment="1">
      <alignment horizontal="center"/>
    </xf>
    <xf numFmtId="168" fontId="0" fillId="0" borderId="11" xfId="0" applyNumberFormat="1" applyFill="1" applyBorder="1" applyAlignment="1">
      <alignment horizont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10" fontId="0" fillId="0" borderId="11" xfId="0" applyNumberFormat="1" applyFill="1" applyBorder="1" applyAlignment="1" applyProtection="1">
      <alignment horizontal="center"/>
      <protection locked="0"/>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hyperlink" Target="http://www.treasurer.ca.gov/ctcac/compliance/covenant/reserve.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559"/>
  <sheetViews>
    <sheetView showGridLines="0" zoomScale="90" zoomScaleNormal="90" zoomScaleSheetLayoutView="100" zoomScalePageLayoutView="9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9" t="s">
        <v>625</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row>
    <row r="3" spans="1:38" ht="13.5" thickTop="1"/>
    <row r="4" spans="1:38" s="11" customFormat="1">
      <c r="B4" s="20" t="s">
        <v>633</v>
      </c>
      <c r="C4" s="20" t="s">
        <v>583</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35" customHeight="1">
      <c r="A7" s="358"/>
      <c r="B7" s="356"/>
      <c r="C7" s="357"/>
      <c r="D7" s="983" t="s">
        <v>1493</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817"/>
    </row>
    <row r="8" spans="1:38">
      <c r="A8" s="358"/>
      <c r="B8" s="356"/>
      <c r="C8" s="357"/>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817"/>
    </row>
    <row r="9" spans="1:38">
      <c r="A9" s="358"/>
      <c r="B9" s="356"/>
      <c r="C9" s="357"/>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817"/>
    </row>
    <row r="10" spans="1:38">
      <c r="A10" s="358"/>
      <c r="B10" s="356"/>
      <c r="C10" s="357"/>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17"/>
    </row>
    <row r="11" spans="1:38" ht="12.95" customHeight="1">
      <c r="A11" s="358"/>
      <c r="B11" s="356"/>
      <c r="C11" s="357"/>
      <c r="D11" s="983" t="s">
        <v>1501</v>
      </c>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817"/>
    </row>
    <row r="12" spans="1:38">
      <c r="A12" s="358"/>
      <c r="B12" s="356"/>
      <c r="C12" s="357"/>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817"/>
    </row>
    <row r="13" spans="1:38" s="788" customFormat="1">
      <c r="A13" s="358"/>
      <c r="B13" s="356"/>
      <c r="C13" s="357"/>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817"/>
    </row>
    <row r="14" spans="1:38" s="788" customFormat="1" ht="13.35" customHeight="1">
      <c r="A14" s="358"/>
      <c r="B14" s="356"/>
      <c r="C14" s="357"/>
      <c r="E14" s="977" t="s">
        <v>1494</v>
      </c>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817"/>
    </row>
    <row r="15" spans="1:38" s="788" customFormat="1">
      <c r="A15" s="358"/>
      <c r="B15" s="356"/>
      <c r="C15" s="357"/>
      <c r="D15" s="81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817"/>
    </row>
    <row r="16" spans="1:38" s="788" customFormat="1">
      <c r="A16" s="358"/>
      <c r="B16" s="356"/>
      <c r="C16" s="357"/>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17"/>
    </row>
    <row r="17" spans="1:38" ht="13.35" customHeight="1">
      <c r="A17" s="358"/>
      <c r="B17" s="356"/>
      <c r="C17" s="357"/>
      <c r="D17" s="977" t="s">
        <v>1570</v>
      </c>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c r="AL17" s="356"/>
    </row>
    <row r="18" spans="1:38">
      <c r="A18" s="358"/>
      <c r="B18" s="356"/>
      <c r="C18" s="35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356"/>
    </row>
    <row r="19" spans="1:38" s="788" customFormat="1">
      <c r="A19" s="358"/>
      <c r="B19" s="356"/>
      <c r="C19" s="35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356"/>
    </row>
    <row r="20" spans="1:38" s="788" customFormat="1" ht="13.35" customHeight="1">
      <c r="A20" s="358"/>
      <c r="B20" s="356"/>
      <c r="C20" s="357"/>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356"/>
    </row>
    <row r="21" spans="1:38" s="788" customFormat="1">
      <c r="A21" s="358"/>
      <c r="B21" s="356"/>
      <c r="C21" s="357"/>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356"/>
    </row>
    <row r="22" spans="1:38" s="788" customFormat="1">
      <c r="A22" s="358"/>
      <c r="B22" s="356"/>
      <c r="C22" s="35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356"/>
    </row>
    <row r="23" spans="1:38">
      <c r="A23" s="358"/>
      <c r="B23" s="356"/>
      <c r="C23" s="35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356"/>
    </row>
    <row r="24" spans="1:38" s="788" customFormat="1">
      <c r="A24" s="358"/>
      <c r="B24" s="356"/>
      <c r="C24" s="357"/>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356"/>
    </row>
    <row r="25" spans="1:38" s="788" customFormat="1">
      <c r="A25" s="358"/>
      <c r="B25" s="356"/>
      <c r="C25" s="35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356"/>
    </row>
    <row r="26" spans="1:38" s="788" customFormat="1" ht="11.85" customHeight="1">
      <c r="A26" s="358"/>
      <c r="B26" s="356"/>
      <c r="C26" s="357"/>
      <c r="D26" s="977"/>
      <c r="E26" s="977"/>
      <c r="F26" s="977"/>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356"/>
    </row>
    <row r="27" spans="1:38" s="788" customFormat="1" ht="13.35" customHeight="1">
      <c r="A27" s="358"/>
      <c r="B27" s="356"/>
      <c r="C27" s="357"/>
      <c r="E27" s="977" t="s">
        <v>1502</v>
      </c>
      <c r="F27" s="977"/>
      <c r="G27" s="977"/>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c r="AG27" s="977"/>
      <c r="AH27" s="977"/>
      <c r="AI27" s="977"/>
      <c r="AJ27" s="977"/>
      <c r="AK27" s="977"/>
      <c r="AL27" s="356"/>
    </row>
    <row r="28" spans="1:38" s="788" customFormat="1">
      <c r="A28" s="358"/>
      <c r="B28" s="356"/>
      <c r="C28" s="357"/>
      <c r="D28" s="81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356"/>
    </row>
    <row r="29" spans="1:38" s="788" customFormat="1">
      <c r="A29" s="358"/>
      <c r="B29" s="356"/>
      <c r="C29" s="35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356"/>
    </row>
    <row r="30" spans="1:38" s="788" customFormat="1" ht="13.35" customHeight="1">
      <c r="A30" s="358"/>
      <c r="B30" s="356"/>
      <c r="C30" s="357"/>
      <c r="D30" s="982" t="s">
        <v>1503</v>
      </c>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356"/>
    </row>
    <row r="31" spans="1:38" s="788" customFormat="1">
      <c r="A31" s="358"/>
      <c r="B31" s="356"/>
      <c r="C31" s="357"/>
      <c r="D31" s="817"/>
      <c r="E31" s="981" t="s">
        <v>1592</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356"/>
    </row>
    <row r="32" spans="1:38">
      <c r="A32" s="159"/>
      <c r="C32" s="5"/>
    </row>
    <row r="33" spans="1:38">
      <c r="A33" s="159"/>
      <c r="D33" s="986" t="s">
        <v>1488</v>
      </c>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row>
    <row r="34" spans="1:38">
      <c r="A34" s="159"/>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row>
    <row r="35" spans="1:38">
      <c r="A35" s="159"/>
      <c r="D35" s="275"/>
      <c r="E35" s="987" t="s">
        <v>1174</v>
      </c>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c r="AF35" s="987"/>
      <c r="AG35" s="987"/>
      <c r="AH35" s="987"/>
      <c r="AI35" s="987"/>
      <c r="AJ35" s="987"/>
      <c r="AK35" s="987"/>
    </row>
    <row r="36" spans="1:38">
      <c r="A36" s="159"/>
      <c r="D36" s="275"/>
      <c r="E36" s="987" t="s">
        <v>1500</v>
      </c>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row>
    <row r="37" spans="1:38">
      <c r="A37" s="159"/>
      <c r="C37" s="5"/>
      <c r="D37" s="5"/>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C38" s="5" t="s">
        <v>370</v>
      </c>
      <c r="D38" s="5" t="s">
        <v>829</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c r="A39" s="159"/>
      <c r="B39" s="159"/>
      <c r="C39" s="159"/>
      <c r="D39" s="13" t="s">
        <v>120</v>
      </c>
      <c r="E39" s="159" t="s">
        <v>830</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38" s="977" customFormat="1" ht="13.35" customHeight="1">
      <c r="A40" s="159"/>
      <c r="B40"/>
      <c r="C40" s="5"/>
      <c r="D40" s="159"/>
      <c r="E40" s="159" t="s">
        <v>737</v>
      </c>
      <c r="F40" s="977" t="s">
        <v>1460</v>
      </c>
    </row>
    <row r="41" spans="1:38" s="977" customFormat="1" ht="13.35" customHeight="1">
      <c r="A41" s="159"/>
      <c r="B41" s="788"/>
      <c r="C41" s="5"/>
      <c r="D41" s="159"/>
      <c r="E41" s="159"/>
    </row>
    <row r="42" spans="1:38">
      <c r="A42" s="159"/>
      <c r="C42" s="5"/>
      <c r="D42" s="159"/>
      <c r="E42" s="159"/>
      <c r="F42" s="161" t="s">
        <v>772</v>
      </c>
      <c r="G42" s="159" t="s">
        <v>193</v>
      </c>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row>
    <row r="43" spans="1:38" s="841" customFormat="1" ht="13.35" customHeight="1">
      <c r="A43" s="159"/>
      <c r="B43"/>
      <c r="C43" s="5"/>
      <c r="D43" s="159"/>
      <c r="E43" s="6" t="s">
        <v>377</v>
      </c>
      <c r="F43" s="989" t="s">
        <v>1621</v>
      </c>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row>
    <row r="44" spans="1:38" s="841" customFormat="1">
      <c r="A44" s="159"/>
      <c r="B44" s="788"/>
      <c r="C44" s="5"/>
      <c r="D44" s="159"/>
      <c r="E44" s="15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row>
    <row r="45" spans="1:38" s="841" customFormat="1" ht="13.35" customHeight="1">
      <c r="A45" s="159"/>
      <c r="B45" s="788"/>
      <c r="C45" s="5"/>
      <c r="D45" s="159"/>
      <c r="E45" s="159"/>
      <c r="F45" s="989"/>
      <c r="G45" s="989"/>
      <c r="H45" s="989"/>
      <c r="I45" s="989"/>
      <c r="J45" s="989"/>
      <c r="K45" s="989"/>
      <c r="L45" s="989"/>
      <c r="M45" s="989"/>
      <c r="N45" s="989"/>
      <c r="O45" s="989"/>
      <c r="P45" s="989"/>
      <c r="Q45" s="989"/>
      <c r="R45" s="989"/>
      <c r="S45" s="989"/>
      <c r="T45" s="989"/>
      <c r="U45" s="989"/>
      <c r="V45" s="989"/>
      <c r="W45" s="989"/>
      <c r="X45" s="989"/>
      <c r="Y45" s="989"/>
      <c r="Z45" s="989"/>
      <c r="AA45" s="989"/>
      <c r="AB45" s="989"/>
      <c r="AC45" s="989"/>
      <c r="AD45" s="989"/>
      <c r="AE45" s="989"/>
      <c r="AF45" s="989"/>
      <c r="AG45" s="989"/>
      <c r="AH45" s="989"/>
      <c r="AI45" s="989"/>
      <c r="AJ45" s="989"/>
      <c r="AK45" s="989"/>
      <c r="AL45" s="989"/>
    </row>
    <row r="46" spans="1:38">
      <c r="A46" s="159"/>
      <c r="C46" s="5"/>
      <c r="D46" s="159"/>
      <c r="E46" s="159"/>
      <c r="F46" s="841" t="s">
        <v>772</v>
      </c>
      <c r="G46" s="6" t="s">
        <v>733</v>
      </c>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row>
    <row r="47" spans="1:38" s="788" customFormat="1">
      <c r="A47" s="159"/>
      <c r="C47" s="5"/>
      <c r="D47" s="159"/>
      <c r="E47" s="159"/>
      <c r="F47" s="161" t="s">
        <v>584</v>
      </c>
      <c r="G47" s="159" t="s">
        <v>622</v>
      </c>
      <c r="I47" s="159"/>
      <c r="J47" s="159"/>
      <c r="K47" s="159"/>
      <c r="L47" s="159"/>
      <c r="O47" s="159"/>
      <c r="P47" s="159"/>
      <c r="Q47" s="159"/>
      <c r="R47" s="159"/>
      <c r="S47" s="159"/>
      <c r="T47" s="159"/>
      <c r="U47" s="159"/>
      <c r="V47" s="159"/>
      <c r="W47" s="159"/>
      <c r="X47" s="159"/>
      <c r="Y47" s="159"/>
      <c r="Z47" s="159"/>
      <c r="AA47" s="159"/>
      <c r="AB47" s="159"/>
    </row>
    <row r="48" spans="1:38" s="788" customFormat="1">
      <c r="A48" s="159"/>
      <c r="C48" s="5"/>
      <c r="D48" s="159"/>
      <c r="E48" s="6" t="s">
        <v>378</v>
      </c>
      <c r="F48" s="977" t="s">
        <v>1622</v>
      </c>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159"/>
      <c r="C49" s="5"/>
      <c r="D49" s="159"/>
      <c r="E49" s="159"/>
      <c r="F49" s="977"/>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159"/>
      <c r="C50" s="5"/>
      <c r="D50" s="159"/>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159"/>
      <c r="C51" s="5"/>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row>
    <row r="52" spans="1:38">
      <c r="A52" s="159"/>
      <c r="C52" s="5"/>
      <c r="D52" s="159" t="s">
        <v>121</v>
      </c>
      <c r="E52" s="159" t="s">
        <v>735</v>
      </c>
      <c r="F52" s="159"/>
      <c r="G52" s="159"/>
      <c r="H52" s="159"/>
      <c r="I52" s="159"/>
      <c r="J52" s="278"/>
      <c r="K52" s="278"/>
      <c r="L52" s="278"/>
      <c r="M52" s="278"/>
      <c r="N52" s="278"/>
      <c r="O52" s="204"/>
      <c r="P52" s="204"/>
      <c r="Q52" s="204"/>
      <c r="R52" s="204"/>
      <c r="S52" s="204"/>
      <c r="T52" s="204"/>
      <c r="U52" s="159"/>
      <c r="V52" s="159"/>
      <c r="W52" s="159"/>
      <c r="X52" s="159"/>
      <c r="Y52" s="159"/>
      <c r="Z52" s="159"/>
      <c r="AA52" s="159"/>
      <c r="AB52" s="159"/>
    </row>
    <row r="53" spans="1:38">
      <c r="A53" s="159"/>
      <c r="C53" s="5"/>
      <c r="D53" s="5"/>
      <c r="E53" s="159" t="s">
        <v>737</v>
      </c>
      <c r="F53" s="6" t="s">
        <v>1505</v>
      </c>
      <c r="G53" s="5"/>
      <c r="H53" s="204"/>
      <c r="I53" s="204"/>
      <c r="L53" s="204"/>
      <c r="M53" s="204"/>
      <c r="N53" s="204"/>
      <c r="O53" s="204"/>
      <c r="P53" s="204"/>
      <c r="Q53" s="204"/>
      <c r="R53" s="204"/>
      <c r="S53" s="204"/>
      <c r="T53" s="204"/>
      <c r="U53" s="204"/>
      <c r="V53" s="204"/>
      <c r="W53" s="204"/>
      <c r="X53" s="204"/>
      <c r="Y53" s="204"/>
      <c r="Z53" s="204"/>
      <c r="AA53" s="204"/>
      <c r="AB53" s="204"/>
      <c r="AC53" s="204"/>
      <c r="AD53" s="204"/>
      <c r="AE53" s="204"/>
      <c r="AF53" s="204"/>
      <c r="AG53" s="5"/>
    </row>
    <row r="54" spans="1:38" ht="13.35" customHeight="1">
      <c r="A54" s="358"/>
      <c r="B54" s="356"/>
      <c r="C54" s="357"/>
      <c r="D54" s="357"/>
      <c r="E54" s="358"/>
      <c r="F54" s="362" t="s">
        <v>772</v>
      </c>
      <c r="G54" s="978" t="s">
        <v>1504</v>
      </c>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356"/>
    </row>
    <row r="55" spans="1:38" s="788" customFormat="1" ht="13.35" customHeight="1">
      <c r="A55" s="358"/>
      <c r="B55" s="356"/>
      <c r="C55" s="357"/>
      <c r="D55" s="357"/>
      <c r="E55" s="358"/>
      <c r="F55" s="362"/>
      <c r="G55" s="848" t="s">
        <v>1506</v>
      </c>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356"/>
    </row>
    <row r="56" spans="1:38" s="2" customFormat="1">
      <c r="A56" s="358"/>
      <c r="B56" s="356"/>
      <c r="C56" s="357"/>
      <c r="D56" s="357"/>
      <c r="E56" s="358"/>
      <c r="F56" s="362"/>
      <c r="G56" s="978" t="s">
        <v>654</v>
      </c>
      <c r="H56" s="978"/>
      <c r="I56" s="978"/>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356"/>
    </row>
    <row r="57" spans="1:38" s="2" customFormat="1" ht="13.35" customHeight="1">
      <c r="A57" s="358"/>
      <c r="B57" s="357"/>
      <c r="C57" s="357"/>
      <c r="D57" s="357"/>
      <c r="E57" s="358"/>
      <c r="F57" s="362" t="s">
        <v>584</v>
      </c>
      <c r="G57" s="988" t="s">
        <v>1623</v>
      </c>
      <c r="H57" s="988"/>
      <c r="I57" s="988"/>
      <c r="J57" s="988"/>
      <c r="K57" s="988"/>
      <c r="L57" s="988"/>
      <c r="M57" s="988"/>
      <c r="N57" s="988"/>
      <c r="O57" s="988"/>
      <c r="P57" s="988"/>
      <c r="Q57" s="988"/>
      <c r="R57" s="988"/>
      <c r="S57" s="988"/>
      <c r="T57" s="988"/>
      <c r="U57" s="988"/>
      <c r="V57" s="988"/>
      <c r="W57" s="988"/>
      <c r="X57" s="988"/>
      <c r="Y57" s="988"/>
      <c r="Z57" s="988"/>
      <c r="AA57" s="988"/>
      <c r="AB57" s="988"/>
      <c r="AC57" s="988"/>
      <c r="AD57" s="988"/>
      <c r="AE57" s="988"/>
      <c r="AF57" s="988"/>
      <c r="AG57" s="988"/>
      <c r="AH57" s="988"/>
      <c r="AI57" s="988"/>
      <c r="AJ57" s="988"/>
      <c r="AK57" s="988"/>
      <c r="AL57" s="988"/>
    </row>
    <row r="58" spans="1:38" s="2" customFormat="1">
      <c r="A58" s="358"/>
      <c r="B58" s="356"/>
      <c r="C58" s="357"/>
      <c r="D58" s="357"/>
      <c r="E58" s="358"/>
      <c r="F58" s="362"/>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8"/>
      <c r="AJ58" s="988"/>
      <c r="AK58" s="988"/>
      <c r="AL58" s="988"/>
    </row>
    <row r="59" spans="1:38">
      <c r="A59" s="360"/>
      <c r="B59" s="359"/>
      <c r="C59" s="361"/>
      <c r="D59" s="361"/>
      <c r="E59" s="360"/>
      <c r="F59" s="363"/>
      <c r="G59" s="849" t="s">
        <v>1507</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359"/>
    </row>
    <row r="60" spans="1:38">
      <c r="A60" s="199"/>
      <c r="B60" s="2"/>
      <c r="C60" s="200"/>
      <c r="D60" s="200"/>
      <c r="E60" s="199"/>
      <c r="F60" s="200"/>
      <c r="G60" s="200"/>
      <c r="H60" s="748"/>
      <c r="I60" s="200"/>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
      <c r="AI60" s="2"/>
      <c r="AJ60" s="2"/>
      <c r="AK60" s="2"/>
      <c r="AL60" s="2"/>
    </row>
    <row r="61" spans="1:38">
      <c r="A61" s="159"/>
      <c r="B61" s="159"/>
      <c r="C61" s="159"/>
      <c r="D61" s="159" t="s">
        <v>127</v>
      </c>
      <c r="E61" s="159" t="s">
        <v>192</v>
      </c>
      <c r="F61" s="159"/>
      <c r="G61" s="159"/>
      <c r="H61" s="159"/>
      <c r="I61" s="159"/>
      <c r="J61" s="159"/>
      <c r="K61" s="159"/>
      <c r="L61" s="159"/>
      <c r="M61" s="159"/>
      <c r="N61" s="159"/>
      <c r="O61" s="159"/>
      <c r="P61" s="159"/>
      <c r="Q61" s="159"/>
      <c r="R61" s="159"/>
      <c r="S61" s="159"/>
      <c r="T61" s="159"/>
      <c r="U61" s="204"/>
      <c r="V61" s="204"/>
      <c r="W61" s="204"/>
      <c r="X61" s="204"/>
      <c r="Y61" s="204"/>
      <c r="Z61" s="204"/>
      <c r="AA61" s="204"/>
      <c r="AB61" s="204"/>
      <c r="AC61" s="204"/>
      <c r="AD61" s="204"/>
      <c r="AE61" s="204"/>
      <c r="AF61" s="204"/>
      <c r="AG61" s="5"/>
    </row>
    <row r="62" spans="1:38">
      <c r="A62" s="159"/>
      <c r="C62" s="5"/>
      <c r="E62" s="6" t="s">
        <v>1461</v>
      </c>
      <c r="G62" s="159"/>
      <c r="H62" s="159"/>
      <c r="I62" s="159"/>
      <c r="J62" s="159"/>
      <c r="K62" s="159"/>
      <c r="L62" s="159"/>
      <c r="M62" s="159"/>
      <c r="N62" s="159"/>
      <c r="O62" s="159"/>
      <c r="P62" s="159"/>
      <c r="Q62" s="159"/>
      <c r="R62" s="159"/>
      <c r="S62" s="159"/>
      <c r="T62" s="159"/>
      <c r="U62" s="159"/>
      <c r="V62" s="159"/>
      <c r="W62" s="159"/>
      <c r="X62" s="159"/>
      <c r="Y62" s="159"/>
      <c r="Z62" s="159"/>
      <c r="AA62" s="159"/>
      <c r="AB62" s="159"/>
    </row>
    <row r="63" spans="1:38">
      <c r="A63" s="159"/>
      <c r="C63" s="5"/>
      <c r="D63" s="159"/>
      <c r="E63" s="159" t="s">
        <v>737</v>
      </c>
      <c r="F63" s="159" t="s">
        <v>583</v>
      </c>
      <c r="G63" s="159"/>
      <c r="H63" s="159"/>
      <c r="I63" s="159"/>
      <c r="J63" s="159"/>
      <c r="K63" s="159"/>
      <c r="L63" s="159"/>
      <c r="M63" s="159"/>
      <c r="P63" s="159"/>
      <c r="Q63" s="159"/>
      <c r="R63" s="159"/>
      <c r="S63" s="159"/>
      <c r="T63" s="159"/>
      <c r="U63" s="159"/>
      <c r="V63" s="159"/>
      <c r="W63" s="159"/>
      <c r="X63" s="159"/>
      <c r="Y63" s="159"/>
      <c r="Z63" s="159"/>
      <c r="AA63" s="159"/>
      <c r="AB63" s="159"/>
    </row>
    <row r="64" spans="1:38">
      <c r="A64" s="159"/>
      <c r="C64" s="5"/>
      <c r="D64" s="159"/>
      <c r="E64" s="159"/>
      <c r="F64" s="12" t="s">
        <v>772</v>
      </c>
      <c r="G64" s="977" t="s">
        <v>1462</v>
      </c>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row>
    <row r="65" spans="1:37">
      <c r="A65" s="159"/>
      <c r="C65" s="5"/>
      <c r="D65" s="159"/>
      <c r="E65" s="159"/>
      <c r="F65" s="12"/>
      <c r="G65" s="977"/>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159"/>
      <c r="C66" s="5"/>
      <c r="D66" s="159"/>
      <c r="E66" s="159"/>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35" customHeight="1">
      <c r="A67" s="159"/>
      <c r="C67" s="5"/>
      <c r="D67" s="159"/>
      <c r="E67" s="159"/>
      <c r="F67" s="12" t="s">
        <v>584</v>
      </c>
      <c r="G67" s="977" t="s">
        <v>1463</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159"/>
      <c r="C68" s="5"/>
      <c r="D68" s="159"/>
      <c r="E68" s="159"/>
      <c r="F68" s="418"/>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159"/>
      <c r="C69" s="5"/>
      <c r="D69" s="159"/>
      <c r="E69" s="159" t="s">
        <v>377</v>
      </c>
      <c r="F69" s="159" t="s">
        <v>469</v>
      </c>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row>
    <row r="70" spans="1:37">
      <c r="A70" s="159"/>
      <c r="C70" s="5"/>
      <c r="D70" s="159"/>
      <c r="E70" s="159"/>
      <c r="F70" s="274" t="s">
        <v>772</v>
      </c>
      <c r="G70" s="977" t="s">
        <v>1464</v>
      </c>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row>
    <row r="71" spans="1:37">
      <c r="A71" s="159"/>
      <c r="C71" s="5"/>
      <c r="D71" s="159"/>
      <c r="E71" s="159"/>
      <c r="F71" s="274"/>
      <c r="G71" s="977"/>
      <c r="H71" s="977"/>
      <c r="I71" s="977"/>
      <c r="J71" s="977"/>
      <c r="K71" s="977"/>
      <c r="L71" s="977"/>
      <c r="M71" s="977"/>
      <c r="N71" s="977"/>
      <c r="O71" s="977"/>
      <c r="P71" s="977"/>
      <c r="Q71" s="977"/>
      <c r="R71" s="977"/>
      <c r="S71" s="977"/>
      <c r="T71" s="977"/>
      <c r="U71" s="977"/>
      <c r="V71" s="977"/>
      <c r="W71" s="977"/>
      <c r="X71" s="977"/>
      <c r="Y71" s="977"/>
      <c r="Z71" s="977"/>
      <c r="AA71" s="977"/>
      <c r="AB71" s="977"/>
      <c r="AC71" s="977"/>
      <c r="AD71" s="977"/>
      <c r="AE71" s="977"/>
      <c r="AF71" s="977"/>
      <c r="AG71" s="977"/>
      <c r="AH71" s="977"/>
      <c r="AI71" s="977"/>
      <c r="AJ71" s="977"/>
      <c r="AK71" s="977"/>
    </row>
    <row r="72" spans="1:37">
      <c r="A72" s="159"/>
      <c r="C72" s="5"/>
      <c r="D72" s="159"/>
      <c r="E72" s="159"/>
      <c r="F72" s="274" t="s">
        <v>584</v>
      </c>
      <c r="G72" s="977" t="s">
        <v>1465</v>
      </c>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row>
    <row r="73" spans="1:37">
      <c r="A73" s="159"/>
      <c r="C73" s="5"/>
      <c r="D73" s="159"/>
      <c r="E73" s="159"/>
      <c r="F73" s="274"/>
      <c r="G73" s="977"/>
      <c r="H73" s="977"/>
      <c r="I73" s="977"/>
      <c r="J73" s="977"/>
      <c r="K73" s="977"/>
      <c r="L73" s="977"/>
      <c r="M73" s="977"/>
      <c r="N73" s="977"/>
      <c r="O73" s="977"/>
      <c r="P73" s="977"/>
      <c r="Q73" s="977"/>
      <c r="R73" s="977"/>
      <c r="S73" s="977"/>
      <c r="T73" s="977"/>
      <c r="U73" s="977"/>
      <c r="V73" s="977"/>
      <c r="W73" s="977"/>
      <c r="X73" s="977"/>
      <c r="Y73" s="977"/>
      <c r="Z73" s="977"/>
      <c r="AA73" s="977"/>
      <c r="AB73" s="977"/>
      <c r="AC73" s="977"/>
      <c r="AD73" s="977"/>
      <c r="AE73" s="977"/>
      <c r="AF73" s="977"/>
      <c r="AG73" s="977"/>
      <c r="AH73" s="977"/>
      <c r="AI73" s="977"/>
      <c r="AJ73" s="977"/>
      <c r="AK73" s="977"/>
    </row>
    <row r="74" spans="1:37">
      <c r="A74" s="159"/>
      <c r="C74" s="5"/>
      <c r="D74" s="159"/>
      <c r="E74" s="159"/>
      <c r="F74" s="274"/>
      <c r="G74" s="204" t="s">
        <v>842</v>
      </c>
      <c r="H74" s="159"/>
      <c r="J74" s="204"/>
      <c r="K74" s="204"/>
      <c r="L74" s="204"/>
      <c r="P74" s="159"/>
      <c r="Q74" s="159"/>
      <c r="R74" s="159"/>
      <c r="S74" s="159"/>
      <c r="T74" s="159"/>
      <c r="U74" s="159"/>
      <c r="V74" s="159"/>
      <c r="W74" s="159"/>
      <c r="X74" s="159"/>
      <c r="Y74" s="159"/>
      <c r="Z74" s="159"/>
      <c r="AA74" s="159"/>
      <c r="AB74" s="159"/>
    </row>
    <row r="75" spans="1:37">
      <c r="A75" s="159"/>
      <c r="C75" s="5"/>
      <c r="D75" s="159"/>
      <c r="E75" s="159"/>
      <c r="F75" s="274"/>
      <c r="G75" s="204" t="s">
        <v>988</v>
      </c>
      <c r="J75" s="204"/>
      <c r="K75" s="204"/>
      <c r="L75" s="204"/>
      <c r="P75" s="159"/>
      <c r="Q75" s="159"/>
      <c r="R75" s="159"/>
      <c r="S75" s="159"/>
      <c r="T75" s="159"/>
      <c r="U75" s="159"/>
      <c r="V75" s="159"/>
      <c r="W75" s="159"/>
      <c r="X75" s="159"/>
      <c r="Y75" s="159"/>
      <c r="Z75" s="159"/>
      <c r="AA75" s="159"/>
      <c r="AB75" s="159"/>
    </row>
    <row r="76" spans="1:37">
      <c r="A76" s="159"/>
      <c r="C76" s="5"/>
      <c r="D76" s="159"/>
      <c r="E76" s="159"/>
      <c r="F76" s="274" t="s">
        <v>298</v>
      </c>
      <c r="G76" s="159" t="s">
        <v>1202</v>
      </c>
      <c r="H76" s="159"/>
      <c r="I76" s="159"/>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582</v>
      </c>
      <c r="H77" s="159" t="s">
        <v>989</v>
      </c>
      <c r="K77" s="159"/>
      <c r="L77" s="159"/>
      <c r="M77" s="159"/>
      <c r="P77" s="159"/>
      <c r="Q77" s="159"/>
      <c r="R77" s="159"/>
      <c r="S77" s="159"/>
      <c r="T77" s="159"/>
      <c r="U77" s="159"/>
      <c r="V77" s="159"/>
      <c r="W77" s="159"/>
      <c r="X77" s="159"/>
      <c r="Y77" s="159"/>
      <c r="Z77" s="159"/>
      <c r="AA77" s="159"/>
      <c r="AB77" s="159"/>
    </row>
    <row r="78" spans="1:37">
      <c r="A78" s="159"/>
      <c r="C78" s="5"/>
      <c r="D78" s="159"/>
      <c r="E78" s="159"/>
      <c r="F78" s="159"/>
      <c r="G78" s="159" t="s">
        <v>849</v>
      </c>
      <c r="H78" s="159" t="s">
        <v>845</v>
      </c>
      <c r="K78" s="159"/>
      <c r="L78" s="159"/>
      <c r="M78" s="159"/>
      <c r="P78" s="159"/>
      <c r="Q78" s="159"/>
      <c r="R78" s="159"/>
      <c r="S78" s="159"/>
      <c r="T78" s="159"/>
      <c r="U78" s="159"/>
      <c r="V78" s="159"/>
      <c r="W78" s="159"/>
      <c r="X78" s="159"/>
      <c r="Y78" s="159"/>
      <c r="Z78" s="159"/>
      <c r="AA78" s="159"/>
      <c r="AB78" s="159"/>
    </row>
    <row r="79" spans="1:37">
      <c r="A79" s="159"/>
      <c r="C79" s="5"/>
      <c r="D79" s="159"/>
      <c r="E79" s="159" t="s">
        <v>378</v>
      </c>
      <c r="F79" s="159" t="s">
        <v>26</v>
      </c>
      <c r="G79" s="159"/>
      <c r="H79" s="159"/>
      <c r="I79" s="159"/>
      <c r="J79" s="159"/>
      <c r="K79" s="159"/>
      <c r="L79" s="159"/>
      <c r="M79" s="159"/>
      <c r="P79" s="159"/>
      <c r="Q79" s="159"/>
      <c r="R79" s="159"/>
      <c r="S79" s="159"/>
      <c r="T79" s="159"/>
      <c r="U79" s="159"/>
      <c r="V79" s="159"/>
      <c r="W79" s="159"/>
      <c r="X79" s="159"/>
      <c r="Y79" s="159"/>
      <c r="Z79" s="159"/>
      <c r="AA79" s="159"/>
      <c r="AB79" s="159"/>
    </row>
    <row r="80" spans="1:37">
      <c r="A80" s="159"/>
      <c r="C80" s="5"/>
      <c r="D80" s="159"/>
      <c r="E80" s="159"/>
      <c r="F80" s="274"/>
      <c r="G80" s="977" t="s">
        <v>1466</v>
      </c>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159"/>
      <c r="C81" s="5"/>
      <c r="D81" s="159"/>
      <c r="E81" s="159"/>
      <c r="F81" s="159"/>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s="788" customFormat="1">
      <c r="A82" s="159"/>
      <c r="C82" s="5"/>
      <c r="D82" s="159"/>
      <c r="E82" s="159"/>
      <c r="F82" s="159"/>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row>
    <row r="83" spans="1:38">
      <c r="A83" s="159"/>
      <c r="C83" s="5"/>
      <c r="D83" s="159"/>
      <c r="E83" s="159" t="s">
        <v>509</v>
      </c>
      <c r="F83" s="159" t="s">
        <v>695</v>
      </c>
      <c r="G83" s="159"/>
      <c r="H83" s="159"/>
      <c r="I83" s="159"/>
      <c r="J83" s="159"/>
      <c r="K83" s="159"/>
      <c r="L83" s="159"/>
      <c r="M83" s="159"/>
      <c r="P83" s="159"/>
      <c r="Q83" s="159"/>
      <c r="R83" s="159"/>
      <c r="S83" s="159"/>
      <c r="T83" s="159"/>
      <c r="U83" s="159"/>
      <c r="V83" s="159"/>
      <c r="W83" s="159"/>
      <c r="X83" s="159"/>
      <c r="Y83" s="159"/>
      <c r="Z83" s="159"/>
      <c r="AA83" s="159"/>
      <c r="AB83" s="159"/>
    </row>
    <row r="84" spans="1:38">
      <c r="A84" s="159"/>
      <c r="C84" s="5"/>
      <c r="D84" s="159"/>
      <c r="E84" s="159"/>
      <c r="F84" s="274"/>
      <c r="G84" s="977" t="s">
        <v>1467</v>
      </c>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159"/>
      <c r="C85" s="5"/>
      <c r="D85" s="159"/>
      <c r="E85" s="159"/>
      <c r="F85" s="159"/>
      <c r="G85" s="977"/>
      <c r="H85" s="977"/>
      <c r="I85" s="9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7"/>
      <c r="AG85" s="977"/>
      <c r="AH85" s="977"/>
      <c r="AI85" s="977"/>
      <c r="AJ85" s="977"/>
      <c r="AK85" s="977"/>
    </row>
    <row r="86" spans="1:38">
      <c r="A86" s="159"/>
      <c r="C86" s="5"/>
      <c r="D86" s="159"/>
      <c r="E86" s="159"/>
      <c r="G86" s="977"/>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159"/>
      <c r="C87" s="5"/>
      <c r="D87" s="159"/>
      <c r="E87" s="159" t="s">
        <v>282</v>
      </c>
      <c r="F87" t="s">
        <v>990</v>
      </c>
      <c r="G87" s="159"/>
      <c r="L87" s="159"/>
      <c r="M87" s="159"/>
      <c r="P87" s="159"/>
      <c r="Q87" s="159"/>
      <c r="R87" s="159"/>
      <c r="S87" s="159"/>
      <c r="T87" s="159"/>
      <c r="U87" s="159"/>
      <c r="V87" s="159"/>
      <c r="W87" s="159"/>
      <c r="X87" s="159"/>
      <c r="Y87" s="159"/>
      <c r="Z87" s="159"/>
      <c r="AA87" s="159"/>
      <c r="AB87" s="159"/>
    </row>
    <row r="88" spans="1:38">
      <c r="A88" s="159"/>
      <c r="C88" s="5"/>
      <c r="D88" s="159"/>
      <c r="E88" s="159"/>
      <c r="G88" s="984" t="s">
        <v>1468</v>
      </c>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row>
    <row r="89" spans="1:38" s="788" customFormat="1">
      <c r="A89" s="159"/>
      <c r="C89" s="5"/>
      <c r="D89" s="159"/>
      <c r="E89" s="159"/>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row>
    <row r="90" spans="1:38">
      <c r="A90" s="159"/>
      <c r="C90" s="5"/>
      <c r="D90" s="159"/>
      <c r="E90" s="159"/>
      <c r="G90" s="984"/>
      <c r="H90" s="984"/>
      <c r="I90" s="984"/>
      <c r="J90" s="984"/>
      <c r="K90" s="984"/>
      <c r="L90" s="984"/>
      <c r="M90" s="984"/>
      <c r="N90" s="984"/>
      <c r="O90" s="984"/>
      <c r="P90" s="984"/>
      <c r="Q90" s="984"/>
      <c r="R90" s="984"/>
      <c r="S90" s="984"/>
      <c r="T90" s="984"/>
      <c r="U90" s="984"/>
      <c r="V90" s="984"/>
      <c r="W90" s="984"/>
      <c r="X90" s="984"/>
      <c r="Y90" s="984"/>
      <c r="Z90" s="984"/>
      <c r="AA90" s="984"/>
      <c r="AB90" s="984"/>
      <c r="AC90" s="984"/>
      <c r="AD90" s="984"/>
      <c r="AE90" s="984"/>
      <c r="AF90" s="984"/>
      <c r="AG90" s="984"/>
      <c r="AH90" s="984"/>
      <c r="AI90" s="984"/>
      <c r="AJ90" s="984"/>
      <c r="AK90" s="984"/>
    </row>
    <row r="91" spans="1:38">
      <c r="A91" s="159"/>
      <c r="C91" s="5"/>
      <c r="D91" s="159"/>
      <c r="E91" s="159" t="s">
        <v>283</v>
      </c>
      <c r="F91" s="159" t="s">
        <v>591</v>
      </c>
      <c r="G91" s="159"/>
      <c r="H91" s="159"/>
      <c r="I91" s="159"/>
      <c r="J91" s="159"/>
      <c r="K91" s="159"/>
      <c r="L91" s="159"/>
      <c r="M91" s="159"/>
      <c r="P91" s="159"/>
      <c r="Q91" s="159"/>
      <c r="R91" s="159"/>
      <c r="S91" s="159"/>
      <c r="T91" s="159"/>
      <c r="U91" s="159"/>
      <c r="V91" s="159"/>
      <c r="W91" s="159"/>
      <c r="X91" s="159"/>
      <c r="Y91" s="159"/>
      <c r="Z91" s="159"/>
      <c r="AA91" s="159"/>
      <c r="AB91" s="159"/>
    </row>
    <row r="92" spans="1:38">
      <c r="A92" s="159"/>
      <c r="C92" s="5"/>
      <c r="D92" s="159"/>
      <c r="E92" s="159"/>
      <c r="F92" s="159"/>
      <c r="G92" s="977" t="s">
        <v>1469</v>
      </c>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159"/>
      <c r="C93" s="5"/>
      <c r="D93" s="159"/>
      <c r="E93" s="159"/>
      <c r="G93" s="977"/>
      <c r="H93" s="977"/>
      <c r="I93" s="977"/>
      <c r="J93" s="977"/>
      <c r="K93" s="977"/>
      <c r="L93" s="977"/>
      <c r="M93" s="977"/>
      <c r="N93" s="977"/>
      <c r="O93" s="977"/>
      <c r="P93" s="977"/>
      <c r="Q93" s="977"/>
      <c r="R93" s="977"/>
      <c r="S93" s="977"/>
      <c r="T93" s="977"/>
      <c r="U93" s="977"/>
      <c r="V93" s="977"/>
      <c r="W93" s="977"/>
      <c r="X93" s="977"/>
      <c r="Y93" s="977"/>
      <c r="Z93" s="977"/>
      <c r="AA93" s="977"/>
      <c r="AB93" s="977"/>
      <c r="AC93" s="977"/>
      <c r="AD93" s="977"/>
      <c r="AE93" s="977"/>
      <c r="AF93" s="977"/>
      <c r="AG93" s="977"/>
      <c r="AH93" s="977"/>
      <c r="AI93" s="977"/>
      <c r="AJ93" s="977"/>
      <c r="AK93" s="977"/>
    </row>
    <row r="94" spans="1:38">
      <c r="A94" s="159"/>
      <c r="C94" s="5"/>
      <c r="D94" s="159"/>
      <c r="E94" s="159" t="s">
        <v>1035</v>
      </c>
      <c r="F94" s="358" t="s">
        <v>1036</v>
      </c>
      <c r="G94" s="358"/>
      <c r="L94" s="159"/>
      <c r="M94" s="159"/>
      <c r="P94" s="159"/>
      <c r="Q94" s="159"/>
      <c r="R94" s="159"/>
      <c r="S94" s="159"/>
      <c r="T94" s="159"/>
      <c r="U94" s="159"/>
      <c r="V94" s="159"/>
      <c r="W94" s="159"/>
      <c r="X94" s="159"/>
      <c r="Y94" s="159"/>
      <c r="Z94" s="159"/>
      <c r="AA94" s="159"/>
      <c r="AB94" s="159"/>
    </row>
    <row r="95" spans="1:38">
      <c r="A95" s="159"/>
      <c r="C95" s="5"/>
      <c r="D95" s="159"/>
      <c r="E95" s="159"/>
      <c r="G95" s="977" t="s">
        <v>1470</v>
      </c>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row>
    <row r="96" spans="1:38">
      <c r="A96" s="159"/>
      <c r="C96" s="200"/>
      <c r="D96" s="199"/>
      <c r="E96" s="199"/>
      <c r="F96" s="2"/>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2"/>
    </row>
    <row r="97" spans="1:38">
      <c r="A97" s="159"/>
      <c r="C97" s="200"/>
      <c r="D97" s="199"/>
      <c r="E97" s="199"/>
      <c r="F97" s="2"/>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2"/>
    </row>
    <row r="98" spans="1:38">
      <c r="A98" s="159"/>
      <c r="C98" s="2"/>
      <c r="D98" s="530"/>
      <c r="E98" s="985" t="s">
        <v>1471</v>
      </c>
      <c r="F98" s="985"/>
      <c r="G98" s="985"/>
      <c r="H98" s="985"/>
      <c r="I98" s="9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2"/>
    </row>
    <row r="99" spans="1:38">
      <c r="A99" s="159"/>
      <c r="D99" s="163"/>
      <c r="E99" s="985"/>
      <c r="F99" s="985"/>
      <c r="G99" s="985"/>
      <c r="H99" s="985"/>
      <c r="I99" s="985"/>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row>
    <row r="100" spans="1:38">
      <c r="A100" s="159"/>
      <c r="B100" s="215"/>
      <c r="C100" s="163"/>
      <c r="D100" s="163"/>
      <c r="E100" s="215"/>
      <c r="F100" s="163"/>
      <c r="G100" s="163"/>
      <c r="H100" s="163"/>
      <c r="I100" s="5"/>
      <c r="J100" s="5"/>
      <c r="K100" s="5"/>
      <c r="L100" s="5"/>
      <c r="M100" s="5"/>
      <c r="N100" s="5"/>
      <c r="P100" s="159"/>
      <c r="Q100" s="159"/>
      <c r="R100" s="159"/>
      <c r="S100" s="159"/>
      <c r="T100" s="159"/>
      <c r="U100" s="159"/>
      <c r="V100" s="159"/>
      <c r="W100" s="159"/>
      <c r="X100" s="159"/>
      <c r="Y100" s="159"/>
      <c r="Z100" s="159"/>
      <c r="AA100" s="159"/>
      <c r="AB100" s="159"/>
    </row>
    <row r="101" spans="1:38">
      <c r="A101" s="11"/>
      <c r="B101" s="20" t="s">
        <v>369</v>
      </c>
      <c r="C101" s="20" t="s">
        <v>469</v>
      </c>
      <c r="D101" s="20"/>
      <c r="E101" s="20"/>
      <c r="F101" s="20"/>
      <c r="G101" s="20"/>
      <c r="H101" s="20"/>
      <c r="I101" s="20"/>
      <c r="J101" s="20"/>
      <c r="K101" s="2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row>
    <row r="102" spans="1:38">
      <c r="B102" s="5"/>
      <c r="C102" s="5"/>
      <c r="D102" s="5"/>
      <c r="E102" s="5"/>
      <c r="F102" s="5"/>
      <c r="G102" s="5"/>
      <c r="H102" s="5"/>
      <c r="I102" s="5"/>
      <c r="J102" s="5"/>
      <c r="K102" s="5"/>
    </row>
    <row r="103" spans="1:38">
      <c r="A103" s="1"/>
      <c r="B103" s="218"/>
      <c r="C103" s="5" t="s">
        <v>493</v>
      </c>
      <c r="D103" s="12"/>
      <c r="E103" s="5"/>
      <c r="F103" s="5"/>
      <c r="G103" s="5" t="s">
        <v>1490</v>
      </c>
      <c r="H103" s="5"/>
      <c r="I103" s="218"/>
      <c r="J103" s="276"/>
      <c r="K103" s="2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76"/>
    </row>
    <row r="104" spans="1:38">
      <c r="B104" s="5"/>
      <c r="C104" s="5"/>
      <c r="D104" s="5" t="s">
        <v>225</v>
      </c>
      <c r="E104" s="5" t="s">
        <v>1492</v>
      </c>
      <c r="F104" s="5"/>
      <c r="G104" s="5"/>
      <c r="H104" s="5"/>
      <c r="I104" s="5"/>
      <c r="J104" s="5"/>
      <c r="K104" s="5"/>
      <c r="L104" s="5"/>
      <c r="M104" s="5"/>
    </row>
    <row r="105" spans="1:38">
      <c r="B105" s="5"/>
      <c r="C105" s="5"/>
      <c r="E105" s="159" t="s">
        <v>120</v>
      </c>
      <c r="F105" s="162" t="s">
        <v>736</v>
      </c>
      <c r="G105" s="5"/>
      <c r="H105" s="5"/>
      <c r="I105" s="5"/>
      <c r="J105" s="5"/>
      <c r="K105" s="5"/>
    </row>
    <row r="106" spans="1:38">
      <c r="E106" s="199"/>
      <c r="F106" s="2" t="s">
        <v>738</v>
      </c>
      <c r="G106" s="2"/>
      <c r="H106" s="2"/>
      <c r="I106" s="2"/>
      <c r="J106" s="2"/>
      <c r="K106" s="2"/>
      <c r="L106" s="2"/>
      <c r="M106" s="2"/>
    </row>
    <row r="107" spans="1:38">
      <c r="E107" s="159"/>
      <c r="F107" t="s">
        <v>739</v>
      </c>
      <c r="G107" s="12"/>
    </row>
    <row r="108" spans="1:38">
      <c r="E108" s="159"/>
    </row>
    <row r="109" spans="1:38">
      <c r="E109" s="159" t="s">
        <v>121</v>
      </c>
      <c r="F109" s="162" t="s">
        <v>740</v>
      </c>
      <c r="G109" s="5"/>
      <c r="H109" s="5"/>
      <c r="I109" s="5"/>
      <c r="J109" s="5"/>
    </row>
    <row r="110" spans="1:38" s="1" customFormat="1">
      <c r="A110"/>
      <c r="B110"/>
      <c r="C110"/>
      <c r="D110"/>
      <c r="E110" s="159"/>
      <c r="F110" t="s">
        <v>741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9"/>
    </row>
    <row r="112" spans="1:38">
      <c r="E112" s="159" t="s">
        <v>127</v>
      </c>
      <c r="F112" s="162" t="s">
        <v>742</v>
      </c>
      <c r="G112" s="5"/>
      <c r="H112" s="5"/>
      <c r="I112" s="5"/>
      <c r="J112" s="5"/>
      <c r="K112" s="5"/>
      <c r="L112" s="5"/>
      <c r="M112" s="5"/>
      <c r="N112" s="5"/>
      <c r="O112" s="5"/>
      <c r="P112" s="5"/>
    </row>
    <row r="113" spans="1:38">
      <c r="E113" s="159"/>
      <c r="F113" s="159" t="s">
        <v>1060</v>
      </c>
    </row>
    <row r="114" spans="1:38" s="12" customFormat="1" ht="12.75" customHeight="1">
      <c r="A114"/>
      <c r="B114"/>
      <c r="C114"/>
      <c r="D114"/>
      <c r="E114"/>
      <c r="F114" s="159" t="s">
        <v>1092</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660</v>
      </c>
      <c r="F116" s="162" t="s">
        <v>1061</v>
      </c>
    </row>
    <row r="117" spans="1:38">
      <c r="F117" s="159" t="s">
        <v>1203</v>
      </c>
      <c r="G117" s="159"/>
    </row>
    <row r="118" spans="1:38">
      <c r="F118" s="163" t="s">
        <v>1491</v>
      </c>
      <c r="G118" s="163"/>
    </row>
    <row r="119" spans="1:38">
      <c r="G119" s="163"/>
    </row>
    <row r="120" spans="1:38">
      <c r="E120" s="159" t="s">
        <v>872</v>
      </c>
      <c r="F120" s="162" t="s">
        <v>423</v>
      </c>
    </row>
    <row r="121" spans="1:38">
      <c r="E121" s="159"/>
      <c r="F121" s="159" t="s">
        <v>1194</v>
      </c>
    </row>
    <row r="122" spans="1:38">
      <c r="B122" s="5"/>
      <c r="C122" s="5"/>
      <c r="F122" s="5"/>
    </row>
    <row r="123" spans="1:38">
      <c r="B123" s="5"/>
      <c r="C123" s="5" t="s">
        <v>494</v>
      </c>
      <c r="G123" s="5" t="s">
        <v>424</v>
      </c>
    </row>
    <row r="124" spans="1:38">
      <c r="B124" s="5"/>
      <c r="C124" s="5"/>
      <c r="D124" s="5" t="s">
        <v>225</v>
      </c>
      <c r="E124" s="164" t="s">
        <v>346</v>
      </c>
      <c r="F124" s="5"/>
      <c r="G124" s="5"/>
      <c r="H124" s="5"/>
      <c r="I124" s="5"/>
      <c r="J124" s="5"/>
    </row>
    <row r="125" spans="1:38">
      <c r="B125" s="5"/>
      <c r="C125" s="5"/>
      <c r="E125" s="159" t="s">
        <v>1062</v>
      </c>
      <c r="F125" s="159"/>
    </row>
    <row r="126" spans="1:38"/>
    <row r="127" spans="1:38">
      <c r="D127" s="5" t="s">
        <v>370</v>
      </c>
      <c r="E127" s="5" t="s">
        <v>656</v>
      </c>
    </row>
    <row r="128" spans="1:38">
      <c r="E128" s="159" t="s">
        <v>1062</v>
      </c>
      <c r="F128" s="159"/>
    </row>
    <row r="129" spans="3:37"/>
    <row r="130" spans="3:37">
      <c r="D130" s="5" t="s">
        <v>653</v>
      </c>
      <c r="E130" s="5" t="s">
        <v>816</v>
      </c>
      <c r="G130" s="5"/>
      <c r="H130" s="5"/>
      <c r="I130" s="5"/>
      <c r="J130" s="5"/>
      <c r="K130" s="5"/>
      <c r="L130" s="5"/>
      <c r="M130" s="5"/>
      <c r="N130" s="5"/>
    </row>
    <row r="131" spans="3:37">
      <c r="E131" s="977" t="s">
        <v>1472</v>
      </c>
      <c r="F131" s="977"/>
      <c r="G131" s="977"/>
      <c r="H131" s="977"/>
      <c r="I131" s="977"/>
      <c r="J131" s="977"/>
      <c r="K131" s="977"/>
      <c r="L131" s="977"/>
      <c r="M131" s="977"/>
      <c r="N131" s="977"/>
      <c r="O131" s="977"/>
      <c r="P131" s="977"/>
      <c r="Q131" s="977"/>
      <c r="R131" s="977"/>
      <c r="S131" s="977"/>
      <c r="T131" s="977"/>
      <c r="U131" s="977"/>
      <c r="V131" s="977"/>
      <c r="W131" s="977"/>
      <c r="X131" s="977"/>
      <c r="Y131" s="977"/>
      <c r="Z131" s="977"/>
      <c r="AA131" s="977"/>
      <c r="AB131" s="977"/>
      <c r="AC131" s="977"/>
      <c r="AD131" s="977"/>
      <c r="AE131" s="977"/>
      <c r="AF131" s="977"/>
      <c r="AG131" s="977"/>
      <c r="AH131" s="977"/>
      <c r="AI131" s="977"/>
      <c r="AJ131" s="977"/>
      <c r="AK131" s="977"/>
    </row>
    <row r="132" spans="3:37">
      <c r="E132" s="977"/>
      <c r="F132" s="977"/>
      <c r="G132" s="977"/>
      <c r="H132" s="977"/>
      <c r="I132" s="977"/>
      <c r="J132" s="977"/>
      <c r="K132" s="977"/>
      <c r="L132" s="977"/>
      <c r="M132" s="977"/>
      <c r="N132" s="977"/>
      <c r="O132" s="977"/>
      <c r="P132" s="977"/>
      <c r="Q132" s="977"/>
      <c r="R132" s="977"/>
      <c r="S132" s="977"/>
      <c r="T132" s="977"/>
      <c r="U132" s="977"/>
      <c r="V132" s="977"/>
      <c r="W132" s="977"/>
      <c r="X132" s="977"/>
      <c r="Y132" s="977"/>
      <c r="Z132" s="977"/>
      <c r="AA132" s="977"/>
      <c r="AB132" s="977"/>
      <c r="AC132" s="977"/>
      <c r="AD132" s="977"/>
      <c r="AE132" s="977"/>
      <c r="AF132" s="977"/>
      <c r="AG132" s="977"/>
      <c r="AH132" s="977"/>
      <c r="AI132" s="977"/>
      <c r="AJ132" s="977"/>
      <c r="AK132" s="977"/>
    </row>
    <row r="133" spans="3:37">
      <c r="F133" s="159"/>
    </row>
    <row r="134" spans="3:37">
      <c r="D134" s="5" t="s">
        <v>589</v>
      </c>
      <c r="E134" s="5" t="s">
        <v>592</v>
      </c>
      <c r="F134" s="5"/>
    </row>
    <row r="135" spans="3:37">
      <c r="E135" s="6" t="s">
        <v>1539</v>
      </c>
      <c r="F135" s="159"/>
    </row>
    <row r="136" spans="3:37">
      <c r="F136" s="159"/>
    </row>
    <row r="137" spans="3:37">
      <c r="D137" s="5" t="s">
        <v>328</v>
      </c>
      <c r="E137" s="5" t="s">
        <v>1040</v>
      </c>
      <c r="F137" s="5"/>
      <c r="G137" s="5"/>
      <c r="H137" s="5"/>
    </row>
    <row r="138" spans="3:37">
      <c r="E138" t="s">
        <v>120</v>
      </c>
      <c r="F138" t="s">
        <v>58</v>
      </c>
    </row>
    <row r="139" spans="3:37">
      <c r="E139" t="s">
        <v>121</v>
      </c>
      <c r="F139" t="s">
        <v>540</v>
      </c>
    </row>
    <row r="140" spans="3:37"/>
    <row r="141" spans="3:37">
      <c r="D141" s="5" t="s">
        <v>482</v>
      </c>
      <c r="E141" s="5" t="s">
        <v>1064</v>
      </c>
    </row>
    <row r="142" spans="3:37">
      <c r="E142" s="358" t="s">
        <v>1065</v>
      </c>
      <c r="F142" s="358"/>
    </row>
    <row r="143" spans="3:37"/>
    <row r="144" spans="3:37">
      <c r="C144" s="5" t="s">
        <v>6</v>
      </c>
      <c r="G144" s="5" t="s">
        <v>425</v>
      </c>
    </row>
    <row r="145" spans="4:7">
      <c r="D145" s="200" t="s">
        <v>225</v>
      </c>
      <c r="E145" s="200" t="s">
        <v>146</v>
      </c>
    </row>
    <row r="146" spans="4:7">
      <c r="D146" s="2"/>
      <c r="E146" t="s">
        <v>910</v>
      </c>
    </row>
    <row r="147" spans="4:7">
      <c r="D147" s="2"/>
      <c r="E147" s="2"/>
    </row>
    <row r="148" spans="4:7">
      <c r="D148" s="200" t="s">
        <v>370</v>
      </c>
      <c r="E148" s="200" t="s">
        <v>599</v>
      </c>
      <c r="F148" s="5"/>
    </row>
    <row r="149" spans="4:7">
      <c r="D149" s="2"/>
      <c r="E149" s="159" t="s">
        <v>1066</v>
      </c>
      <c r="F149" s="159"/>
    </row>
    <row r="150" spans="4:7">
      <c r="D150" s="2"/>
      <c r="E150" s="2"/>
    </row>
    <row r="151" spans="4:7">
      <c r="D151" s="200" t="s">
        <v>653</v>
      </c>
      <c r="E151" s="200" t="s">
        <v>630</v>
      </c>
    </row>
    <row r="152" spans="4:7">
      <c r="D152" s="2"/>
      <c r="E152" s="159" t="s">
        <v>1067</v>
      </c>
    </row>
    <row r="153" spans="4:7">
      <c r="D153" s="2"/>
      <c r="E153" s="159" t="s">
        <v>1063</v>
      </c>
      <c r="G153" s="159"/>
    </row>
    <row r="154" spans="4:7">
      <c r="D154" s="2"/>
      <c r="E154" s="2"/>
    </row>
    <row r="155" spans="4:7">
      <c r="D155" s="200" t="s">
        <v>589</v>
      </c>
      <c r="E155" s="54" t="s">
        <v>608</v>
      </c>
    </row>
    <row r="156" spans="4:7">
      <c r="D156" s="2"/>
      <c r="E156" s="2" t="s">
        <v>120</v>
      </c>
      <c r="F156" s="159" t="s">
        <v>1068</v>
      </c>
    </row>
    <row r="157" spans="4:7">
      <c r="D157" s="2"/>
      <c r="E157" s="199" t="s">
        <v>121</v>
      </c>
      <c r="F157" s="159" t="s">
        <v>1069</v>
      </c>
    </row>
    <row r="158" spans="4:7">
      <c r="D158" s="2"/>
      <c r="E158" s="199" t="s">
        <v>127</v>
      </c>
      <c r="F158" t="s">
        <v>817</v>
      </c>
    </row>
    <row r="159" spans="4:7">
      <c r="D159" s="2"/>
      <c r="E159" s="2"/>
    </row>
    <row r="160" spans="4:7">
      <c r="D160" s="200" t="s">
        <v>328</v>
      </c>
      <c r="E160" s="200" t="s">
        <v>426</v>
      </c>
    </row>
    <row r="161" spans="3:20">
      <c r="D161" s="2"/>
      <c r="E161" s="159" t="s">
        <v>1070</v>
      </c>
      <c r="F161" s="159"/>
    </row>
    <row r="162" spans="3:20">
      <c r="D162" s="2"/>
      <c r="E162" s="2"/>
    </row>
    <row r="163" spans="3:20">
      <c r="D163" s="200" t="s">
        <v>482</v>
      </c>
      <c r="E163" s="200" t="s">
        <v>189</v>
      </c>
    </row>
    <row r="164" spans="3:20">
      <c r="D164" s="2"/>
      <c r="E164" s="159" t="s">
        <v>1072</v>
      </c>
    </row>
    <row r="165" spans="3:20">
      <c r="D165" s="2"/>
      <c r="E165" s="159" t="s">
        <v>1071</v>
      </c>
    </row>
    <row r="166" spans="3:20">
      <c r="D166" s="2"/>
      <c r="E166" s="2"/>
    </row>
    <row r="167" spans="3:20">
      <c r="D167" s="200" t="s">
        <v>634</v>
      </c>
      <c r="E167" s="200" t="s">
        <v>701</v>
      </c>
    </row>
    <row r="168" spans="3:20">
      <c r="D168" s="2"/>
      <c r="E168" s="2" t="s">
        <v>120</v>
      </c>
      <c r="F168" t="s">
        <v>818</v>
      </c>
    </row>
    <row r="169" spans="3:20">
      <c r="E169" s="2" t="s">
        <v>121</v>
      </c>
      <c r="F169" t="s">
        <v>320</v>
      </c>
    </row>
    <row r="170" spans="3:20">
      <c r="F170" s="159"/>
    </row>
    <row r="171" spans="3:20">
      <c r="C171" s="5" t="s">
        <v>7</v>
      </c>
      <c r="E171" s="159"/>
      <c r="G171" s="5" t="s">
        <v>427</v>
      </c>
    </row>
    <row r="172" spans="3:20">
      <c r="E172" s="159" t="s">
        <v>991</v>
      </c>
      <c r="F172" s="159"/>
      <c r="I172" s="159"/>
      <c r="J172" s="159"/>
      <c r="K172" s="159"/>
      <c r="L172" s="159"/>
      <c r="M172" s="159"/>
      <c r="N172" s="159"/>
      <c r="O172" s="159"/>
      <c r="P172" s="159"/>
      <c r="Q172" s="159"/>
      <c r="R172" s="159"/>
      <c r="S172" s="159"/>
      <c r="T172" s="159"/>
    </row>
    <row r="173" spans="3:20">
      <c r="F173" s="159"/>
      <c r="H173" s="159"/>
      <c r="I173" s="159"/>
      <c r="J173" s="159"/>
      <c r="K173" s="159"/>
      <c r="L173" s="159"/>
      <c r="M173" s="159"/>
      <c r="N173" s="159"/>
      <c r="O173" s="159"/>
      <c r="P173" s="159"/>
      <c r="Q173" s="159"/>
      <c r="R173" s="159"/>
      <c r="S173" s="159"/>
      <c r="T173" s="159"/>
    </row>
    <row r="174" spans="3:20">
      <c r="C174" s="5" t="s">
        <v>8</v>
      </c>
      <c r="D174" s="5"/>
      <c r="F174" s="159"/>
      <c r="G174" s="5" t="s">
        <v>656</v>
      </c>
    </row>
    <row r="175" spans="3:20">
      <c r="D175" s="5" t="s">
        <v>225</v>
      </c>
      <c r="E175" s="5" t="s">
        <v>321</v>
      </c>
      <c r="G175" s="159"/>
      <c r="H175" s="159"/>
      <c r="I175" s="159"/>
      <c r="J175" s="159"/>
      <c r="K175" s="159"/>
      <c r="L175" s="159"/>
      <c r="M175" s="159"/>
      <c r="N175" s="159"/>
    </row>
    <row r="176" spans="3:20">
      <c r="E176" t="s">
        <v>120</v>
      </c>
      <c r="F176" s="159" t="s">
        <v>1073</v>
      </c>
    </row>
    <row r="177" spans="2:19">
      <c r="F177" s="204" t="s">
        <v>1438</v>
      </c>
      <c r="I177" s="204"/>
    </row>
    <row r="178" spans="2:19">
      <c r="I178" s="204"/>
    </row>
    <row r="179" spans="2:19">
      <c r="B179" s="159"/>
      <c r="C179" s="159"/>
      <c r="E179" t="s">
        <v>121</v>
      </c>
      <c r="F179" s="159" t="s">
        <v>992</v>
      </c>
      <c r="H179" s="159"/>
    </row>
    <row r="180" spans="2:19">
      <c r="B180" s="159"/>
      <c r="C180" s="159"/>
      <c r="F180" t="s">
        <v>737</v>
      </c>
      <c r="G180" t="s">
        <v>800</v>
      </c>
      <c r="H180" s="159"/>
      <c r="O180" s="159"/>
      <c r="P180" s="159"/>
      <c r="Q180" s="159"/>
      <c r="R180" s="159"/>
      <c r="S180" s="159"/>
    </row>
    <row r="181" spans="2:19">
      <c r="B181" s="159"/>
      <c r="C181" s="159"/>
      <c r="H181" s="159"/>
      <c r="O181" s="159"/>
      <c r="P181" s="159"/>
      <c r="Q181" s="159"/>
      <c r="R181" s="159"/>
      <c r="S181" s="159"/>
    </row>
    <row r="182" spans="2:19">
      <c r="D182" s="5" t="s">
        <v>370</v>
      </c>
      <c r="E182" s="54" t="s">
        <v>1195</v>
      </c>
    </row>
    <row r="183" spans="2:19">
      <c r="B183" s="159"/>
      <c r="C183" s="159"/>
      <c r="E183" s="159" t="s">
        <v>801</v>
      </c>
      <c r="F183" s="159"/>
      <c r="I183" s="159"/>
    </row>
    <row r="184" spans="2:19">
      <c r="B184" s="159"/>
      <c r="C184" s="159"/>
      <c r="E184" s="159" t="s">
        <v>1193</v>
      </c>
      <c r="F184" s="204"/>
      <c r="G184" s="159"/>
      <c r="I184" s="204"/>
    </row>
    <row r="185" spans="2:19">
      <c r="B185" s="159"/>
      <c r="C185" s="159"/>
      <c r="F185" s="204"/>
      <c r="G185" s="159"/>
      <c r="I185" s="204"/>
    </row>
    <row r="186" spans="2:19">
      <c r="B186" s="159"/>
      <c r="C186" s="159"/>
      <c r="D186" s="5" t="s">
        <v>653</v>
      </c>
      <c r="E186" s="5" t="s">
        <v>3</v>
      </c>
      <c r="F186" s="204"/>
      <c r="G186" s="159"/>
      <c r="I186" s="204"/>
    </row>
    <row r="187" spans="2:19">
      <c r="B187" s="159"/>
      <c r="C187" s="159"/>
      <c r="D187" s="5"/>
      <c r="E187" s="159" t="s">
        <v>322</v>
      </c>
      <c r="F187" s="159"/>
      <c r="G187" s="159"/>
      <c r="I187" s="204"/>
    </row>
    <row r="188" spans="2:19">
      <c r="B188" s="159"/>
      <c r="C188" s="159"/>
      <c r="F188" s="204"/>
      <c r="G188" s="159"/>
      <c r="I188" s="204"/>
    </row>
    <row r="189" spans="2:19">
      <c r="D189" s="5" t="s">
        <v>589</v>
      </c>
      <c r="E189" s="5" t="s">
        <v>119</v>
      </c>
    </row>
    <row r="190" spans="2:19">
      <c r="B190" s="159"/>
      <c r="C190" s="5"/>
      <c r="E190" t="s">
        <v>120</v>
      </c>
      <c r="F190" s="159" t="s">
        <v>1204</v>
      </c>
      <c r="G190" s="159"/>
      <c r="H190" s="159"/>
      <c r="I190" s="159"/>
    </row>
    <row r="191" spans="2:19">
      <c r="B191" s="159"/>
      <c r="C191" s="5"/>
      <c r="F191" s="159" t="s">
        <v>737</v>
      </c>
      <c r="G191" s="6" t="s">
        <v>1529</v>
      </c>
    </row>
    <row r="192" spans="2:19">
      <c r="B192" s="159"/>
      <c r="C192" s="159"/>
      <c r="F192" s="159" t="s">
        <v>377</v>
      </c>
      <c r="G192" s="165" t="s">
        <v>1530</v>
      </c>
      <c r="I192" s="159"/>
      <c r="J192" s="159"/>
      <c r="M192" s="159"/>
      <c r="N192" s="159"/>
      <c r="O192" s="159"/>
      <c r="P192" s="159"/>
      <c r="Q192" s="159"/>
      <c r="R192" s="159"/>
      <c r="S192" s="159"/>
    </row>
    <row r="193" spans="2:37">
      <c r="B193" s="159"/>
      <c r="C193" s="159"/>
      <c r="F193" s="159" t="s">
        <v>378</v>
      </c>
      <c r="G193" s="159" t="s">
        <v>1074</v>
      </c>
      <c r="I193" s="159"/>
      <c r="J193" s="159"/>
      <c r="M193" s="159"/>
      <c r="N193" s="159"/>
      <c r="O193" s="159"/>
      <c r="P193" s="159"/>
      <c r="Q193" s="159"/>
      <c r="R193" s="159"/>
      <c r="S193" s="159"/>
    </row>
    <row r="194" spans="2:37">
      <c r="B194" s="159"/>
      <c r="C194" s="159"/>
      <c r="F194" s="159"/>
      <c r="G194" s="159"/>
      <c r="I194" s="159"/>
      <c r="J194" s="159"/>
      <c r="M194" s="159"/>
      <c r="N194" s="159"/>
      <c r="O194" s="159"/>
      <c r="P194" s="159"/>
      <c r="Q194" s="159"/>
      <c r="R194" s="159"/>
      <c r="S194" s="159"/>
    </row>
    <row r="195" spans="2:37">
      <c r="B195" s="159"/>
      <c r="C195" s="159"/>
      <c r="D195" s="5" t="s">
        <v>328</v>
      </c>
      <c r="E195" s="5" t="s">
        <v>122</v>
      </c>
      <c r="G195" s="159"/>
      <c r="H195" s="159"/>
      <c r="I195" s="159"/>
      <c r="J195" s="159"/>
      <c r="M195" s="159"/>
      <c r="N195" s="159"/>
      <c r="O195" s="159"/>
      <c r="P195" s="159"/>
      <c r="Q195" s="159"/>
      <c r="R195" s="159"/>
      <c r="S195" s="159"/>
    </row>
    <row r="196" spans="2:37">
      <c r="B196" s="159"/>
      <c r="C196" s="159"/>
      <c r="D196" s="159"/>
      <c r="E196" s="159" t="s">
        <v>1075</v>
      </c>
      <c r="F196" s="159"/>
      <c r="G196" s="159"/>
      <c r="H196" s="159"/>
      <c r="I196" s="159"/>
      <c r="J196" s="159"/>
      <c r="M196" s="159"/>
      <c r="N196" s="159"/>
      <c r="O196" s="159"/>
      <c r="P196" s="159"/>
      <c r="Q196" s="159"/>
      <c r="R196" s="159"/>
      <c r="S196" s="159"/>
    </row>
    <row r="197" spans="2:37">
      <c r="B197" s="159"/>
      <c r="C197" s="159"/>
      <c r="D197" s="159"/>
      <c r="F197" s="159"/>
      <c r="G197" s="159"/>
      <c r="H197" s="159"/>
      <c r="I197" s="159"/>
      <c r="J197" s="159"/>
      <c r="M197" s="159"/>
      <c r="N197" s="159"/>
      <c r="O197" s="159"/>
      <c r="P197" s="159"/>
      <c r="Q197" s="159"/>
      <c r="R197" s="159"/>
      <c r="S197" s="159"/>
    </row>
    <row r="198" spans="2:37">
      <c r="B198" s="159"/>
      <c r="C198" s="159"/>
      <c r="D198" s="5" t="s">
        <v>482</v>
      </c>
      <c r="E198" s="5" t="s">
        <v>128</v>
      </c>
      <c r="G198" s="159"/>
      <c r="H198" s="159"/>
      <c r="I198" s="159"/>
      <c r="J198" s="159"/>
      <c r="M198" s="159"/>
      <c r="N198" s="159"/>
      <c r="O198" s="159"/>
      <c r="P198" s="159"/>
      <c r="Q198" s="159"/>
      <c r="R198" s="159"/>
      <c r="S198" s="159"/>
    </row>
    <row r="199" spans="2:37">
      <c r="B199" s="159"/>
      <c r="C199" s="159"/>
      <c r="D199" s="5"/>
      <c r="E199" s="159" t="s">
        <v>120</v>
      </c>
      <c r="F199" s="159" t="s">
        <v>1076</v>
      </c>
      <c r="M199" s="159"/>
      <c r="N199" s="159"/>
      <c r="O199" s="159"/>
      <c r="P199" s="159"/>
      <c r="Q199" s="159"/>
      <c r="R199" s="159"/>
      <c r="S199" s="159"/>
    </row>
    <row r="200" spans="2:37">
      <c r="B200" s="159"/>
      <c r="C200" s="159"/>
      <c r="D200" s="5"/>
      <c r="E200" s="159" t="s">
        <v>121</v>
      </c>
      <c r="F200" s="159" t="s">
        <v>1205</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D201" s="5"/>
      <c r="E201" s="159" t="s">
        <v>127</v>
      </c>
      <c r="F201" s="159" t="s">
        <v>802</v>
      </c>
      <c r="I201" s="159"/>
      <c r="J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2:37">
      <c r="B202" s="159"/>
      <c r="C202" s="159"/>
      <c r="F202" s="159" t="s">
        <v>737</v>
      </c>
      <c r="G202" s="159" t="s">
        <v>1077</v>
      </c>
      <c r="I202" s="159"/>
      <c r="J202" s="159"/>
      <c r="M202" s="159"/>
      <c r="N202" s="159"/>
      <c r="O202" s="159"/>
      <c r="P202" s="159"/>
      <c r="Q202" s="159"/>
      <c r="R202" s="159"/>
      <c r="S202" s="159"/>
      <c r="T202" s="159"/>
      <c r="U202" s="159"/>
      <c r="V202" s="159"/>
      <c r="W202" s="159"/>
      <c r="X202" s="159"/>
      <c r="Y202" s="159"/>
    </row>
    <row r="203" spans="2:37">
      <c r="B203" s="159"/>
      <c r="C203" s="159"/>
      <c r="D203" s="5"/>
      <c r="E203" s="159" t="s">
        <v>660</v>
      </c>
      <c r="F203" s="159" t="s">
        <v>1078</v>
      </c>
      <c r="M203" s="159"/>
      <c r="N203" s="159"/>
      <c r="O203" s="159"/>
      <c r="P203" s="159"/>
      <c r="Q203" s="159"/>
      <c r="R203" s="159"/>
      <c r="S203" s="159"/>
    </row>
    <row r="204" spans="2:37">
      <c r="B204" s="159"/>
      <c r="C204" s="159"/>
      <c r="D204" s="5"/>
      <c r="F204" t="s">
        <v>737</v>
      </c>
      <c r="G204" s="977" t="s">
        <v>1473</v>
      </c>
      <c r="H204" s="977"/>
      <c r="I204" s="977"/>
      <c r="J204" s="977"/>
      <c r="K204" s="977"/>
      <c r="L204" s="977"/>
      <c r="M204" s="977"/>
      <c r="N204" s="977"/>
      <c r="O204" s="977"/>
      <c r="P204" s="977"/>
      <c r="Q204" s="977"/>
      <c r="R204" s="977"/>
      <c r="S204" s="977"/>
      <c r="T204" s="977"/>
      <c r="U204" s="977"/>
      <c r="V204" s="977"/>
      <c r="W204" s="977"/>
      <c r="X204" s="977"/>
      <c r="Y204" s="977"/>
      <c r="Z204" s="977"/>
      <c r="AA204" s="977"/>
      <c r="AB204" s="977"/>
      <c r="AC204" s="977"/>
      <c r="AD204" s="977"/>
      <c r="AE204" s="977"/>
      <c r="AF204" s="977"/>
      <c r="AG204" s="977"/>
      <c r="AH204" s="977"/>
      <c r="AI204" s="977"/>
      <c r="AJ204" s="977"/>
      <c r="AK204" s="977"/>
    </row>
    <row r="205" spans="2:37">
      <c r="B205" s="159"/>
      <c r="C205" s="159"/>
      <c r="D205" s="5"/>
      <c r="G205" s="977"/>
      <c r="H205" s="977"/>
      <c r="I205" s="977"/>
      <c r="J205" s="977"/>
      <c r="K205" s="977"/>
      <c r="L205" s="977"/>
      <c r="M205" s="977"/>
      <c r="N205" s="977"/>
      <c r="O205" s="977"/>
      <c r="P205" s="977"/>
      <c r="Q205" s="977"/>
      <c r="R205" s="977"/>
      <c r="S205" s="977"/>
      <c r="T205" s="977"/>
      <c r="U205" s="977"/>
      <c r="V205" s="977"/>
      <c r="W205" s="977"/>
      <c r="X205" s="977"/>
      <c r="Y205" s="977"/>
      <c r="Z205" s="977"/>
      <c r="AA205" s="977"/>
      <c r="AB205" s="977"/>
      <c r="AC205" s="977"/>
      <c r="AD205" s="977"/>
      <c r="AE205" s="977"/>
      <c r="AF205" s="977"/>
      <c r="AG205" s="977"/>
      <c r="AH205" s="977"/>
      <c r="AI205" s="977"/>
      <c r="AJ205" s="977"/>
      <c r="AK205" s="977"/>
    </row>
    <row r="206" spans="2:37">
      <c r="B206" s="159"/>
      <c r="C206" s="159"/>
      <c r="D206" s="5"/>
      <c r="M206" s="159"/>
      <c r="N206" s="159"/>
      <c r="O206" s="159"/>
      <c r="P206" s="159"/>
      <c r="Q206" s="159"/>
      <c r="R206" s="159"/>
      <c r="S206" s="159"/>
    </row>
    <row r="207" spans="2:37">
      <c r="B207" s="159"/>
      <c r="C207" s="159"/>
      <c r="D207" s="5" t="s">
        <v>634</v>
      </c>
      <c r="E207" s="5" t="s">
        <v>873</v>
      </c>
      <c r="G207" s="159"/>
      <c r="H207" s="159"/>
      <c r="I207" s="159"/>
      <c r="J207" s="159"/>
      <c r="M207" s="159"/>
      <c r="N207" s="159"/>
      <c r="O207" s="159"/>
      <c r="P207" s="159"/>
      <c r="Q207" s="159"/>
      <c r="R207" s="159"/>
      <c r="S207" s="159"/>
      <c r="T207" s="159"/>
      <c r="U207" s="159"/>
      <c r="V207" s="159"/>
      <c r="W207" s="159"/>
    </row>
    <row r="208" spans="2:37">
      <c r="B208" s="159"/>
      <c r="C208" s="159"/>
      <c r="E208" s="159" t="s">
        <v>803</v>
      </c>
      <c r="F208" s="159"/>
      <c r="I208" s="159"/>
      <c r="J208" s="159"/>
      <c r="M208" s="159"/>
      <c r="N208" s="159"/>
      <c r="O208" s="159"/>
      <c r="P208" s="159"/>
      <c r="Q208" s="159"/>
      <c r="R208" s="159"/>
      <c r="S208" s="159"/>
      <c r="T208" s="159"/>
      <c r="U208" s="159"/>
      <c r="V208" s="159"/>
      <c r="W208" s="159"/>
    </row>
    <row r="209" spans="1:38">
      <c r="B209" s="159"/>
      <c r="C209" s="159"/>
      <c r="F209" s="159"/>
      <c r="G209" s="159"/>
      <c r="I209" s="159"/>
      <c r="J209" s="159"/>
      <c r="M209" s="159"/>
      <c r="N209" s="159"/>
      <c r="O209" s="159"/>
      <c r="P209" s="159"/>
      <c r="Q209" s="159"/>
      <c r="R209" s="159"/>
      <c r="S209" s="159"/>
      <c r="T209" s="159"/>
      <c r="U209" s="159"/>
      <c r="V209" s="159"/>
      <c r="W209" s="159"/>
    </row>
    <row r="210" spans="1:38">
      <c r="B210" s="159"/>
      <c r="C210" s="159"/>
      <c r="D210" s="5" t="s">
        <v>632</v>
      </c>
      <c r="E210" s="5" t="s">
        <v>267</v>
      </c>
      <c r="F210" s="159"/>
      <c r="G210" s="159"/>
      <c r="I210" s="159"/>
      <c r="J210" s="159"/>
      <c r="M210" s="159"/>
      <c r="N210" s="159"/>
      <c r="O210" s="159"/>
      <c r="P210" s="159"/>
      <c r="Q210" s="159"/>
      <c r="R210" s="159"/>
      <c r="S210" s="159"/>
      <c r="T210" s="159"/>
      <c r="U210" s="159"/>
      <c r="V210" s="159"/>
      <c r="W210" s="159"/>
    </row>
    <row r="211" spans="1:38">
      <c r="B211" s="159"/>
      <c r="C211" s="159"/>
      <c r="D211" s="5"/>
      <c r="E211" s="159" t="s">
        <v>322</v>
      </c>
      <c r="F211" s="159"/>
      <c r="G211" s="159"/>
      <c r="I211" s="159"/>
      <c r="J211" s="159"/>
      <c r="M211" s="159"/>
      <c r="N211" s="159"/>
      <c r="O211" s="159"/>
      <c r="P211" s="159"/>
      <c r="Q211" s="159"/>
      <c r="R211" s="159"/>
      <c r="S211" s="159"/>
      <c r="T211" s="159"/>
      <c r="U211" s="159"/>
      <c r="V211" s="159"/>
      <c r="W211" s="159"/>
    </row>
    <row r="212" spans="1:38">
      <c r="B212" s="159"/>
      <c r="C212" s="159"/>
      <c r="D212" s="5"/>
      <c r="M212" s="159"/>
      <c r="N212" s="159"/>
      <c r="O212" s="159"/>
      <c r="P212" s="159"/>
      <c r="Q212" s="159"/>
      <c r="R212" s="159"/>
      <c r="S212" s="159"/>
    </row>
    <row r="213" spans="1:38">
      <c r="C213" s="5" t="s">
        <v>804</v>
      </c>
      <c r="D213" s="5"/>
      <c r="G213" s="5" t="s">
        <v>923</v>
      </c>
      <c r="M213" s="159"/>
      <c r="N213" s="159"/>
      <c r="O213" s="159"/>
      <c r="P213" s="159"/>
      <c r="Q213" s="159"/>
      <c r="R213" s="159"/>
      <c r="S213" s="159"/>
    </row>
    <row r="214" spans="1:38">
      <c r="B214" s="159"/>
      <c r="C214" s="159"/>
      <c r="E214" t="s">
        <v>120</v>
      </c>
      <c r="F214" s="159" t="s">
        <v>922</v>
      </c>
      <c r="G214" s="159"/>
      <c r="H214" s="159"/>
      <c r="I214" s="159"/>
      <c r="L214" s="159"/>
      <c r="N214" s="159"/>
      <c r="O214" s="159"/>
      <c r="P214" s="159"/>
      <c r="Q214" s="159"/>
      <c r="R214" s="159"/>
      <c r="S214" s="159"/>
    </row>
    <row r="215" spans="1:38">
      <c r="B215" s="159"/>
      <c r="C215" s="159"/>
      <c r="F215" s="159" t="s">
        <v>737</v>
      </c>
      <c r="G215" s="159" t="s">
        <v>807</v>
      </c>
      <c r="I215" s="159"/>
      <c r="M215" s="159"/>
      <c r="N215" s="159"/>
      <c r="O215" s="159"/>
      <c r="P215" s="159"/>
      <c r="Q215" s="159"/>
      <c r="R215" s="159"/>
      <c r="S215" s="159"/>
    </row>
    <row r="216" spans="1:38">
      <c r="B216" s="159"/>
      <c r="C216" s="159"/>
      <c r="E216" t="s">
        <v>121</v>
      </c>
      <c r="F216" s="159" t="s">
        <v>448</v>
      </c>
      <c r="G216" s="159"/>
      <c r="H216" s="159"/>
      <c r="I216" s="159"/>
      <c r="M216" s="159"/>
      <c r="N216" s="159"/>
      <c r="O216" s="159"/>
      <c r="P216" s="159"/>
      <c r="Q216" s="159"/>
      <c r="R216" s="159"/>
      <c r="S216" s="159"/>
    </row>
    <row r="217" spans="1:38">
      <c r="B217" s="159"/>
      <c r="C217" s="159"/>
      <c r="F217" s="159" t="s">
        <v>737</v>
      </c>
      <c r="G217" s="159" t="s">
        <v>805</v>
      </c>
      <c r="I217" s="159"/>
      <c r="M217" s="159"/>
      <c r="N217" s="159"/>
      <c r="O217" s="159"/>
      <c r="P217" s="159"/>
      <c r="Q217" s="159"/>
      <c r="R217" s="159"/>
      <c r="S217" s="159"/>
    </row>
    <row r="218" spans="1:38">
      <c r="B218" s="159"/>
      <c r="C218" s="159"/>
      <c r="F218" s="159"/>
      <c r="G218" s="159" t="s">
        <v>806</v>
      </c>
      <c r="I218" s="159"/>
      <c r="M218" s="159"/>
      <c r="N218" s="159"/>
      <c r="O218" s="159"/>
      <c r="P218" s="159"/>
      <c r="Q218" s="159"/>
      <c r="R218" s="159"/>
      <c r="S218" s="159"/>
    </row>
    <row r="219" spans="1:38">
      <c r="B219" s="159"/>
      <c r="C219" s="159"/>
      <c r="F219" s="159"/>
      <c r="K219" s="159"/>
      <c r="M219" s="159"/>
      <c r="N219" s="159"/>
      <c r="O219" s="159"/>
      <c r="P219" s="159"/>
      <c r="Q219" s="159"/>
      <c r="R219" s="159"/>
      <c r="S219" s="159"/>
    </row>
    <row r="220" spans="1:38">
      <c r="A220" s="11"/>
      <c r="B220" s="20" t="s">
        <v>9</v>
      </c>
      <c r="C220" s="20" t="s">
        <v>196</v>
      </c>
      <c r="D220" s="11"/>
      <c r="E220" s="216"/>
      <c r="F220" s="216"/>
      <c r="G220" s="216"/>
      <c r="H220" s="216"/>
      <c r="I220" s="216"/>
      <c r="J220" s="216"/>
      <c r="K220" s="11"/>
      <c r="L220" s="216"/>
      <c r="M220" s="216"/>
      <c r="N220" s="216"/>
      <c r="O220" s="216"/>
      <c r="P220" s="216"/>
      <c r="Q220" s="216"/>
      <c r="R220" s="216"/>
      <c r="S220" s="216"/>
      <c r="T220" s="11"/>
      <c r="U220" s="11"/>
      <c r="V220" s="11"/>
      <c r="W220" s="11"/>
      <c r="X220" s="11"/>
      <c r="Y220" s="11"/>
      <c r="Z220" s="11"/>
      <c r="AA220" s="11"/>
      <c r="AB220" s="11"/>
      <c r="AC220" s="11"/>
      <c r="AD220" s="11"/>
      <c r="AE220" s="11"/>
      <c r="AF220" s="11"/>
      <c r="AG220" s="11"/>
      <c r="AH220" s="11"/>
      <c r="AI220" s="11"/>
      <c r="AJ220" s="11"/>
      <c r="AK220" s="11"/>
      <c r="AL220" s="11"/>
    </row>
    <row r="221" spans="1:38">
      <c r="B221" s="5"/>
      <c r="D221" s="5"/>
      <c r="E221" s="159"/>
      <c r="F221" s="159"/>
      <c r="G221" s="159"/>
      <c r="H221" s="159"/>
      <c r="I221" s="159"/>
      <c r="J221" s="159"/>
      <c r="L221" s="159"/>
      <c r="M221" s="159"/>
      <c r="N221" s="159"/>
      <c r="O221" s="159"/>
      <c r="P221" s="159"/>
      <c r="Q221" s="159"/>
      <c r="R221" s="159"/>
      <c r="S221" s="159"/>
    </row>
    <row r="222" spans="1:38">
      <c r="B222" s="159"/>
      <c r="C222" s="5" t="s">
        <v>493</v>
      </c>
      <c r="D222" s="159"/>
      <c r="E222" s="159"/>
      <c r="F222" s="159"/>
      <c r="G222" s="5" t="s">
        <v>524</v>
      </c>
      <c r="I222" s="159"/>
      <c r="J222" s="159"/>
      <c r="K222" s="159"/>
      <c r="M222" s="159"/>
      <c r="N222" s="159"/>
      <c r="O222" s="159"/>
      <c r="P222" s="159"/>
      <c r="Q222" s="159"/>
      <c r="R222" s="159"/>
      <c r="S222" s="159"/>
    </row>
    <row r="223" spans="1:38">
      <c r="B223" s="5"/>
      <c r="E223" s="159" t="s">
        <v>120</v>
      </c>
      <c r="F223" s="159" t="s">
        <v>808</v>
      </c>
      <c r="G223" s="159"/>
      <c r="I223" s="159"/>
      <c r="J223" s="159"/>
      <c r="K223" s="159"/>
      <c r="L223" s="159"/>
      <c r="M223" s="159"/>
      <c r="N223" s="159"/>
      <c r="O223" s="159"/>
      <c r="P223" s="159"/>
      <c r="Q223" s="159"/>
      <c r="R223" s="159"/>
      <c r="S223" s="159"/>
    </row>
    <row r="224" spans="1:38">
      <c r="B224" s="5"/>
      <c r="E224" s="159" t="s">
        <v>121</v>
      </c>
      <c r="F224" s="159" t="s">
        <v>764</v>
      </c>
      <c r="G224" s="159"/>
      <c r="I224" s="159"/>
      <c r="J224" s="159"/>
      <c r="K224" s="159"/>
      <c r="L224" s="159"/>
      <c r="M224" s="159"/>
      <c r="N224" s="159"/>
      <c r="O224" s="159"/>
      <c r="P224" s="159"/>
      <c r="Q224" s="159"/>
      <c r="R224" s="159"/>
      <c r="S224" s="159"/>
    </row>
    <row r="225" spans="2:19">
      <c r="B225" s="5"/>
      <c r="E225" s="159"/>
      <c r="F225" s="159"/>
      <c r="G225" s="159"/>
      <c r="H225" s="159"/>
      <c r="I225" s="159"/>
      <c r="J225" s="159"/>
      <c r="K225" s="159"/>
      <c r="L225" s="159"/>
      <c r="M225" s="159"/>
      <c r="N225" s="159"/>
      <c r="O225" s="159"/>
      <c r="P225" s="159"/>
      <c r="Q225" s="159"/>
      <c r="R225" s="159"/>
      <c r="S225" s="159"/>
    </row>
    <row r="226" spans="2:19">
      <c r="B226" s="5"/>
      <c r="C226" s="5" t="s">
        <v>494</v>
      </c>
      <c r="D226" s="159"/>
      <c r="E226" s="159"/>
      <c r="F226" s="159"/>
      <c r="G226" s="5" t="s">
        <v>24</v>
      </c>
      <c r="I226" s="159"/>
      <c r="J226" s="159"/>
      <c r="K226" s="159"/>
      <c r="L226" s="159"/>
      <c r="M226" s="159"/>
      <c r="N226" s="159"/>
      <c r="O226" s="159"/>
      <c r="P226" s="159"/>
      <c r="Q226" s="159"/>
      <c r="R226" s="159"/>
      <c r="S226" s="159"/>
    </row>
    <row r="227" spans="2:19">
      <c r="B227" s="5"/>
      <c r="E227" s="159" t="s">
        <v>120</v>
      </c>
      <c r="F227" s="159" t="s">
        <v>809</v>
      </c>
      <c r="G227" s="159"/>
      <c r="I227" s="159"/>
      <c r="J227" s="159"/>
      <c r="K227" s="159"/>
      <c r="L227" s="159"/>
      <c r="M227" s="159"/>
      <c r="N227" s="159"/>
      <c r="O227" s="159"/>
      <c r="P227" s="159"/>
      <c r="Q227" s="159"/>
      <c r="R227" s="159"/>
      <c r="S227" s="159"/>
    </row>
    <row r="228" spans="2:19">
      <c r="B228" s="5"/>
      <c r="E228" s="159"/>
      <c r="F228" s="159" t="s">
        <v>810</v>
      </c>
      <c r="G228" s="159"/>
      <c r="H228" s="159"/>
      <c r="I228" s="159"/>
      <c r="J228" s="159"/>
      <c r="K228" s="159"/>
      <c r="L228" s="159"/>
      <c r="M228" s="159"/>
      <c r="N228" s="159"/>
      <c r="O228" s="159"/>
      <c r="P228" s="159"/>
      <c r="Q228" s="159"/>
      <c r="R228" s="159"/>
      <c r="S228" s="159"/>
    </row>
    <row r="229" spans="2:19">
      <c r="B229" s="5"/>
      <c r="D229" s="159"/>
      <c r="E229" s="159" t="s">
        <v>121</v>
      </c>
      <c r="F229" s="159" t="s">
        <v>764</v>
      </c>
      <c r="G229" s="159"/>
      <c r="I229" s="159"/>
      <c r="J229" s="159"/>
      <c r="K229" s="159"/>
      <c r="L229" s="159"/>
      <c r="M229" s="159"/>
      <c r="N229" s="159"/>
      <c r="O229" s="159"/>
      <c r="P229" s="159"/>
      <c r="Q229" s="159"/>
      <c r="R229" s="159"/>
      <c r="S229" s="159"/>
    </row>
    <row r="230" spans="2:19">
      <c r="B230" s="5"/>
      <c r="E230" s="159" t="s">
        <v>127</v>
      </c>
      <c r="F230" s="162" t="s">
        <v>1093</v>
      </c>
      <c r="G230" s="159"/>
      <c r="I230" s="159"/>
      <c r="J230" s="159"/>
      <c r="K230" s="159"/>
      <c r="L230" s="159"/>
      <c r="M230" s="159"/>
      <c r="N230" s="159"/>
      <c r="O230" s="159"/>
      <c r="P230" s="159"/>
      <c r="Q230" s="159"/>
      <c r="R230" s="159"/>
      <c r="S230" s="159"/>
    </row>
    <row r="231" spans="2:19">
      <c r="B231" s="5"/>
      <c r="D231" s="159"/>
      <c r="E231" s="159"/>
      <c r="F231" s="159"/>
      <c r="G231" s="159"/>
      <c r="H231" s="159"/>
      <c r="I231" s="159"/>
      <c r="J231" s="159"/>
      <c r="K231" s="159"/>
      <c r="L231" s="159"/>
      <c r="M231" s="159"/>
      <c r="N231" s="159"/>
      <c r="O231" s="159"/>
      <c r="P231" s="159"/>
      <c r="Q231" s="159"/>
      <c r="R231" s="159"/>
      <c r="S231" s="159"/>
    </row>
    <row r="232" spans="2:19">
      <c r="B232" s="159"/>
      <c r="C232" s="5"/>
      <c r="E232" s="5" t="s">
        <v>354</v>
      </c>
      <c r="F232" s="159"/>
      <c r="J232" s="159"/>
      <c r="K232" s="159"/>
      <c r="M232" s="159"/>
      <c r="N232" s="159"/>
      <c r="O232" s="159"/>
      <c r="P232" s="159"/>
      <c r="Q232" s="159"/>
      <c r="R232" s="159"/>
      <c r="S232" s="159"/>
    </row>
    <row r="233" spans="2:19">
      <c r="B233" s="159"/>
      <c r="C233" s="159"/>
      <c r="E233" t="s">
        <v>120</v>
      </c>
      <c r="F233" s="159" t="s">
        <v>354</v>
      </c>
      <c r="G233" s="5"/>
      <c r="H233" s="5"/>
      <c r="I233" s="5"/>
      <c r="L233" s="5"/>
      <c r="M233" s="5"/>
      <c r="N233" s="5"/>
      <c r="O233" s="5"/>
      <c r="P233" s="5"/>
      <c r="Q233" s="5"/>
      <c r="R233" s="159"/>
      <c r="S233" s="159"/>
    </row>
    <row r="234" spans="2:19">
      <c r="B234" s="159"/>
      <c r="C234" s="159"/>
      <c r="F234" s="159" t="s">
        <v>737</v>
      </c>
      <c r="G234" s="159" t="s">
        <v>811</v>
      </c>
      <c r="I234" s="159"/>
      <c r="M234" s="159"/>
      <c r="N234" s="159"/>
      <c r="O234" s="159"/>
      <c r="P234" s="159"/>
      <c r="Q234" s="159"/>
      <c r="R234" s="159"/>
      <c r="S234" s="159"/>
    </row>
    <row r="235" spans="2:19">
      <c r="B235" s="159"/>
      <c r="C235" s="159"/>
      <c r="F235" s="159"/>
      <c r="G235" s="159" t="s">
        <v>911</v>
      </c>
      <c r="I235" s="159"/>
      <c r="M235" s="159"/>
      <c r="N235" s="159"/>
      <c r="O235" s="159"/>
      <c r="P235" s="159"/>
      <c r="Q235" s="159"/>
      <c r="R235" s="159"/>
      <c r="S235" s="159"/>
    </row>
    <row r="236" spans="2:19">
      <c r="B236" s="159"/>
      <c r="C236" s="159"/>
      <c r="E236" t="s">
        <v>121</v>
      </c>
      <c r="F236" s="229" t="s">
        <v>510</v>
      </c>
      <c r="G236" s="5"/>
      <c r="H236" s="5"/>
      <c r="I236" s="5"/>
      <c r="L236" s="5"/>
      <c r="M236" s="5"/>
      <c r="N236" s="5"/>
      <c r="O236" s="5"/>
      <c r="P236" s="5"/>
      <c r="Q236" s="5"/>
      <c r="R236" s="5"/>
      <c r="S236" s="5"/>
    </row>
    <row r="237" spans="2:19">
      <c r="B237" s="159"/>
      <c r="C237" s="159"/>
      <c r="F237" s="159" t="s">
        <v>737</v>
      </c>
      <c r="G237" s="159" t="s">
        <v>814</v>
      </c>
      <c r="I237" s="159"/>
      <c r="M237" s="159"/>
      <c r="N237" s="159"/>
      <c r="O237" s="159"/>
      <c r="P237" s="159"/>
      <c r="Q237" s="159"/>
      <c r="R237" s="159"/>
      <c r="S237" s="159"/>
    </row>
    <row r="238" spans="2:19">
      <c r="B238" s="159"/>
      <c r="C238" s="159"/>
      <c r="F238" s="159"/>
      <c r="G238" s="159" t="s">
        <v>772</v>
      </c>
      <c r="H238" s="159" t="s">
        <v>1082</v>
      </c>
      <c r="I238" s="159"/>
      <c r="M238" s="159"/>
      <c r="N238" s="159"/>
      <c r="O238" s="159"/>
      <c r="P238" s="159"/>
      <c r="Q238" s="159"/>
      <c r="R238" s="159"/>
      <c r="S238" s="159"/>
    </row>
    <row r="239" spans="2:19">
      <c r="B239" s="159"/>
      <c r="C239" s="159"/>
      <c r="F239" s="159" t="s">
        <v>377</v>
      </c>
      <c r="G239" s="227" t="s">
        <v>815</v>
      </c>
      <c r="I239" s="159"/>
      <c r="M239" s="159"/>
      <c r="N239" s="159"/>
      <c r="O239" s="159"/>
      <c r="P239" s="159"/>
      <c r="Q239" s="159"/>
      <c r="R239" s="159"/>
      <c r="S239" s="159"/>
    </row>
    <row r="240" spans="2:19">
      <c r="B240" s="159"/>
      <c r="C240" s="159"/>
      <c r="E240" t="s">
        <v>127</v>
      </c>
      <c r="F240" s="159" t="s">
        <v>737</v>
      </c>
      <c r="G240" s="227" t="s">
        <v>1083</v>
      </c>
      <c r="I240" s="159"/>
      <c r="M240" s="159"/>
      <c r="N240" s="159"/>
      <c r="O240" s="159"/>
      <c r="P240" s="159"/>
      <c r="Q240" s="159"/>
      <c r="R240" s="159"/>
      <c r="S240" s="159"/>
    </row>
    <row r="241" spans="2:21">
      <c r="B241" s="159"/>
      <c r="C241" s="159"/>
      <c r="F241" s="159" t="s">
        <v>377</v>
      </c>
      <c r="G241" s="227" t="s">
        <v>1084</v>
      </c>
      <c r="I241" s="159"/>
      <c r="M241" s="159"/>
      <c r="N241" s="159"/>
      <c r="O241" s="159"/>
      <c r="P241" s="159"/>
      <c r="Q241" s="159"/>
      <c r="R241" s="159"/>
      <c r="S241" s="159"/>
    </row>
    <row r="242" spans="2:21">
      <c r="B242" s="159"/>
      <c r="C242" s="159"/>
      <c r="F242" s="159" t="s">
        <v>378</v>
      </c>
      <c r="G242" s="229" t="s">
        <v>812</v>
      </c>
      <c r="I242" s="159"/>
      <c r="M242" s="159"/>
      <c r="N242" s="159"/>
      <c r="O242" s="159"/>
      <c r="P242" s="159"/>
      <c r="Q242" s="159"/>
      <c r="R242" s="159"/>
      <c r="S242" s="159"/>
    </row>
    <row r="243" spans="2:21">
      <c r="B243" s="159"/>
      <c r="C243" s="159"/>
      <c r="F243" s="159"/>
      <c r="G243" s="229" t="s">
        <v>813</v>
      </c>
      <c r="I243" s="159"/>
      <c r="M243" s="159"/>
      <c r="N243" s="159"/>
      <c r="O243" s="159"/>
      <c r="P243" s="159"/>
      <c r="Q243" s="159"/>
      <c r="R243" s="159"/>
      <c r="S243" s="159"/>
    </row>
    <row r="244" spans="2:21">
      <c r="B244" s="159"/>
      <c r="C244" s="159"/>
      <c r="D244" s="5"/>
      <c r="E244" s="159" t="s">
        <v>127</v>
      </c>
      <c r="F244" s="159" t="s">
        <v>355</v>
      </c>
      <c r="H244" s="159"/>
      <c r="I244" s="159"/>
      <c r="M244" s="159"/>
      <c r="N244" s="159"/>
      <c r="O244" s="159"/>
      <c r="P244" s="159"/>
      <c r="Q244" s="159"/>
      <c r="R244" s="159"/>
      <c r="S244" s="159"/>
    </row>
    <row r="245" spans="2:21">
      <c r="B245" s="159"/>
      <c r="C245" s="159"/>
      <c r="D245" s="5"/>
      <c r="E245" s="5"/>
      <c r="F245" t="s">
        <v>737</v>
      </c>
      <c r="G245" s="159" t="s">
        <v>496</v>
      </c>
      <c r="I245" s="159"/>
      <c r="M245" s="159"/>
      <c r="N245" s="159"/>
      <c r="O245" s="159"/>
      <c r="P245" s="159"/>
      <c r="Q245" s="159"/>
      <c r="R245" s="159"/>
      <c r="S245" s="159"/>
    </row>
    <row r="246" spans="2:21">
      <c r="B246" s="159"/>
      <c r="C246" s="159"/>
      <c r="D246" s="5"/>
      <c r="E246" s="5"/>
      <c r="F246" s="159"/>
      <c r="G246" s="159" t="s">
        <v>497</v>
      </c>
      <c r="I246" s="159"/>
      <c r="M246" s="159"/>
      <c r="N246" s="159"/>
      <c r="O246" s="159"/>
      <c r="P246" s="159"/>
      <c r="Q246" s="159"/>
      <c r="R246" s="159"/>
      <c r="S246" s="159"/>
    </row>
    <row r="247" spans="2:21">
      <c r="B247" s="159"/>
      <c r="C247" s="159"/>
      <c r="D247" s="5"/>
      <c r="E247" s="5"/>
      <c r="F247" s="159"/>
      <c r="G247" s="159"/>
      <c r="I247" s="159"/>
      <c r="M247" s="159"/>
      <c r="N247" s="159"/>
      <c r="O247" s="159"/>
      <c r="P247" s="159"/>
      <c r="Q247" s="159"/>
      <c r="R247" s="159"/>
      <c r="S247" s="159"/>
    </row>
    <row r="248" spans="2:21">
      <c r="B248" s="5"/>
      <c r="C248" s="5" t="s">
        <v>6</v>
      </c>
      <c r="E248" s="159"/>
      <c r="F248" s="159"/>
      <c r="G248" s="5" t="s">
        <v>428</v>
      </c>
      <c r="I248" s="159"/>
      <c r="J248" s="159"/>
      <c r="K248" s="159"/>
      <c r="L248" s="159"/>
      <c r="M248" s="159"/>
      <c r="N248" s="159"/>
      <c r="O248" s="159"/>
      <c r="P248" s="159"/>
      <c r="Q248" s="159"/>
      <c r="R248" s="159"/>
      <c r="S248" s="159"/>
    </row>
    <row r="249" spans="2:21">
      <c r="B249" s="5"/>
      <c r="C249" s="5"/>
      <c r="E249" s="159" t="s">
        <v>120</v>
      </c>
      <c r="F249" s="159" t="s">
        <v>78</v>
      </c>
      <c r="G249" s="159"/>
      <c r="I249" s="159"/>
      <c r="J249" s="159"/>
      <c r="K249" s="159"/>
      <c r="L249" s="159"/>
      <c r="M249" s="159"/>
      <c r="N249" s="159"/>
      <c r="O249" s="159"/>
      <c r="P249" s="159"/>
      <c r="Q249" s="159"/>
      <c r="R249" s="159"/>
      <c r="S249" s="159"/>
      <c r="T249" s="159"/>
      <c r="U249" s="159"/>
    </row>
    <row r="250" spans="2:21">
      <c r="B250" s="5"/>
      <c r="C250" s="5"/>
      <c r="E250" s="159"/>
      <c r="F250" s="204" t="s">
        <v>1439</v>
      </c>
      <c r="G250" s="159"/>
      <c r="I250" s="204"/>
      <c r="J250" s="159"/>
      <c r="K250" s="159"/>
      <c r="L250" s="159"/>
      <c r="M250" s="159"/>
      <c r="N250" s="159"/>
      <c r="O250" s="159"/>
      <c r="P250" s="159"/>
      <c r="Q250" s="159"/>
      <c r="R250" s="159"/>
      <c r="S250" s="159"/>
      <c r="T250" s="159"/>
      <c r="U250" s="159"/>
    </row>
    <row r="251" spans="2:21">
      <c r="B251" s="5"/>
      <c r="C251" s="5"/>
      <c r="E251" s="159" t="s">
        <v>121</v>
      </c>
      <c r="F251" s="159" t="s">
        <v>1079</v>
      </c>
      <c r="I251" s="159"/>
      <c r="J251" s="159"/>
      <c r="K251" s="159"/>
      <c r="L251" s="159"/>
      <c r="M251" s="159"/>
      <c r="N251" s="159"/>
      <c r="O251" s="159"/>
      <c r="P251" s="159"/>
      <c r="Q251" s="159"/>
      <c r="R251" s="159"/>
      <c r="S251" s="159"/>
      <c r="T251" s="159"/>
      <c r="U251" s="159"/>
    </row>
    <row r="252" spans="2:21">
      <c r="B252" s="5"/>
      <c r="C252" s="5"/>
      <c r="E252" s="159"/>
      <c r="F252" s="358" t="s">
        <v>737</v>
      </c>
      <c r="G252" s="358" t="s">
        <v>926</v>
      </c>
      <c r="I252" s="6"/>
      <c r="K252" s="165"/>
      <c r="L252" s="165"/>
      <c r="M252" s="165"/>
      <c r="N252" s="165"/>
      <c r="O252" s="165"/>
      <c r="P252" s="1"/>
      <c r="Q252" s="159"/>
      <c r="R252" s="159"/>
      <c r="S252" s="159"/>
      <c r="T252" s="159"/>
      <c r="U252" s="159"/>
    </row>
    <row r="253" spans="2:21">
      <c r="B253" s="5"/>
      <c r="C253" s="5"/>
      <c r="E253" s="159"/>
      <c r="F253" s="356"/>
      <c r="G253" s="358" t="s">
        <v>927</v>
      </c>
      <c r="I253" s="6"/>
      <c r="K253" s="165"/>
      <c r="L253" s="165"/>
      <c r="M253" s="165"/>
      <c r="N253" s="165"/>
      <c r="O253" s="165"/>
      <c r="P253" s="165"/>
    </row>
    <row r="254" spans="2:21">
      <c r="B254" s="5"/>
      <c r="C254" s="5"/>
      <c r="E254" s="159"/>
      <c r="F254" s="356" t="s">
        <v>377</v>
      </c>
      <c r="G254" s="358" t="s">
        <v>1085</v>
      </c>
      <c r="I254" s="159"/>
      <c r="K254" s="159"/>
      <c r="L254" s="159"/>
      <c r="M254" s="159"/>
      <c r="N254" s="159"/>
      <c r="O254" s="159"/>
      <c r="P254" s="165"/>
      <c r="Q254" s="1"/>
      <c r="R254" s="1"/>
      <c r="S254" s="1"/>
      <c r="T254" s="1"/>
      <c r="U254" s="1"/>
    </row>
    <row r="255" spans="2:21">
      <c r="B255" s="5"/>
      <c r="C255" s="5"/>
      <c r="E255" s="159"/>
      <c r="F255" s="356"/>
      <c r="G255" s="358" t="s">
        <v>994</v>
      </c>
      <c r="I255" s="159"/>
      <c r="K255" s="159"/>
      <c r="L255" s="159"/>
      <c r="M255" s="159"/>
      <c r="N255" s="159"/>
      <c r="O255" s="159"/>
      <c r="P255" s="159"/>
      <c r="Q255" s="165"/>
      <c r="R255" s="165"/>
      <c r="S255" s="165"/>
      <c r="T255" s="165"/>
      <c r="U255" s="165"/>
    </row>
    <row r="256" spans="2:21">
      <c r="B256" s="5"/>
      <c r="C256" s="5"/>
      <c r="E256" s="159"/>
      <c r="G256" s="159"/>
      <c r="I256" s="159"/>
      <c r="K256" s="159"/>
      <c r="L256" s="159"/>
      <c r="M256" s="159"/>
      <c r="N256" s="159"/>
      <c r="O256" s="159"/>
      <c r="P256" s="159"/>
      <c r="Q256" s="165"/>
      <c r="R256" s="165"/>
      <c r="S256" s="165"/>
      <c r="T256" s="165"/>
      <c r="U256" s="165"/>
    </row>
    <row r="257" spans="2:21">
      <c r="B257" s="5"/>
      <c r="C257" s="5"/>
      <c r="D257" s="5" t="s">
        <v>225</v>
      </c>
      <c r="E257" s="5" t="s">
        <v>429</v>
      </c>
      <c r="G257" s="159"/>
      <c r="H257" s="159"/>
      <c r="I257" s="159"/>
      <c r="J257" s="159"/>
      <c r="K257" s="159"/>
      <c r="L257" s="159"/>
      <c r="M257" s="159"/>
      <c r="N257" s="159"/>
      <c r="O257" s="159"/>
      <c r="P257" s="159"/>
      <c r="Q257" s="159"/>
      <c r="R257" s="159"/>
      <c r="S257" s="159"/>
    </row>
    <row r="258" spans="2:21">
      <c r="B258" s="5"/>
      <c r="C258" s="5"/>
      <c r="E258" s="159" t="s">
        <v>120</v>
      </c>
      <c r="F258" s="159" t="s">
        <v>273</v>
      </c>
      <c r="G258" s="159"/>
      <c r="I258" s="159"/>
      <c r="J258" s="159"/>
      <c r="K258" s="159"/>
      <c r="L258" s="159"/>
      <c r="M258" s="159"/>
      <c r="N258" s="159"/>
      <c r="O258" s="159"/>
      <c r="P258" s="159"/>
      <c r="Q258" s="159"/>
      <c r="R258" s="159"/>
      <c r="S258" s="159"/>
    </row>
    <row r="259" spans="2:21">
      <c r="B259" s="5"/>
      <c r="C259" s="5"/>
      <c r="E259" s="159" t="s">
        <v>121</v>
      </c>
      <c r="F259" s="159" t="s">
        <v>917</v>
      </c>
      <c r="G259" s="159"/>
      <c r="I259" s="159"/>
      <c r="J259" s="159"/>
      <c r="K259" s="159"/>
      <c r="L259" s="159"/>
      <c r="M259" s="159"/>
      <c r="N259" s="159"/>
      <c r="O259" s="159"/>
      <c r="P259" s="159"/>
      <c r="Q259" s="159"/>
      <c r="R259" s="159"/>
      <c r="S259" s="159"/>
    </row>
    <row r="260" spans="2:21">
      <c r="B260" s="5"/>
      <c r="C260" s="5"/>
      <c r="E260" s="159" t="s">
        <v>127</v>
      </c>
      <c r="F260" s="159" t="s">
        <v>274</v>
      </c>
      <c r="I260" s="159"/>
      <c r="J260" s="159"/>
      <c r="K260" s="159"/>
      <c r="L260" s="159"/>
      <c r="M260" s="159"/>
      <c r="N260" s="159"/>
      <c r="O260" s="159"/>
      <c r="P260" s="159"/>
      <c r="Q260" s="159"/>
      <c r="R260" s="159"/>
      <c r="S260" s="159"/>
    </row>
    <row r="261" spans="2:21">
      <c r="B261" s="5"/>
      <c r="C261" s="5"/>
      <c r="E261" s="5"/>
      <c r="F261" s="159" t="s">
        <v>918</v>
      </c>
      <c r="I261" s="159"/>
      <c r="J261" s="159"/>
      <c r="K261" s="159"/>
      <c r="L261" s="159"/>
      <c r="M261" s="159"/>
      <c r="N261" s="159"/>
      <c r="O261" s="159"/>
      <c r="P261" s="159"/>
      <c r="Q261" s="159"/>
      <c r="R261" s="159"/>
      <c r="S261" s="159"/>
    </row>
    <row r="262" spans="2:21">
      <c r="B262" s="5"/>
      <c r="C262" s="5"/>
      <c r="E262" s="159" t="s">
        <v>660</v>
      </c>
      <c r="F262" s="358" t="s">
        <v>928</v>
      </c>
      <c r="I262" s="159"/>
      <c r="J262" s="159"/>
      <c r="K262" s="159"/>
      <c r="L262" s="159"/>
      <c r="M262" s="159"/>
      <c r="N262" s="159"/>
      <c r="O262" s="159"/>
      <c r="P262" s="159"/>
      <c r="Q262" s="159"/>
      <c r="R262" s="159"/>
      <c r="S262" s="159"/>
    </row>
    <row r="263" spans="2:21">
      <c r="B263" s="5"/>
      <c r="C263" s="5"/>
      <c r="E263" s="5"/>
      <c r="F263" s="159"/>
      <c r="H263" s="159"/>
      <c r="I263" s="159"/>
      <c r="J263" s="159"/>
      <c r="K263" s="159"/>
      <c r="L263" s="159"/>
      <c r="M263" s="159"/>
      <c r="N263" s="159"/>
      <c r="O263" s="159"/>
      <c r="P263" s="159"/>
      <c r="Q263" s="159"/>
      <c r="R263" s="159"/>
      <c r="S263" s="159"/>
    </row>
    <row r="264" spans="2:21">
      <c r="B264" s="5"/>
      <c r="C264" s="5"/>
      <c r="D264" s="5" t="s">
        <v>370</v>
      </c>
      <c r="E264" s="5" t="s">
        <v>79</v>
      </c>
      <c r="G264" s="159"/>
      <c r="H264" s="159"/>
      <c r="I264" s="159"/>
      <c r="J264" s="159"/>
      <c r="K264" s="159"/>
      <c r="L264" s="159"/>
      <c r="M264" s="159"/>
      <c r="N264" s="159"/>
      <c r="O264" s="159"/>
      <c r="P264" s="159"/>
      <c r="Q264" s="159"/>
      <c r="R264" s="159"/>
      <c r="S264" s="159"/>
    </row>
    <row r="265" spans="2:21">
      <c r="B265" s="5"/>
      <c r="C265" s="5"/>
      <c r="E265" s="159" t="s">
        <v>1206</v>
      </c>
      <c r="F265" s="159"/>
      <c r="G265" s="159"/>
      <c r="O265" s="159"/>
      <c r="P265" s="159"/>
      <c r="Q265" s="159"/>
      <c r="R265" s="159"/>
      <c r="S265" s="159"/>
    </row>
    <row r="266" spans="2:21">
      <c r="B266" s="5"/>
      <c r="C266" s="5"/>
      <c r="E266" s="5"/>
      <c r="G266" s="159"/>
      <c r="H266" s="159"/>
      <c r="O266" s="159"/>
      <c r="P266" s="159"/>
      <c r="Q266" s="159"/>
      <c r="R266" s="159"/>
      <c r="S266" s="159"/>
    </row>
    <row r="267" spans="2:21">
      <c r="B267" s="5"/>
      <c r="C267" s="5"/>
      <c r="D267" s="5" t="s">
        <v>653</v>
      </c>
      <c r="E267" s="5" t="s">
        <v>310</v>
      </c>
      <c r="G267" s="159"/>
    </row>
    <row r="268" spans="2:21">
      <c r="B268" s="5"/>
      <c r="C268" s="5"/>
      <c r="E268" s="159" t="s">
        <v>275</v>
      </c>
      <c r="F268" s="159"/>
      <c r="G268" s="159"/>
      <c r="J268" s="159"/>
      <c r="K268" s="159"/>
      <c r="L268" s="159"/>
      <c r="M268" s="159"/>
      <c r="N268" s="159"/>
    </row>
    <row r="269" spans="2:21">
      <c r="B269" s="5"/>
      <c r="C269" s="5"/>
      <c r="E269" s="159" t="s">
        <v>1086</v>
      </c>
      <c r="F269" s="159"/>
      <c r="G269" s="159"/>
      <c r="J269" s="159"/>
      <c r="K269" s="159"/>
      <c r="L269" s="159"/>
      <c r="M269" s="159"/>
      <c r="N269" s="159"/>
    </row>
    <row r="270" spans="2:21">
      <c r="B270" s="5"/>
      <c r="C270" s="5"/>
      <c r="E270" s="5"/>
      <c r="G270" s="159"/>
      <c r="H270" s="159"/>
      <c r="J270" s="159"/>
      <c r="K270" s="159"/>
      <c r="L270" s="159"/>
      <c r="M270" s="159"/>
      <c r="N270" s="159"/>
      <c r="O270" s="159"/>
      <c r="P270" s="159"/>
      <c r="Q270" s="159"/>
      <c r="R270" s="159"/>
      <c r="S270" s="159"/>
      <c r="T270" s="159"/>
      <c r="U270" s="159"/>
    </row>
    <row r="271" spans="2:21">
      <c r="B271" s="5"/>
      <c r="D271" s="5" t="s">
        <v>589</v>
      </c>
      <c r="E271" s="5" t="s">
        <v>691</v>
      </c>
      <c r="G271" s="159"/>
      <c r="H271" s="159"/>
      <c r="J271" s="159"/>
      <c r="K271" s="159"/>
      <c r="L271" s="159"/>
      <c r="M271" s="159"/>
      <c r="N271" s="159"/>
      <c r="O271" s="159"/>
      <c r="P271" s="159"/>
      <c r="Q271" s="159"/>
      <c r="R271" s="159"/>
      <c r="S271" s="159"/>
      <c r="T271" s="159"/>
      <c r="U271" s="159"/>
    </row>
    <row r="272" spans="2:21">
      <c r="B272" s="5"/>
      <c r="D272" s="159"/>
      <c r="E272" s="159" t="s">
        <v>1198</v>
      </c>
      <c r="J272" s="159"/>
      <c r="K272" s="159"/>
      <c r="L272" s="159"/>
      <c r="M272" s="159"/>
      <c r="N272" s="159"/>
      <c r="O272" s="159"/>
      <c r="P272" s="159"/>
      <c r="Q272" s="159"/>
      <c r="R272" s="159"/>
      <c r="S272" s="159"/>
      <c r="T272" s="159"/>
      <c r="U272" s="159"/>
    </row>
    <row r="273" spans="2:23">
      <c r="B273" s="5"/>
      <c r="D273" s="159"/>
      <c r="E273" s="159" t="s">
        <v>1080</v>
      </c>
      <c r="J273" s="159"/>
      <c r="K273" s="159"/>
      <c r="L273" s="159"/>
      <c r="M273" s="159"/>
      <c r="N273" s="159"/>
      <c r="O273" s="159"/>
      <c r="P273" s="159"/>
      <c r="Q273" s="159"/>
      <c r="R273" s="159"/>
      <c r="S273" s="159"/>
      <c r="T273" s="159"/>
      <c r="U273" s="159"/>
    </row>
    <row r="274" spans="2:23">
      <c r="B274" s="5"/>
      <c r="D274" s="159"/>
      <c r="E274" s="159"/>
      <c r="J274" s="159"/>
      <c r="K274" s="159"/>
      <c r="L274" s="159"/>
      <c r="M274" s="159"/>
      <c r="N274" s="159"/>
      <c r="O274" s="159"/>
      <c r="P274" s="159"/>
      <c r="Q274" s="159"/>
      <c r="R274" s="159"/>
      <c r="S274" s="159"/>
      <c r="T274" s="159"/>
      <c r="U274" s="159"/>
    </row>
    <row r="275" spans="2:23">
      <c r="B275" s="5"/>
      <c r="D275" s="5" t="s">
        <v>328</v>
      </c>
      <c r="E275" s="5" t="s">
        <v>311</v>
      </c>
      <c r="K275" s="159"/>
      <c r="L275" s="159"/>
      <c r="M275" s="159"/>
      <c r="N275" s="159"/>
      <c r="O275" s="159"/>
      <c r="P275" s="159"/>
      <c r="Q275" s="159"/>
      <c r="R275" s="159"/>
      <c r="S275" s="159"/>
      <c r="T275" s="159"/>
      <c r="U275" s="159"/>
    </row>
    <row r="276" spans="2:23">
      <c r="B276" s="5"/>
      <c r="D276" s="5"/>
      <c r="E276" t="s">
        <v>276</v>
      </c>
      <c r="K276" s="159"/>
      <c r="L276" s="159"/>
      <c r="M276" s="159"/>
      <c r="N276" s="159"/>
      <c r="O276" s="159"/>
      <c r="P276" s="159"/>
      <c r="Q276" s="159"/>
      <c r="R276" s="159"/>
      <c r="S276" s="159"/>
    </row>
    <row r="277" spans="2:23">
      <c r="B277" s="5"/>
      <c r="D277" s="159"/>
      <c r="E277" s="159" t="s">
        <v>1087</v>
      </c>
      <c r="I277" s="159"/>
      <c r="J277" s="159"/>
      <c r="K277" s="159"/>
      <c r="L277" s="159"/>
      <c r="M277" s="159"/>
      <c r="N277" s="159"/>
      <c r="O277" s="159"/>
      <c r="P277" s="159"/>
      <c r="Q277" s="159"/>
      <c r="R277" s="159"/>
      <c r="S277" s="159"/>
    </row>
    <row r="278" spans="2:23">
      <c r="B278" s="5"/>
      <c r="D278" s="159"/>
      <c r="E278" s="159"/>
      <c r="I278" s="159"/>
      <c r="J278" s="159"/>
      <c r="K278" s="159"/>
      <c r="L278" s="159"/>
      <c r="M278" s="159"/>
      <c r="N278" s="159"/>
      <c r="O278" s="159"/>
      <c r="P278" s="159"/>
      <c r="Q278" s="159"/>
      <c r="R278" s="159"/>
      <c r="S278" s="159"/>
    </row>
    <row r="279" spans="2:23">
      <c r="B279" s="5"/>
      <c r="D279" s="5" t="s">
        <v>482</v>
      </c>
      <c r="E279" s="5" t="s">
        <v>473</v>
      </c>
      <c r="G279" s="159"/>
      <c r="H279" s="159"/>
      <c r="I279" s="159"/>
      <c r="J279" s="159"/>
      <c r="K279" s="159"/>
      <c r="L279" s="159"/>
      <c r="M279" s="159"/>
      <c r="O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t="s">
        <v>278</v>
      </c>
      <c r="G281" s="159"/>
      <c r="H281" s="159"/>
      <c r="I281" s="159"/>
      <c r="J281" s="159"/>
      <c r="K281" s="159"/>
      <c r="L281" s="159"/>
      <c r="M281" s="159"/>
      <c r="P281" s="159"/>
      <c r="Q281" s="159"/>
      <c r="R281" s="159"/>
      <c r="S281" s="159"/>
    </row>
    <row r="282" spans="2:23">
      <c r="B282" s="5"/>
      <c r="D282" s="5"/>
      <c r="E282" s="204" t="s">
        <v>1088</v>
      </c>
      <c r="F282" s="204"/>
      <c r="G282" s="159"/>
      <c r="H282" s="204"/>
      <c r="I282" s="204"/>
      <c r="J282" s="159"/>
      <c r="K282" s="159"/>
      <c r="L282" s="159"/>
      <c r="M282" s="159"/>
      <c r="P282" s="159"/>
      <c r="Q282" s="159"/>
      <c r="R282" s="159"/>
      <c r="S282" s="159"/>
    </row>
    <row r="283" spans="2:23">
      <c r="B283" s="5"/>
      <c r="D283" s="5"/>
      <c r="E283" s="808" t="s">
        <v>993</v>
      </c>
      <c r="G283" s="159"/>
      <c r="H283" s="204"/>
      <c r="I283" s="204"/>
      <c r="J283" s="159"/>
      <c r="K283" s="159"/>
      <c r="L283" s="159"/>
      <c r="M283" s="159"/>
      <c r="O283" s="159"/>
      <c r="P283" s="159"/>
      <c r="Q283" s="159"/>
      <c r="R283" s="159"/>
      <c r="S283" s="159"/>
    </row>
    <row r="284" spans="2:23">
      <c r="B284" s="5"/>
      <c r="D284" s="5"/>
      <c r="E284" s="159"/>
      <c r="F284" s="159"/>
      <c r="G284" s="159"/>
      <c r="H284" s="159"/>
      <c r="I284" s="159"/>
      <c r="J284" s="159"/>
      <c r="K284" s="159"/>
      <c r="L284" s="159"/>
      <c r="M284" s="159"/>
    </row>
    <row r="285" spans="2:23">
      <c r="B285" s="5"/>
      <c r="D285" s="5" t="s">
        <v>634</v>
      </c>
      <c r="E285" s="5" t="s">
        <v>635</v>
      </c>
      <c r="K285" s="159"/>
      <c r="L285" s="159"/>
      <c r="M285" s="159"/>
      <c r="N285" s="159"/>
    </row>
    <row r="286" spans="2:23">
      <c r="B286" s="5"/>
      <c r="D286" s="159"/>
      <c r="E286" s="159" t="s">
        <v>120</v>
      </c>
      <c r="F286" s="159" t="s">
        <v>636</v>
      </c>
      <c r="G286" s="159"/>
      <c r="O286" s="159"/>
      <c r="P286" s="159"/>
      <c r="Q286" s="159"/>
      <c r="R286" s="159"/>
      <c r="S286" s="159"/>
      <c r="T286" s="159"/>
      <c r="U286" s="159"/>
      <c r="V286" s="159"/>
      <c r="W286" s="159"/>
    </row>
    <row r="287" spans="2:23">
      <c r="B287" s="5"/>
      <c r="D287" s="159"/>
      <c r="E287" s="159"/>
      <c r="F287" s="204" t="s">
        <v>1440</v>
      </c>
      <c r="G287" s="204"/>
      <c r="H287" s="204"/>
      <c r="I287" s="204"/>
      <c r="J287" s="204"/>
      <c r="K287" s="204"/>
      <c r="L287" s="204"/>
      <c r="M287" s="204"/>
      <c r="N287" s="204"/>
      <c r="O287" s="159"/>
      <c r="P287" s="159"/>
      <c r="Q287" s="159"/>
      <c r="R287" s="159"/>
      <c r="S287" s="159"/>
      <c r="T287" s="159"/>
      <c r="U287" s="159"/>
      <c r="V287" s="159"/>
      <c r="W287" s="159"/>
    </row>
    <row r="288" spans="2:23">
      <c r="B288" s="5"/>
      <c r="D288" s="159"/>
      <c r="E288" s="159" t="s">
        <v>121</v>
      </c>
      <c r="F288" s="159" t="s">
        <v>637</v>
      </c>
      <c r="G288" s="159"/>
      <c r="L288" s="159"/>
      <c r="M288" s="159"/>
      <c r="N288" s="159"/>
      <c r="O288" s="159"/>
      <c r="P288" s="159"/>
      <c r="Q288" s="159"/>
      <c r="R288" s="159"/>
      <c r="S288" s="159"/>
      <c r="T288" s="159"/>
      <c r="U288" s="159"/>
      <c r="V288" s="159"/>
      <c r="W288" s="159"/>
    </row>
    <row r="289" spans="2:38">
      <c r="B289" s="5"/>
      <c r="D289" s="159"/>
      <c r="E289" s="159" t="s">
        <v>127</v>
      </c>
      <c r="F289" s="159" t="s">
        <v>279</v>
      </c>
      <c r="G289" s="159"/>
      <c r="H289" s="159"/>
      <c r="K289" s="159"/>
      <c r="L289" s="159"/>
      <c r="M289" s="159"/>
      <c r="N289" s="159"/>
      <c r="O289" s="159"/>
      <c r="P289" s="159"/>
      <c r="Q289" s="159"/>
      <c r="R289" s="159"/>
      <c r="S289" s="159"/>
      <c r="T289" s="159"/>
      <c r="U289" s="159"/>
      <c r="V289" s="159"/>
      <c r="W289" s="159"/>
    </row>
    <row r="290" spans="2:38">
      <c r="B290" s="5"/>
      <c r="D290" s="159"/>
      <c r="E290" s="159"/>
      <c r="F290" s="159" t="s">
        <v>737</v>
      </c>
      <c r="G290" s="159" t="s">
        <v>280</v>
      </c>
      <c r="K290" s="159"/>
      <c r="L290" s="159"/>
      <c r="M290" s="159"/>
      <c r="N290" s="159"/>
      <c r="O290" s="159"/>
      <c r="P290" s="159"/>
      <c r="Q290" s="159"/>
      <c r="R290" s="159"/>
      <c r="S290" s="159"/>
      <c r="T290" s="159"/>
      <c r="U290" s="159"/>
      <c r="V290" s="159"/>
      <c r="W290" s="159"/>
    </row>
    <row r="291" spans="2:38">
      <c r="B291" s="5"/>
      <c r="D291" s="159"/>
      <c r="E291" s="159"/>
      <c r="F291" s="159" t="s">
        <v>377</v>
      </c>
      <c r="G291" s="159" t="s">
        <v>1081</v>
      </c>
      <c r="H291" s="159"/>
      <c r="K291" s="159"/>
      <c r="L291" s="159"/>
      <c r="M291" s="159"/>
      <c r="N291" s="159"/>
      <c r="O291" s="159"/>
      <c r="P291" s="159"/>
      <c r="Q291" s="159"/>
      <c r="R291" s="159"/>
      <c r="S291" s="159"/>
      <c r="T291" s="159"/>
      <c r="U291" s="159"/>
      <c r="V291" s="159"/>
      <c r="W291" s="159"/>
    </row>
    <row r="292" spans="2:38">
      <c r="B292" s="5"/>
      <c r="D292" s="159"/>
      <c r="E292" s="159"/>
      <c r="F292" s="159" t="s">
        <v>378</v>
      </c>
      <c r="G292" s="159" t="s">
        <v>638</v>
      </c>
      <c r="K292" s="159"/>
      <c r="L292" s="159"/>
      <c r="M292" s="159"/>
      <c r="N292" s="159"/>
      <c r="O292" s="159"/>
      <c r="P292" s="159"/>
      <c r="Q292" s="159"/>
      <c r="R292" s="159"/>
      <c r="S292" s="159"/>
      <c r="T292" s="159"/>
      <c r="U292" s="159"/>
      <c r="V292" s="159"/>
      <c r="W292" s="159"/>
    </row>
    <row r="293" spans="2:38">
      <c r="B293" s="5"/>
      <c r="D293" s="159"/>
      <c r="E293" s="159"/>
      <c r="F293" s="159" t="s">
        <v>509</v>
      </c>
      <c r="G293" s="159" t="s">
        <v>281</v>
      </c>
      <c r="H293" s="159"/>
      <c r="K293" s="159"/>
      <c r="L293" s="159"/>
      <c r="M293" s="159"/>
      <c r="N293" s="159"/>
      <c r="O293" s="159"/>
      <c r="P293" s="159"/>
      <c r="Q293" s="159"/>
      <c r="R293" s="159"/>
      <c r="S293" s="159"/>
      <c r="T293" s="159"/>
      <c r="U293" s="159"/>
      <c r="V293" s="159"/>
      <c r="W293" s="159"/>
    </row>
    <row r="294" spans="2:38">
      <c r="B294" s="5"/>
      <c r="D294" s="159"/>
      <c r="E294" s="159"/>
      <c r="F294" s="159" t="s">
        <v>282</v>
      </c>
      <c r="G294" s="159" t="s">
        <v>436</v>
      </c>
      <c r="K294" s="159"/>
      <c r="L294" s="159"/>
      <c r="M294" s="159"/>
      <c r="N294" s="159"/>
      <c r="O294" s="159"/>
      <c r="P294" s="159"/>
      <c r="Q294" s="159"/>
      <c r="R294" s="159"/>
      <c r="S294" s="159"/>
      <c r="T294" s="159"/>
      <c r="U294" s="159"/>
      <c r="V294" s="159"/>
      <c r="W294" s="159"/>
    </row>
    <row r="295" spans="2:38">
      <c r="B295" s="5"/>
      <c r="D295" s="159"/>
      <c r="E295" s="159"/>
      <c r="F295" s="159" t="s">
        <v>283</v>
      </c>
      <c r="G295" s="159" t="s">
        <v>181</v>
      </c>
      <c r="H295" s="159"/>
      <c r="K295" s="159"/>
      <c r="L295" s="159"/>
      <c r="M295" s="159"/>
      <c r="N295" s="159"/>
      <c r="O295" s="159"/>
      <c r="P295" s="159"/>
      <c r="Q295" s="159"/>
      <c r="R295" s="159"/>
      <c r="S295" s="159"/>
      <c r="T295" s="159"/>
      <c r="U295" s="159"/>
      <c r="V295" s="159"/>
      <c r="W295" s="159"/>
    </row>
    <row r="296" spans="2:38">
      <c r="B296" s="5"/>
      <c r="D296" s="159"/>
      <c r="E296" s="159" t="s">
        <v>660</v>
      </c>
      <c r="F296" s="159" t="s">
        <v>834</v>
      </c>
      <c r="G296" s="159"/>
      <c r="K296" s="159"/>
      <c r="L296" s="159"/>
      <c r="M296" s="159"/>
      <c r="N296" s="159"/>
      <c r="O296" s="159"/>
      <c r="P296" s="159"/>
      <c r="Q296" s="159"/>
      <c r="R296" s="159"/>
      <c r="S296" s="159"/>
      <c r="T296" s="159"/>
      <c r="U296" s="159"/>
      <c r="V296" s="159"/>
      <c r="W296" s="159"/>
    </row>
    <row r="297" spans="2:38">
      <c r="B297" s="5"/>
      <c r="D297" s="159"/>
      <c r="E297" s="159" t="s">
        <v>872</v>
      </c>
      <c r="F297" s="159" t="s">
        <v>841</v>
      </c>
      <c r="G297" s="159"/>
      <c r="K297" s="159"/>
      <c r="L297" s="159"/>
      <c r="M297" s="159"/>
      <c r="N297" s="159"/>
      <c r="O297" s="159"/>
      <c r="P297" s="159"/>
      <c r="Q297" s="159"/>
      <c r="R297" s="159"/>
      <c r="S297" s="159"/>
      <c r="T297" s="159"/>
      <c r="U297" s="159"/>
      <c r="V297" s="159"/>
      <c r="W297" s="159"/>
    </row>
    <row r="298" spans="2:38">
      <c r="B298" s="5"/>
      <c r="D298" s="159"/>
      <c r="E298" s="159"/>
      <c r="F298" s="273" t="s">
        <v>1105</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1106</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73" t="s">
        <v>1107</v>
      </c>
      <c r="G300" s="204"/>
      <c r="H300" s="204"/>
      <c r="I300" s="273"/>
      <c r="J300" s="273"/>
      <c r="K300" s="273"/>
      <c r="L300" s="273"/>
      <c r="M300" s="199"/>
      <c r="N300" s="199"/>
      <c r="O300" s="199"/>
      <c r="P300" s="199"/>
      <c r="Q300" s="199"/>
      <c r="R300" s="199"/>
      <c r="S300" s="199"/>
      <c r="T300" s="199"/>
      <c r="U300" s="199"/>
      <c r="V300" s="199"/>
      <c r="W300" s="199"/>
      <c r="X300" s="2"/>
      <c r="Y300" s="2"/>
      <c r="Z300" s="2"/>
      <c r="AA300" s="2"/>
      <c r="AB300" s="2"/>
      <c r="AC300" s="2"/>
      <c r="AD300" s="2"/>
      <c r="AE300" s="2"/>
      <c r="AF300" s="2"/>
      <c r="AG300" s="2"/>
      <c r="AH300" s="2"/>
      <c r="AI300" s="2"/>
      <c r="AJ300" s="2"/>
      <c r="AK300" s="2"/>
      <c r="AL300" s="2"/>
    </row>
    <row r="301" spans="2:38">
      <c r="B301" s="5"/>
      <c r="D301" s="159"/>
      <c r="E301" s="159"/>
      <c r="F301" s="204"/>
      <c r="G301" s="204"/>
      <c r="H301" s="204"/>
      <c r="I301" s="204"/>
      <c r="J301" s="204"/>
      <c r="K301" s="204"/>
      <c r="L301" s="204"/>
      <c r="M301" s="159"/>
      <c r="N301" s="159"/>
      <c r="O301" s="159"/>
      <c r="P301" s="159"/>
      <c r="Q301" s="159"/>
      <c r="R301" s="159"/>
      <c r="S301" s="159"/>
      <c r="T301" s="159"/>
      <c r="U301" s="159"/>
      <c r="V301" s="159"/>
      <c r="W301" s="159"/>
    </row>
    <row r="302" spans="2:38">
      <c r="B302" s="5"/>
      <c r="D302" s="5" t="s">
        <v>632</v>
      </c>
      <c r="E302" s="5" t="s">
        <v>312</v>
      </c>
      <c r="G302" s="159"/>
      <c r="H302" s="159"/>
      <c r="I302" s="159"/>
      <c r="J302" s="159"/>
      <c r="K302" s="159"/>
      <c r="L302" s="159"/>
      <c r="M302" s="159"/>
      <c r="N302" s="159"/>
      <c r="O302" s="159"/>
      <c r="P302" s="159"/>
      <c r="Q302" s="159"/>
      <c r="R302" s="159"/>
      <c r="S302" s="159"/>
      <c r="T302" s="159"/>
      <c r="U302" s="159"/>
      <c r="V302" s="159"/>
      <c r="W302" s="159"/>
    </row>
    <row r="303" spans="2:38">
      <c r="B303" s="5"/>
      <c r="D303" s="5"/>
      <c r="E303" s="159" t="s">
        <v>1089</v>
      </c>
      <c r="F303" s="159"/>
      <c r="K303" s="159"/>
      <c r="L303" s="159"/>
      <c r="M303" s="159"/>
      <c r="N303" s="159"/>
      <c r="O303" s="159"/>
      <c r="P303" s="159"/>
      <c r="Q303" s="159"/>
      <c r="R303" s="159"/>
      <c r="S303" s="159"/>
      <c r="T303" s="159"/>
      <c r="U303" s="159"/>
      <c r="V303" s="159"/>
      <c r="W303" s="159"/>
    </row>
    <row r="304" spans="2:38">
      <c r="B304" s="5"/>
      <c r="D304" s="5"/>
      <c r="E304" s="159" t="s">
        <v>1087</v>
      </c>
      <c r="F304" s="159"/>
      <c r="I304" s="159"/>
      <c r="J304" s="159"/>
      <c r="K304" s="159"/>
      <c r="L304" s="159"/>
      <c r="M304" s="159"/>
      <c r="N304" s="159"/>
      <c r="O304" s="159"/>
      <c r="P304" s="159"/>
      <c r="Q304" s="159"/>
      <c r="R304" s="159"/>
      <c r="S304" s="159"/>
      <c r="T304" s="159"/>
      <c r="U304" s="159"/>
      <c r="V304" s="159"/>
      <c r="W304" s="159"/>
    </row>
    <row r="305" spans="2:23">
      <c r="B305" s="5"/>
      <c r="D305" s="159"/>
      <c r="E305" s="159"/>
      <c r="F305" s="204"/>
      <c r="G305" s="204"/>
      <c r="H305" s="204"/>
      <c r="I305" s="204"/>
      <c r="J305" s="204"/>
      <c r="K305" s="204"/>
      <c r="L305" s="204"/>
      <c r="M305" s="159"/>
      <c r="N305" s="159"/>
      <c r="O305" s="159"/>
      <c r="P305" s="159"/>
      <c r="Q305" s="159"/>
      <c r="R305" s="159"/>
      <c r="S305" s="159"/>
      <c r="T305" s="159"/>
      <c r="U305" s="159"/>
      <c r="V305" s="159"/>
      <c r="W305" s="159"/>
    </row>
    <row r="306" spans="2:23">
      <c r="B306" s="5"/>
      <c r="C306" s="5" t="s">
        <v>7</v>
      </c>
      <c r="D306" s="5"/>
      <c r="F306" s="5"/>
      <c r="G306" s="5" t="s">
        <v>693</v>
      </c>
      <c r="I306" s="159"/>
      <c r="J306" s="159"/>
      <c r="K306" s="159"/>
      <c r="L306" s="159"/>
      <c r="M306" s="159"/>
      <c r="N306" s="159"/>
      <c r="O306" s="159"/>
      <c r="P306" s="159"/>
    </row>
    <row r="307" spans="2:23">
      <c r="B307" s="5"/>
      <c r="D307" s="5" t="s">
        <v>225</v>
      </c>
      <c r="E307" s="5" t="s">
        <v>284</v>
      </c>
      <c r="G307" s="5"/>
      <c r="H307" s="5"/>
      <c r="I307" s="5"/>
      <c r="J307" s="5"/>
      <c r="K307" s="5"/>
      <c r="L307" s="5"/>
      <c r="M307" s="5"/>
      <c r="N307" s="5"/>
      <c r="O307" s="5"/>
      <c r="P307" s="5"/>
      <c r="Q307" s="5"/>
      <c r="R307" s="5"/>
    </row>
    <row r="308" spans="2:23">
      <c r="B308" s="5"/>
      <c r="D308" s="5"/>
      <c r="E308" t="s">
        <v>285</v>
      </c>
      <c r="G308" s="159"/>
      <c r="I308" s="159"/>
      <c r="K308" s="159"/>
    </row>
    <row r="309" spans="2:23">
      <c r="B309" s="5"/>
      <c r="D309" s="5"/>
      <c r="E309" s="159" t="s">
        <v>912</v>
      </c>
      <c r="F309" s="159"/>
      <c r="G309" s="159"/>
      <c r="I309" s="159"/>
      <c r="K309" s="159"/>
    </row>
    <row r="310" spans="2:23">
      <c r="B310" s="5"/>
      <c r="D310" s="5"/>
      <c r="E310" s="159" t="s">
        <v>1090</v>
      </c>
      <c r="F310" s="159"/>
      <c r="G310" s="159"/>
      <c r="I310" s="159"/>
      <c r="K310" s="159"/>
    </row>
    <row r="311" spans="2:23">
      <c r="B311" s="5"/>
      <c r="D311" s="5"/>
      <c r="E311" s="159" t="s">
        <v>913</v>
      </c>
      <c r="F311" s="159"/>
      <c r="G311" s="159"/>
      <c r="I311" s="159"/>
      <c r="K311" s="159"/>
    </row>
    <row r="312" spans="2:23">
      <c r="B312" s="5"/>
      <c r="D312" s="5"/>
      <c r="G312" s="159"/>
      <c r="I312" s="159"/>
      <c r="K312" s="159"/>
    </row>
    <row r="313" spans="2:23">
      <c r="B313" s="5"/>
      <c r="D313" s="5" t="s">
        <v>370</v>
      </c>
      <c r="E313" s="5" t="s">
        <v>843</v>
      </c>
      <c r="G313" s="159"/>
      <c r="H313" s="159"/>
      <c r="I313" s="159"/>
      <c r="J313" s="159"/>
      <c r="K313" s="159"/>
      <c r="P313" s="159"/>
      <c r="Q313" s="159"/>
      <c r="R313" s="159"/>
      <c r="S313" s="159"/>
    </row>
    <row r="314" spans="2:23">
      <c r="B314" s="5"/>
      <c r="D314" s="5"/>
      <c r="E314" t="s">
        <v>286</v>
      </c>
      <c r="G314" s="159"/>
      <c r="I314" s="159"/>
      <c r="J314" s="159"/>
      <c r="K314" s="159"/>
      <c r="L314" s="159"/>
      <c r="M314" s="159"/>
      <c r="N314" s="159"/>
      <c r="O314" s="159"/>
      <c r="P314" s="159"/>
      <c r="Q314" s="159"/>
      <c r="R314" s="159"/>
      <c r="S314" s="159"/>
    </row>
    <row r="315" spans="2:23">
      <c r="B315" s="5"/>
      <c r="D315" s="5"/>
      <c r="G315" s="159"/>
      <c r="I315" s="159"/>
      <c r="J315" s="159"/>
      <c r="K315" s="159"/>
      <c r="L315" s="159"/>
      <c r="M315" s="159"/>
      <c r="N315" s="159"/>
      <c r="O315" s="159"/>
      <c r="P315" s="159"/>
      <c r="Q315" s="159"/>
      <c r="R315" s="159"/>
      <c r="S315" s="159"/>
    </row>
    <row r="316" spans="2:23">
      <c r="B316" s="5"/>
      <c r="D316" s="277" t="s">
        <v>653</v>
      </c>
      <c r="E316" s="277" t="s">
        <v>827</v>
      </c>
      <c r="F316" s="26"/>
      <c r="G316" s="159"/>
      <c r="H316" s="159"/>
      <c r="I316" s="159"/>
      <c r="J316" s="159"/>
      <c r="K316" s="159"/>
      <c r="L316" s="159"/>
      <c r="M316" s="159"/>
      <c r="N316" s="159"/>
      <c r="O316" s="159"/>
      <c r="P316" s="159"/>
      <c r="Q316" s="159"/>
      <c r="R316" s="159"/>
      <c r="S316" s="159"/>
    </row>
    <row r="317" spans="2:23">
      <c r="B317" s="5"/>
      <c r="E317" t="s">
        <v>824</v>
      </c>
      <c r="I317" s="159"/>
      <c r="J317" s="159"/>
      <c r="K317" s="159"/>
      <c r="L317" s="159"/>
      <c r="M317" s="159"/>
      <c r="N317" s="159"/>
      <c r="O317" s="159"/>
      <c r="P317" s="159"/>
      <c r="Q317" s="159"/>
      <c r="R317" s="159"/>
      <c r="S317" s="159"/>
    </row>
    <row r="318" spans="2:23">
      <c r="B318" s="5"/>
      <c r="E318" t="s">
        <v>825</v>
      </c>
      <c r="I318" s="159"/>
      <c r="J318" s="159"/>
      <c r="K318" s="159"/>
      <c r="L318" s="159"/>
      <c r="M318" s="159"/>
      <c r="N318" s="159"/>
      <c r="O318" s="159"/>
      <c r="P318" s="159"/>
      <c r="Q318" s="159"/>
      <c r="R318" s="159"/>
      <c r="S318" s="159"/>
    </row>
    <row r="319" spans="2:23">
      <c r="B319" s="5"/>
      <c r="E319" t="s">
        <v>826</v>
      </c>
      <c r="I319" s="159"/>
      <c r="J319" s="159"/>
      <c r="K319" s="159"/>
      <c r="L319" s="159"/>
      <c r="M319" s="159"/>
      <c r="N319" s="159"/>
      <c r="O319" s="159"/>
      <c r="P319" s="159"/>
      <c r="Q319" s="159"/>
      <c r="R319" s="159"/>
      <c r="S319" s="159"/>
    </row>
    <row r="320" spans="2:23">
      <c r="B320" s="5"/>
      <c r="I320" s="159"/>
      <c r="J320" s="159"/>
      <c r="K320" s="159"/>
      <c r="L320" s="159"/>
      <c r="M320" s="159"/>
      <c r="N320" s="159"/>
      <c r="O320" s="159"/>
      <c r="P320" s="159"/>
      <c r="Q320" s="159"/>
      <c r="R320" s="159"/>
      <c r="S320" s="159"/>
    </row>
    <row r="321" spans="1:38">
      <c r="B321" s="5"/>
      <c r="C321" s="200" t="s">
        <v>8</v>
      </c>
      <c r="G321" s="200" t="s">
        <v>694</v>
      </c>
      <c r="I321" s="159"/>
      <c r="J321" s="159"/>
      <c r="K321" s="159"/>
      <c r="L321" s="159"/>
      <c r="M321" s="159"/>
      <c r="N321" s="159"/>
      <c r="O321" s="159"/>
      <c r="P321" s="159"/>
      <c r="Q321" s="159"/>
      <c r="R321" s="159"/>
      <c r="S321" s="159"/>
    </row>
    <row r="322" spans="1:38">
      <c r="A322" t="s">
        <v>270</v>
      </c>
      <c r="D322" s="5" t="s">
        <v>225</v>
      </c>
      <c r="E322" s="200" t="s">
        <v>694</v>
      </c>
      <c r="J322" s="200"/>
      <c r="K322" s="200"/>
      <c r="L322" s="200"/>
      <c r="M322" s="199"/>
      <c r="N322" s="199"/>
      <c r="O322" s="199"/>
      <c r="P322" s="199"/>
      <c r="Q322" s="199"/>
      <c r="R322" s="199"/>
      <c r="S322" s="159"/>
    </row>
    <row r="323" spans="1:38">
      <c r="E323" t="s">
        <v>120</v>
      </c>
      <c r="F323" s="159" t="s">
        <v>1091</v>
      </c>
      <c r="J323" s="159"/>
      <c r="K323" s="159"/>
      <c r="L323" s="159"/>
      <c r="M323" s="159"/>
      <c r="N323" s="159"/>
      <c r="O323" s="159"/>
      <c r="P323" s="159"/>
      <c r="Q323" s="159"/>
      <c r="R323" s="159"/>
      <c r="S323" s="159"/>
    </row>
    <row r="324" spans="1:38">
      <c r="E324" s="159" t="s">
        <v>121</v>
      </c>
      <c r="F324" t="s">
        <v>828</v>
      </c>
      <c r="J324" s="159"/>
      <c r="K324" s="159"/>
      <c r="L324" s="159"/>
      <c r="M324" s="159"/>
      <c r="N324" s="159"/>
      <c r="O324" s="159"/>
      <c r="P324" s="159"/>
      <c r="Q324" s="159"/>
      <c r="R324" s="159"/>
      <c r="S324" s="159"/>
    </row>
    <row r="325" spans="1:38">
      <c r="F325" s="204" t="s">
        <v>1441</v>
      </c>
      <c r="I325" s="204"/>
      <c r="J325" s="159"/>
      <c r="K325" s="159"/>
      <c r="L325" s="159"/>
      <c r="M325" s="159"/>
      <c r="N325" s="159"/>
      <c r="O325" s="159"/>
      <c r="P325" s="159"/>
      <c r="Q325" s="159"/>
      <c r="R325" s="159"/>
      <c r="S325" s="159"/>
    </row>
    <row r="326" spans="1:38">
      <c r="F326" s="204" t="s">
        <v>1442</v>
      </c>
      <c r="I326" s="204"/>
      <c r="J326" s="159"/>
      <c r="K326" s="159"/>
      <c r="L326" s="159"/>
      <c r="M326" s="159"/>
      <c r="N326" s="159"/>
      <c r="O326" s="159"/>
      <c r="P326" s="159"/>
      <c r="Q326" s="159"/>
      <c r="R326" s="159"/>
      <c r="S326" s="159"/>
    </row>
    <row r="327" spans="1:38">
      <c r="J327" s="159"/>
      <c r="K327" s="159"/>
      <c r="L327" s="159"/>
      <c r="M327" s="159"/>
      <c r="N327" s="159"/>
      <c r="O327" s="159"/>
      <c r="P327" s="159"/>
      <c r="Q327" s="159"/>
      <c r="R327" s="159"/>
      <c r="S327" s="159"/>
    </row>
    <row r="328" spans="1:38">
      <c r="A328" s="11"/>
      <c r="B328" s="20" t="s">
        <v>590</v>
      </c>
      <c r="C328" s="217" t="s">
        <v>26</v>
      </c>
      <c r="D328" s="11"/>
      <c r="E328" s="217"/>
      <c r="F328" s="217"/>
      <c r="G328" s="217"/>
      <c r="H328" s="217"/>
      <c r="I328" s="217"/>
      <c r="J328" s="216"/>
      <c r="K328" s="216"/>
      <c r="L328" s="216"/>
      <c r="M328" s="216"/>
      <c r="N328" s="216"/>
      <c r="O328" s="216"/>
      <c r="P328" s="216"/>
      <c r="Q328" s="216"/>
      <c r="R328" s="216"/>
      <c r="S328" s="216"/>
      <c r="T328" s="11"/>
      <c r="U328" s="11"/>
      <c r="V328" s="11"/>
      <c r="W328" s="11"/>
      <c r="X328" s="11"/>
      <c r="Y328" s="11"/>
      <c r="Z328" s="11"/>
      <c r="AA328" s="11"/>
      <c r="AB328" s="11"/>
      <c r="AC328" s="11"/>
      <c r="AD328" s="11"/>
      <c r="AE328" s="11"/>
      <c r="AF328" s="11"/>
      <c r="AG328" s="11"/>
      <c r="AH328" s="11"/>
      <c r="AI328" s="11"/>
      <c r="AJ328" s="11"/>
      <c r="AK328" s="11"/>
      <c r="AL328" s="11"/>
    </row>
    <row r="329" spans="1:38">
      <c r="A329" s="1"/>
      <c r="B329" s="218"/>
      <c r="C329" s="1"/>
      <c r="D329" s="219"/>
      <c r="E329" s="219"/>
      <c r="F329" s="219"/>
      <c r="G329" s="219"/>
      <c r="H329" s="219"/>
      <c r="I329" s="219"/>
      <c r="J329" s="160"/>
      <c r="K329" s="160"/>
      <c r="L329" s="160"/>
      <c r="M329" s="160"/>
      <c r="N329" s="160"/>
      <c r="O329" s="160"/>
      <c r="P329" s="160"/>
      <c r="Q329" s="160"/>
      <c r="R329" s="160"/>
      <c r="S329" s="160"/>
      <c r="T329" s="1"/>
      <c r="U329" s="1"/>
      <c r="V329" s="1"/>
      <c r="W329" s="1"/>
      <c r="X329" s="1"/>
      <c r="Y329" s="1"/>
      <c r="Z329" s="1"/>
      <c r="AA329" s="1"/>
      <c r="AB329" s="1"/>
      <c r="AC329" s="1"/>
      <c r="AD329" s="1"/>
      <c r="AE329" s="1"/>
      <c r="AF329" s="1"/>
      <c r="AG329" s="1"/>
      <c r="AH329" s="1"/>
      <c r="AI329" s="1"/>
      <c r="AJ329" s="1"/>
      <c r="AK329" s="1"/>
      <c r="AL329" s="1"/>
    </row>
    <row r="330" spans="1:38">
      <c r="B330" s="5"/>
      <c r="C330" s="200" t="s">
        <v>493</v>
      </c>
      <c r="G330" s="219" t="s">
        <v>26</v>
      </c>
      <c r="I330" s="200"/>
      <c r="J330" s="159"/>
      <c r="K330" s="159"/>
      <c r="L330" s="159"/>
      <c r="M330" s="159"/>
      <c r="N330" s="159"/>
      <c r="O330" s="159"/>
      <c r="P330" s="159"/>
      <c r="Q330" s="159"/>
      <c r="R330" s="159"/>
      <c r="S330" s="159"/>
    </row>
    <row r="331" spans="1:38" s="1" customFormat="1">
      <c r="A331"/>
      <c r="B331" s="5"/>
      <c r="C331" s="200"/>
      <c r="D331" s="5" t="s">
        <v>225</v>
      </c>
      <c r="E331" s="5" t="s">
        <v>26</v>
      </c>
      <c r="F331"/>
      <c r="G331" s="219"/>
      <c r="H331"/>
      <c r="I331" s="200"/>
      <c r="J331" s="159"/>
      <c r="K331" s="159"/>
      <c r="L331" s="159"/>
      <c r="M331" s="159"/>
      <c r="N331" s="159"/>
      <c r="O331" s="159"/>
      <c r="P331" s="159"/>
      <c r="Q331" s="159"/>
      <c r="R331" s="159"/>
      <c r="S331" s="159"/>
      <c r="T331"/>
      <c r="U331"/>
      <c r="V331"/>
      <c r="W331"/>
      <c r="X331"/>
      <c r="Y331"/>
      <c r="Z331"/>
      <c r="AA331"/>
      <c r="AB331"/>
      <c r="AC331"/>
      <c r="AD331"/>
      <c r="AE331"/>
      <c r="AF331"/>
      <c r="AG331"/>
      <c r="AH331"/>
      <c r="AI331"/>
      <c r="AJ331"/>
      <c r="AK331"/>
      <c r="AL331"/>
    </row>
    <row r="332" spans="1:38">
      <c r="B332" s="5"/>
      <c r="E332" t="s">
        <v>120</v>
      </c>
      <c r="F332" t="s">
        <v>831</v>
      </c>
      <c r="J332" s="159"/>
      <c r="K332" s="159"/>
      <c r="L332" s="159"/>
      <c r="M332" s="159"/>
      <c r="N332" s="159"/>
      <c r="O332" s="159"/>
      <c r="P332" s="159"/>
      <c r="Q332" s="159"/>
      <c r="R332" s="159"/>
      <c r="S332" s="159"/>
    </row>
    <row r="333" spans="1:38">
      <c r="B333" s="5"/>
      <c r="E333" s="159"/>
      <c r="F333" s="159" t="s">
        <v>832</v>
      </c>
      <c r="J333" s="159"/>
      <c r="K333" s="159"/>
      <c r="L333" s="159"/>
      <c r="M333" s="159"/>
      <c r="N333" s="159"/>
      <c r="O333" s="159"/>
      <c r="P333" s="159"/>
      <c r="Q333" s="159"/>
      <c r="R333" s="159"/>
      <c r="S333" s="159"/>
    </row>
    <row r="334" spans="1:38">
      <c r="B334" s="5"/>
      <c r="E334" s="159"/>
      <c r="F334" s="159" t="s">
        <v>833</v>
      </c>
      <c r="I334" s="159"/>
      <c r="J334" s="159"/>
      <c r="K334" s="159"/>
      <c r="L334" s="159"/>
      <c r="M334" s="159"/>
      <c r="N334" s="159"/>
      <c r="O334" s="159"/>
      <c r="P334" s="159"/>
      <c r="Q334" s="159"/>
      <c r="R334" s="159"/>
      <c r="S334" s="159"/>
    </row>
    <row r="335" spans="1:38">
      <c r="B335" s="5"/>
      <c r="E335" s="159" t="s">
        <v>121</v>
      </c>
      <c r="F335" s="977" t="s">
        <v>1445</v>
      </c>
      <c r="G335" s="977"/>
      <c r="H335" s="977"/>
      <c r="I335" s="977"/>
      <c r="J335" s="977"/>
      <c r="K335" s="977"/>
      <c r="L335" s="977"/>
      <c r="M335" s="977"/>
      <c r="N335" s="977"/>
      <c r="O335" s="977"/>
      <c r="P335" s="977"/>
      <c r="Q335" s="977"/>
      <c r="R335" s="977"/>
      <c r="S335" s="977"/>
      <c r="T335" s="977"/>
      <c r="U335" s="977"/>
      <c r="V335" s="977"/>
      <c r="W335" s="977"/>
      <c r="X335" s="977"/>
      <c r="Y335" s="977"/>
      <c r="Z335" s="977"/>
      <c r="AA335" s="977"/>
      <c r="AB335" s="977"/>
      <c r="AC335" s="977"/>
      <c r="AD335" s="977"/>
      <c r="AE335" s="977"/>
      <c r="AF335" s="977"/>
      <c r="AG335" s="977"/>
      <c r="AH335" s="977"/>
      <c r="AI335" s="977"/>
      <c r="AJ335" s="977"/>
      <c r="AK335" s="977"/>
    </row>
    <row r="336" spans="1:38">
      <c r="B336" s="5"/>
      <c r="E336" s="159"/>
      <c r="F336" s="977"/>
      <c r="G336" s="977"/>
      <c r="H336" s="977"/>
      <c r="I336" s="977"/>
      <c r="J336" s="977"/>
      <c r="K336" s="977"/>
      <c r="L336" s="977"/>
      <c r="M336" s="977"/>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row>
    <row r="337" spans="2:37">
      <c r="B337" s="5"/>
      <c r="E337" s="159"/>
      <c r="F337" s="977"/>
      <c r="G337" s="977"/>
      <c r="H337" s="977"/>
      <c r="I337" s="977"/>
      <c r="J337" s="977"/>
      <c r="K337" s="977"/>
      <c r="L337" s="977"/>
      <c r="M337" s="977"/>
      <c r="N337" s="977"/>
      <c r="O337" s="977"/>
      <c r="P337" s="977"/>
      <c r="Q337" s="977"/>
      <c r="R337" s="977"/>
      <c r="S337" s="977"/>
      <c r="T337" s="977"/>
      <c r="U337" s="977"/>
      <c r="V337" s="977"/>
      <c r="W337" s="977"/>
      <c r="X337" s="977"/>
      <c r="Y337" s="977"/>
      <c r="Z337" s="977"/>
      <c r="AA337" s="977"/>
      <c r="AB337" s="977"/>
      <c r="AC337" s="977"/>
      <c r="AD337" s="977"/>
      <c r="AE337" s="977"/>
      <c r="AF337" s="977"/>
      <c r="AG337" s="977"/>
      <c r="AH337" s="977"/>
      <c r="AI337" s="977"/>
      <c r="AJ337" s="977"/>
      <c r="AK337" s="977"/>
    </row>
    <row r="338" spans="2:37">
      <c r="B338" s="5"/>
      <c r="F338" s="159"/>
      <c r="H338" s="159"/>
      <c r="I338" s="159"/>
      <c r="J338" s="159"/>
      <c r="K338" s="159"/>
      <c r="L338" s="159"/>
      <c r="M338" s="159"/>
      <c r="N338" s="159"/>
      <c r="O338" s="159"/>
      <c r="P338" s="159"/>
      <c r="Q338" s="159"/>
      <c r="R338" s="159"/>
      <c r="S338" s="159"/>
    </row>
    <row r="339" spans="2:37" s="788" customFormat="1">
      <c r="B339" s="5"/>
      <c r="C339" s="200" t="s">
        <v>494</v>
      </c>
      <c r="G339" s="219" t="s">
        <v>1578</v>
      </c>
      <c r="I339" s="200"/>
      <c r="J339" s="159"/>
      <c r="K339" s="159"/>
      <c r="L339" s="159"/>
      <c r="M339" s="159"/>
      <c r="N339" s="159"/>
      <c r="O339" s="159"/>
      <c r="P339" s="159"/>
      <c r="Q339" s="159"/>
      <c r="R339" s="159"/>
      <c r="S339" s="159"/>
    </row>
    <row r="340" spans="2:37" s="788" customFormat="1" ht="13.35" customHeight="1">
      <c r="B340" s="5"/>
      <c r="E340" s="978" t="s">
        <v>1588</v>
      </c>
      <c r="F340" s="978"/>
      <c r="G340" s="978"/>
      <c r="H340" s="978"/>
      <c r="I340" s="978"/>
      <c r="J340" s="978"/>
      <c r="K340" s="978"/>
      <c r="L340" s="978"/>
      <c r="M340" s="978"/>
      <c r="N340" s="978"/>
      <c r="O340" s="978"/>
      <c r="P340" s="978"/>
      <c r="Q340" s="978"/>
      <c r="R340" s="978"/>
      <c r="S340" s="978"/>
      <c r="T340" s="978"/>
      <c r="U340" s="978"/>
      <c r="V340" s="978"/>
      <c r="W340" s="978"/>
      <c r="X340" s="978"/>
      <c r="Y340" s="978"/>
      <c r="Z340" s="978"/>
      <c r="AA340" s="978"/>
      <c r="AB340" s="978"/>
      <c r="AC340" s="978"/>
      <c r="AD340" s="978"/>
      <c r="AE340" s="978"/>
      <c r="AF340" s="978"/>
      <c r="AG340" s="978"/>
      <c r="AH340" s="978"/>
      <c r="AI340" s="978"/>
      <c r="AJ340" s="978"/>
      <c r="AK340" s="978"/>
    </row>
    <row r="341" spans="2:37" s="788" customFormat="1">
      <c r="B341" s="5"/>
      <c r="E341" s="978"/>
      <c r="F341" s="978"/>
      <c r="G341" s="978"/>
      <c r="H341" s="978"/>
      <c r="I341" s="978"/>
      <c r="J341" s="978"/>
      <c r="K341" s="978"/>
      <c r="L341" s="978"/>
      <c r="M341" s="978"/>
      <c r="N341" s="978"/>
      <c r="O341" s="978"/>
      <c r="P341" s="978"/>
      <c r="Q341" s="978"/>
      <c r="R341" s="978"/>
      <c r="S341" s="978"/>
      <c r="T341" s="978"/>
      <c r="U341" s="978"/>
      <c r="V341" s="978"/>
      <c r="W341" s="978"/>
      <c r="X341" s="978"/>
      <c r="Y341" s="978"/>
      <c r="Z341" s="978"/>
      <c r="AA341" s="978"/>
      <c r="AB341" s="978"/>
      <c r="AC341" s="978"/>
      <c r="AD341" s="978"/>
      <c r="AE341" s="978"/>
      <c r="AF341" s="978"/>
      <c r="AG341" s="978"/>
      <c r="AH341" s="978"/>
      <c r="AI341" s="978"/>
      <c r="AJ341" s="978"/>
      <c r="AK341" s="978"/>
    </row>
    <row r="342" spans="2:37" s="788" customFormat="1">
      <c r="B342" s="5"/>
      <c r="E342" s="978"/>
      <c r="F342" s="978"/>
      <c r="G342" s="978"/>
      <c r="H342" s="978"/>
      <c r="I342" s="978"/>
      <c r="J342" s="978"/>
      <c r="K342" s="978"/>
      <c r="L342" s="978"/>
      <c r="M342" s="978"/>
      <c r="N342" s="978"/>
      <c r="O342" s="978"/>
      <c r="P342" s="978"/>
      <c r="Q342" s="978"/>
      <c r="R342" s="978"/>
      <c r="S342" s="978"/>
      <c r="T342" s="978"/>
      <c r="U342" s="978"/>
      <c r="V342" s="978"/>
      <c r="W342" s="978"/>
      <c r="X342" s="978"/>
      <c r="Y342" s="978"/>
      <c r="Z342" s="978"/>
      <c r="AA342" s="978"/>
      <c r="AB342" s="978"/>
      <c r="AC342" s="978"/>
      <c r="AD342" s="978"/>
      <c r="AE342" s="978"/>
      <c r="AF342" s="978"/>
      <c r="AG342" s="978"/>
      <c r="AH342" s="978"/>
      <c r="AI342" s="978"/>
      <c r="AJ342" s="978"/>
      <c r="AK342" s="978"/>
    </row>
    <row r="343" spans="2:37" s="788" customFormat="1">
      <c r="B343" s="5"/>
      <c r="E343" s="978"/>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s="788" customFormat="1">
      <c r="B344" s="5"/>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s="788" customFormat="1">
      <c r="B345" s="5"/>
      <c r="E345" s="6" t="s">
        <v>120</v>
      </c>
      <c r="F345" s="977" t="s">
        <v>1590</v>
      </c>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s="788" customFormat="1">
      <c r="B346" s="5"/>
      <c r="E346" s="6"/>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s="788" customFormat="1">
      <c r="B347" s="5"/>
      <c r="E347" s="6"/>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s="788" customFormat="1">
      <c r="B348" s="5"/>
      <c r="E348" s="6"/>
      <c r="F348" s="977"/>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s="788" customFormat="1">
      <c r="B349" s="5"/>
      <c r="E349" s="6" t="s">
        <v>121</v>
      </c>
      <c r="F349" s="977" t="s">
        <v>1589</v>
      </c>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s="788" customFormat="1">
      <c r="B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s="788" customFormat="1">
      <c r="B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s="788" customFormat="1">
      <c r="B352" s="5"/>
      <c r="F352" s="159"/>
      <c r="H352" s="159"/>
      <c r="I352" s="159"/>
      <c r="J352" s="159"/>
      <c r="K352" s="159"/>
      <c r="L352" s="159"/>
      <c r="M352" s="159"/>
      <c r="N352" s="159"/>
      <c r="O352" s="159"/>
      <c r="P352" s="159"/>
      <c r="Q352" s="159"/>
      <c r="R352" s="159"/>
      <c r="S352" s="159"/>
    </row>
    <row r="353" spans="1:38">
      <c r="A353" s="11"/>
      <c r="B353" s="20" t="s">
        <v>844</v>
      </c>
      <c r="C353" s="20" t="s">
        <v>695</v>
      </c>
      <c r="D353" s="11"/>
      <c r="E353" s="20"/>
      <c r="F353" s="11"/>
      <c r="G353" s="11"/>
      <c r="H353" s="11"/>
      <c r="I353" s="11"/>
      <c r="J353" s="11"/>
      <c r="K353" s="11"/>
      <c r="L353" s="11"/>
      <c r="M353" s="216"/>
      <c r="N353" s="216"/>
      <c r="O353" s="216"/>
      <c r="P353" s="216"/>
      <c r="Q353" s="216"/>
      <c r="R353" s="216"/>
      <c r="S353" s="216"/>
      <c r="T353" s="216"/>
      <c r="U353" s="11"/>
      <c r="V353" s="11"/>
      <c r="W353" s="11"/>
      <c r="X353" s="11"/>
      <c r="Y353" s="11"/>
      <c r="Z353" s="11"/>
      <c r="AA353" s="11"/>
      <c r="AB353" s="11"/>
      <c r="AC353" s="11"/>
      <c r="AD353" s="11"/>
      <c r="AE353" s="11"/>
      <c r="AF353" s="11"/>
      <c r="AG353" s="11"/>
      <c r="AH353" s="11"/>
      <c r="AI353" s="11"/>
      <c r="AJ353" s="11"/>
      <c r="AK353" s="11"/>
      <c r="AL353" s="11"/>
    </row>
    <row r="354" spans="1:38" s="788" customFormat="1">
      <c r="A354" s="1"/>
      <c r="B354" s="218"/>
      <c r="D354" s="947" t="s">
        <v>1551</v>
      </c>
      <c r="E354" s="218"/>
      <c r="F354" s="1"/>
      <c r="G354" s="1"/>
      <c r="H354" s="1"/>
      <c r="I354" s="1"/>
      <c r="J354" s="1"/>
      <c r="K354" s="1"/>
      <c r="L354" s="1"/>
      <c r="M354" s="160"/>
      <c r="N354" s="160"/>
      <c r="O354" s="160"/>
      <c r="P354" s="160"/>
      <c r="Q354" s="160"/>
      <c r="R354" s="160"/>
      <c r="S354" s="160"/>
      <c r="T354" s="160"/>
      <c r="U354" s="1"/>
      <c r="V354" s="1"/>
      <c r="W354" s="1"/>
      <c r="X354" s="1"/>
      <c r="Y354" s="1"/>
      <c r="Z354" s="1"/>
      <c r="AA354" s="1"/>
      <c r="AB354" s="1"/>
      <c r="AC354" s="1"/>
      <c r="AD354" s="1"/>
      <c r="AE354" s="1"/>
      <c r="AF354" s="1"/>
      <c r="AG354" s="1"/>
      <c r="AH354" s="1"/>
      <c r="AI354" s="1"/>
      <c r="AJ354" s="1"/>
      <c r="AK354" s="1"/>
      <c r="AL354" s="1"/>
    </row>
    <row r="355" spans="1:38">
      <c r="B355" s="5"/>
      <c r="D355" s="947" t="s">
        <v>1552</v>
      </c>
      <c r="E355" s="5"/>
      <c r="M355" s="159"/>
      <c r="N355" s="159"/>
      <c r="O355" s="159"/>
      <c r="P355" s="159"/>
      <c r="Q355" s="159"/>
      <c r="R355" s="159"/>
      <c r="S355" s="159"/>
      <c r="T355" s="159"/>
    </row>
    <row r="356" spans="1:38">
      <c r="B356" s="5"/>
      <c r="I356" s="159"/>
      <c r="J356" s="159"/>
      <c r="K356" s="159"/>
      <c r="L356" s="159"/>
      <c r="M356" s="159"/>
      <c r="N356" s="159"/>
      <c r="O356" s="159"/>
      <c r="P356" s="159"/>
      <c r="Q356" s="159"/>
      <c r="R356" s="159"/>
      <c r="S356" s="159"/>
    </row>
    <row r="357" spans="1:38" s="788" customFormat="1" ht="13.35" customHeight="1">
      <c r="B357" s="5"/>
      <c r="C357" s="20" t="s">
        <v>493</v>
      </c>
      <c r="D357" s="11"/>
      <c r="E357" s="11"/>
      <c r="F357" s="11"/>
      <c r="G357" s="20" t="s">
        <v>1553</v>
      </c>
      <c r="H357" s="11"/>
      <c r="I357" s="966"/>
      <c r="J357" s="966"/>
      <c r="K357" s="966"/>
      <c r="L357" s="966"/>
      <c r="M357" s="813"/>
      <c r="N357" s="813"/>
      <c r="O357" s="813"/>
      <c r="P357" s="813"/>
      <c r="Q357" s="813"/>
      <c r="R357" s="813"/>
      <c r="S357" s="813"/>
      <c r="T357" s="813"/>
      <c r="U357" s="813"/>
      <c r="V357" s="813"/>
      <c r="W357" s="813"/>
      <c r="X357" s="813"/>
      <c r="Y357" s="813"/>
      <c r="Z357" s="813"/>
      <c r="AA357" s="813"/>
      <c r="AB357" s="813"/>
      <c r="AC357" s="813"/>
      <c r="AD357" s="813"/>
      <c r="AE357" s="813"/>
      <c r="AF357" s="813"/>
      <c r="AG357" s="813"/>
      <c r="AH357" s="813"/>
      <c r="AI357" s="813"/>
      <c r="AJ357" s="813"/>
      <c r="AK357" s="813"/>
    </row>
    <row r="358" spans="1:38" s="788" customFormat="1" ht="13.35" customHeight="1">
      <c r="B358" s="5"/>
      <c r="C358" s="5"/>
      <c r="E358" s="940"/>
      <c r="F358" s="940"/>
      <c r="G358" s="940"/>
      <c r="H358" s="940"/>
      <c r="I358" s="940"/>
      <c r="J358" s="940"/>
      <c r="K358" s="940"/>
      <c r="L358" s="940"/>
      <c r="M358" s="940"/>
      <c r="N358" s="940"/>
      <c r="O358" s="940"/>
      <c r="P358" s="940"/>
      <c r="Q358" s="940"/>
      <c r="R358" s="940"/>
      <c r="S358" s="940"/>
      <c r="T358" s="940"/>
      <c r="U358" s="940"/>
      <c r="V358" s="940"/>
      <c r="W358" s="940"/>
      <c r="X358" s="940"/>
      <c r="Y358" s="940"/>
      <c r="Z358" s="940"/>
      <c r="AA358" s="940"/>
      <c r="AB358" s="940"/>
      <c r="AC358" s="940"/>
      <c r="AD358" s="940"/>
      <c r="AE358" s="940"/>
      <c r="AF358" s="940"/>
      <c r="AG358" s="940"/>
      <c r="AH358" s="940"/>
      <c r="AI358" s="940"/>
      <c r="AJ358" s="940"/>
      <c r="AK358" s="940"/>
    </row>
    <row r="359" spans="1:38">
      <c r="B359" s="5"/>
      <c r="D359" s="5" t="s">
        <v>225</v>
      </c>
      <c r="E359" s="5" t="s">
        <v>130</v>
      </c>
      <c r="I359" s="159"/>
      <c r="J359" s="159"/>
      <c r="K359" s="159"/>
      <c r="L359" s="159"/>
      <c r="M359" s="159"/>
      <c r="N359" s="159"/>
      <c r="O359" s="159"/>
      <c r="P359" s="159"/>
      <c r="Q359" s="159"/>
      <c r="R359" s="159"/>
      <c r="S359" s="159"/>
    </row>
    <row r="360" spans="1:38">
      <c r="B360" s="5"/>
      <c r="E360" t="s">
        <v>120</v>
      </c>
      <c r="F360" s="159" t="s">
        <v>835</v>
      </c>
      <c r="I360" s="159"/>
      <c r="J360" s="159"/>
      <c r="K360" s="159"/>
      <c r="L360" s="159"/>
      <c r="M360" s="159"/>
      <c r="N360" s="159"/>
      <c r="O360" s="159"/>
      <c r="P360" s="159"/>
      <c r="Q360" s="159"/>
      <c r="R360" s="159"/>
      <c r="S360" s="159"/>
    </row>
    <row r="361" spans="1:38">
      <c r="B361" s="5"/>
      <c r="F361" s="159" t="s">
        <v>836</v>
      </c>
      <c r="I361" s="159"/>
      <c r="J361" s="159"/>
      <c r="K361" s="159"/>
      <c r="L361" s="159"/>
      <c r="M361" s="159"/>
      <c r="N361" s="159"/>
      <c r="O361" s="159"/>
      <c r="P361" s="159"/>
      <c r="Q361" s="159"/>
      <c r="R361" s="159"/>
      <c r="S361" s="159"/>
    </row>
    <row r="362" spans="1:38">
      <c r="B362" s="5"/>
      <c r="F362" s="159" t="s">
        <v>996</v>
      </c>
      <c r="G362" s="159"/>
      <c r="K362" s="159"/>
      <c r="L362" s="159"/>
      <c r="M362" s="159"/>
      <c r="N362" s="159"/>
      <c r="O362" s="159"/>
      <c r="P362" s="159"/>
      <c r="Q362" s="159"/>
      <c r="R362" s="159"/>
      <c r="S362" s="159"/>
    </row>
    <row r="363" spans="1:38">
      <c r="B363" s="5"/>
      <c r="E363" t="s">
        <v>121</v>
      </c>
      <c r="F363" s="159" t="s">
        <v>995</v>
      </c>
      <c r="I363" s="159"/>
      <c r="J363" s="159"/>
      <c r="K363" s="159"/>
      <c r="L363" s="159"/>
      <c r="M363" s="160"/>
      <c r="N363" s="160"/>
      <c r="O363" s="160"/>
      <c r="P363" s="160"/>
      <c r="Q363" s="160"/>
      <c r="R363" s="160"/>
      <c r="S363" s="160"/>
      <c r="T363" s="1"/>
      <c r="U363" s="1"/>
      <c r="V363" s="1"/>
      <c r="W363" s="1"/>
      <c r="X363" s="1"/>
      <c r="Y363" s="1"/>
      <c r="Z363" s="1"/>
      <c r="AA363" s="1"/>
      <c r="AB363" s="1"/>
      <c r="AC363" s="1"/>
      <c r="AD363" s="1"/>
      <c r="AE363" s="1"/>
      <c r="AF363" s="1"/>
      <c r="AG363" s="1"/>
      <c r="AH363" s="1"/>
      <c r="AI363" s="1"/>
      <c r="AJ363" s="1"/>
      <c r="AK363" s="1"/>
      <c r="AL363" s="1"/>
    </row>
    <row r="364" spans="1:38">
      <c r="B364" s="5"/>
      <c r="E364" t="s">
        <v>127</v>
      </c>
      <c r="F364" s="159" t="s">
        <v>837</v>
      </c>
      <c r="I364" s="159"/>
      <c r="J364" s="159"/>
      <c r="K364" s="159"/>
      <c r="L364" s="159"/>
      <c r="M364" s="159"/>
      <c r="N364" s="159"/>
      <c r="O364" s="159"/>
      <c r="P364" s="159"/>
      <c r="Q364" s="159"/>
      <c r="R364" s="159"/>
      <c r="S364" s="159"/>
    </row>
    <row r="365" spans="1:38">
      <c r="B365" s="5"/>
      <c r="F365" s="159" t="s">
        <v>838</v>
      </c>
      <c r="J365" s="159"/>
      <c r="K365" s="159"/>
      <c r="L365" s="159"/>
      <c r="M365" s="159"/>
      <c r="N365" s="159"/>
      <c r="O365" s="159"/>
      <c r="P365" s="159"/>
      <c r="Q365" s="159"/>
      <c r="R365" s="159"/>
      <c r="S365" s="159"/>
    </row>
    <row r="366" spans="1:38" s="788" customFormat="1">
      <c r="B366" s="5"/>
      <c r="E366" s="991" t="s">
        <v>1576</v>
      </c>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c r="AB366" s="991"/>
      <c r="AC366" s="991"/>
      <c r="AD366" s="991"/>
      <c r="AE366" s="991"/>
      <c r="AF366" s="991"/>
      <c r="AG366" s="991"/>
      <c r="AH366" s="991"/>
      <c r="AI366" s="991"/>
      <c r="AJ366" s="991"/>
      <c r="AK366" s="991"/>
      <c r="AL366" s="991"/>
    </row>
    <row r="367" spans="1:38" s="788" customFormat="1">
      <c r="B367" s="5"/>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c r="AB367" s="991"/>
      <c r="AC367" s="991"/>
      <c r="AD367" s="991"/>
      <c r="AE367" s="991"/>
      <c r="AF367" s="991"/>
      <c r="AG367" s="991"/>
      <c r="AH367" s="991"/>
      <c r="AI367" s="991"/>
      <c r="AJ367" s="991"/>
      <c r="AK367" s="991"/>
      <c r="AL367" s="991"/>
    </row>
    <row r="368" spans="1:38" s="992" customFormat="1">
      <c r="A368"/>
      <c r="B368" s="5"/>
      <c r="C368"/>
      <c r="D368"/>
      <c r="E368" s="989" t="s">
        <v>1579</v>
      </c>
    </row>
    <row r="369" spans="1:38" s="992" customFormat="1">
      <c r="A369" s="748"/>
      <c r="B369" s="200"/>
      <c r="C369" s="200"/>
      <c r="D369" s="748"/>
    </row>
    <row r="370" spans="1:38" s="788" customFormat="1">
      <c r="A370" s="748"/>
      <c r="B370" s="200"/>
      <c r="C370" s="748"/>
      <c r="D370" s="748"/>
      <c r="E370" s="199"/>
      <c r="F370" s="948"/>
      <c r="G370" s="948"/>
      <c r="H370" s="948"/>
      <c r="I370" s="948"/>
      <c r="J370" s="948"/>
      <c r="K370" s="948"/>
      <c r="L370" s="948"/>
      <c r="M370" s="948"/>
      <c r="N370" s="948"/>
      <c r="O370" s="948"/>
      <c r="P370" s="948"/>
      <c r="Q370" s="948"/>
      <c r="R370" s="948"/>
      <c r="S370" s="948"/>
      <c r="T370" s="948"/>
      <c r="U370" s="948"/>
      <c r="V370" s="948"/>
      <c r="W370" s="948"/>
      <c r="X370" s="948"/>
      <c r="Y370" s="948"/>
      <c r="Z370" s="948"/>
      <c r="AA370" s="948"/>
      <c r="AB370" s="948"/>
      <c r="AC370" s="948"/>
      <c r="AD370" s="948"/>
      <c r="AE370" s="948"/>
      <c r="AF370" s="948"/>
      <c r="AG370" s="948"/>
      <c r="AH370" s="948"/>
      <c r="AI370" s="948"/>
      <c r="AJ370" s="948"/>
      <c r="AK370" s="948"/>
      <c r="AL370" s="748"/>
    </row>
    <row r="371" spans="1:38" s="2" customFormat="1">
      <c r="A371"/>
      <c r="B371" s="5"/>
      <c r="C371"/>
      <c r="D371" s="5" t="s">
        <v>370</v>
      </c>
      <c r="E371" s="5" t="s">
        <v>645</v>
      </c>
      <c r="F371"/>
      <c r="G371"/>
      <c r="H371"/>
      <c r="I371"/>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A372"/>
      <c r="B372" s="5"/>
      <c r="C372"/>
      <c r="D372"/>
      <c r="E372" s="159" t="s">
        <v>839</v>
      </c>
      <c r="F372" s="159"/>
      <c r="G372" s="159"/>
      <c r="H372" s="159"/>
      <c r="I372" s="159"/>
      <c r="J372" s="159"/>
      <c r="K372" s="159"/>
      <c r="L372" s="159"/>
      <c r="M372" s="159"/>
      <c r="N372" s="159"/>
      <c r="O372" s="159"/>
      <c r="P372" s="159"/>
      <c r="Q372" s="159"/>
      <c r="R372" s="159"/>
      <c r="S372" s="159"/>
      <c r="T372"/>
      <c r="U372"/>
      <c r="V372"/>
      <c r="W372"/>
      <c r="X372"/>
      <c r="Y372"/>
      <c r="Z372"/>
      <c r="AA372"/>
      <c r="AB372"/>
      <c r="AC372"/>
      <c r="AD372"/>
      <c r="AE372"/>
      <c r="AF372"/>
      <c r="AG372"/>
      <c r="AH372"/>
      <c r="AI372"/>
      <c r="AJ372"/>
      <c r="AK372"/>
      <c r="AL372"/>
    </row>
    <row r="373" spans="1:38" s="2" customFormat="1">
      <c r="A373"/>
      <c r="B373" s="5"/>
      <c r="C373"/>
      <c r="D373"/>
      <c r="E373" s="159" t="s">
        <v>840</v>
      </c>
      <c r="F373" s="159"/>
      <c r="G373" s="159"/>
      <c r="H373" s="159"/>
      <c r="I373" s="159"/>
      <c r="J373" s="159"/>
      <c r="K373" s="159"/>
      <c r="L373" s="159"/>
      <c r="M373" s="159"/>
      <c r="N373" s="159"/>
      <c r="O373" s="159"/>
      <c r="P373" s="159"/>
      <c r="Q373" s="159"/>
      <c r="R373" s="159"/>
      <c r="S373" s="159"/>
      <c r="T373"/>
      <c r="U373"/>
      <c r="V373"/>
      <c r="W373"/>
      <c r="X373"/>
      <c r="Y373"/>
      <c r="Z373"/>
      <c r="AA373"/>
      <c r="AB373"/>
      <c r="AC373"/>
      <c r="AD373"/>
      <c r="AE373"/>
      <c r="AF373"/>
      <c r="AG373"/>
      <c r="AH373"/>
      <c r="AI373"/>
      <c r="AJ373"/>
      <c r="AK373"/>
      <c r="AL373"/>
    </row>
    <row r="374" spans="1:38" s="2" customFormat="1">
      <c r="A374"/>
      <c r="B374" s="5"/>
      <c r="C374"/>
      <c r="D374"/>
      <c r="E374" s="159"/>
      <c r="F374" s="159"/>
      <c r="G374" s="159"/>
      <c r="H374" s="159"/>
      <c r="I374" s="159"/>
      <c r="J374" s="159"/>
      <c r="K374" s="159"/>
      <c r="L374" s="159"/>
      <c r="M374" s="159"/>
      <c r="N374" s="159"/>
      <c r="O374" s="159"/>
      <c r="P374" s="159"/>
      <c r="Q374" s="159"/>
      <c r="R374" s="159"/>
      <c r="S374" s="159"/>
      <c r="T374"/>
      <c r="U374"/>
      <c r="V374"/>
      <c r="W374"/>
      <c r="X374"/>
      <c r="Y374"/>
      <c r="Z374"/>
      <c r="AA374"/>
      <c r="AB374"/>
      <c r="AC374"/>
      <c r="AD374"/>
      <c r="AE374"/>
      <c r="AF374"/>
      <c r="AG374"/>
      <c r="AH374"/>
      <c r="AI374"/>
      <c r="AJ374"/>
      <c r="AK374"/>
      <c r="AL374"/>
    </row>
    <row r="375" spans="1:38" s="2" customFormat="1">
      <c r="B375" s="200"/>
      <c r="D375" s="200" t="s">
        <v>653</v>
      </c>
      <c r="E375" s="200" t="s">
        <v>303</v>
      </c>
      <c r="J375" s="199"/>
      <c r="K375" s="199"/>
      <c r="L375" s="199"/>
      <c r="M375" s="199"/>
      <c r="N375" s="199"/>
      <c r="O375" s="199"/>
      <c r="P375" s="199"/>
      <c r="Q375" s="199"/>
      <c r="R375" s="199"/>
      <c r="S375" s="199"/>
    </row>
    <row r="376" spans="1:38" s="2" customFormat="1">
      <c r="B376" s="200"/>
      <c r="E376" s="199" t="s">
        <v>120</v>
      </c>
      <c r="F376" s="199" t="s">
        <v>271</v>
      </c>
      <c r="G376" s="199"/>
      <c r="I376" s="199"/>
      <c r="J376" s="199"/>
      <c r="K376" s="199"/>
      <c r="L376" s="199"/>
      <c r="M376" s="199"/>
      <c r="N376" s="199"/>
      <c r="O376" s="199"/>
      <c r="P376" s="199"/>
      <c r="Q376" s="199"/>
      <c r="R376" s="199"/>
      <c r="S376" s="199"/>
    </row>
    <row r="377" spans="1:38" s="2" customFormat="1">
      <c r="B377" s="200"/>
      <c r="E377" s="199"/>
      <c r="F377" s="273" t="s">
        <v>1443</v>
      </c>
      <c r="G377" s="199"/>
      <c r="I377" s="273"/>
      <c r="J377" s="199"/>
      <c r="K377" s="199"/>
      <c r="L377" s="199"/>
      <c r="M377" s="199"/>
      <c r="N377" s="199"/>
      <c r="O377" s="199"/>
      <c r="P377" s="199"/>
      <c r="Q377" s="199"/>
      <c r="R377" s="199"/>
      <c r="S377" s="199"/>
    </row>
    <row r="378" spans="1:38">
      <c r="A378" s="2"/>
      <c r="B378" s="200"/>
      <c r="C378" s="2"/>
      <c r="D378" s="2"/>
      <c r="E378" s="199" t="s">
        <v>121</v>
      </c>
      <c r="F378" s="199" t="s">
        <v>272</v>
      </c>
      <c r="G378" s="199"/>
      <c r="H378" s="2"/>
      <c r="I378" s="273"/>
      <c r="J378" s="199"/>
      <c r="K378" s="199"/>
      <c r="L378" s="199"/>
      <c r="M378" s="199"/>
      <c r="N378" s="199"/>
      <c r="O378" s="199"/>
      <c r="P378" s="199"/>
      <c r="Q378" s="199"/>
      <c r="R378" s="199"/>
      <c r="S378" s="199"/>
      <c r="T378" s="2"/>
      <c r="U378" s="2"/>
      <c r="V378" s="2"/>
      <c r="W378" s="2"/>
      <c r="X378" s="2"/>
      <c r="Y378" s="2"/>
      <c r="Z378" s="2"/>
      <c r="AA378" s="2"/>
      <c r="AB378" s="2"/>
      <c r="AC378" s="2"/>
      <c r="AD378" s="2"/>
      <c r="AE378" s="2"/>
      <c r="AF378" s="2"/>
      <c r="AG378" s="2"/>
      <c r="AH378" s="2"/>
      <c r="AI378" s="2"/>
      <c r="AJ378" s="2"/>
      <c r="AK378" s="2"/>
      <c r="AL378" s="2"/>
    </row>
    <row r="379" spans="1:38" s="788" customFormat="1">
      <c r="A379" s="748"/>
      <c r="B379" s="200"/>
      <c r="C379" s="748"/>
      <c r="D379" s="748"/>
      <c r="E379" s="199"/>
      <c r="F379" s="199"/>
      <c r="G379" s="199"/>
      <c r="H379" s="748"/>
      <c r="I379" s="273"/>
      <c r="J379" s="199"/>
      <c r="K379" s="199"/>
      <c r="L379" s="199"/>
      <c r="M379" s="199"/>
      <c r="N379" s="199"/>
      <c r="O379" s="199"/>
      <c r="P379" s="199"/>
      <c r="Q379" s="199"/>
      <c r="R379" s="199"/>
      <c r="S379" s="199"/>
      <c r="T379" s="748"/>
      <c r="U379" s="748"/>
      <c r="V379" s="748"/>
      <c r="W379" s="748"/>
      <c r="X379" s="748"/>
      <c r="Y379" s="748"/>
      <c r="Z379" s="748"/>
      <c r="AA379" s="748"/>
      <c r="AB379" s="748"/>
      <c r="AC379" s="748"/>
      <c r="AD379" s="748"/>
      <c r="AE379" s="748"/>
      <c r="AF379" s="748"/>
      <c r="AG379" s="748"/>
      <c r="AH379" s="748"/>
      <c r="AI379" s="748"/>
      <c r="AJ379" s="748"/>
      <c r="AK379" s="748"/>
      <c r="AL379" s="748"/>
    </row>
    <row r="380" spans="1:38" s="788" customFormat="1">
      <c r="A380" s="748"/>
      <c r="B380" s="200"/>
      <c r="C380" s="748"/>
      <c r="D380" s="748"/>
      <c r="E380" s="199"/>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811"/>
      <c r="AF380" s="811"/>
      <c r="AG380" s="811"/>
      <c r="AH380" s="811"/>
      <c r="AI380" s="811"/>
      <c r="AJ380" s="811"/>
      <c r="AK380" s="811"/>
      <c r="AL380" s="748"/>
    </row>
    <row r="381" spans="1:38" s="788" customFormat="1">
      <c r="A381" s="748"/>
      <c r="B381" s="200"/>
      <c r="C381" s="20" t="s">
        <v>1554</v>
      </c>
      <c r="D381" s="11"/>
      <c r="E381" s="11"/>
      <c r="F381" s="11"/>
      <c r="G381" s="20"/>
      <c r="H381" s="11"/>
      <c r="I381" s="966"/>
      <c r="J381" s="966"/>
      <c r="K381" s="966"/>
      <c r="L381" s="966"/>
      <c r="M381" s="20"/>
      <c r="N381" s="11"/>
      <c r="O381" s="11"/>
      <c r="P381" s="11"/>
      <c r="Q381" s="811"/>
      <c r="R381" s="811"/>
      <c r="S381" s="811"/>
      <c r="T381" s="811"/>
      <c r="U381" s="811"/>
      <c r="V381" s="811"/>
      <c r="W381" s="811"/>
      <c r="X381" s="811"/>
      <c r="Y381" s="811"/>
      <c r="Z381" s="811"/>
      <c r="AA381" s="811"/>
      <c r="AB381" s="811"/>
      <c r="AC381" s="811"/>
      <c r="AD381" s="811"/>
      <c r="AE381" s="811"/>
      <c r="AF381" s="811"/>
      <c r="AG381" s="811"/>
      <c r="AH381" s="811"/>
      <c r="AI381" s="811"/>
      <c r="AJ381" s="811"/>
      <c r="AK381" s="811"/>
      <c r="AL381" s="748"/>
    </row>
    <row r="382" spans="1:38" s="788" customFormat="1" ht="13.35" customHeight="1">
      <c r="A382" s="748"/>
      <c r="B382" s="200"/>
      <c r="C382" s="748"/>
      <c r="D382" s="748"/>
      <c r="E382" s="199"/>
      <c r="F382" s="813"/>
      <c r="G382" s="813"/>
      <c r="H382" s="813"/>
      <c r="I382" s="813"/>
      <c r="J382" s="813"/>
      <c r="K382" s="813"/>
      <c r="L382" s="813"/>
      <c r="M382" s="813"/>
      <c r="N382" s="813"/>
      <c r="O382" s="813"/>
      <c r="P382" s="813"/>
      <c r="Q382" s="813"/>
      <c r="R382" s="813"/>
      <c r="S382" s="813"/>
      <c r="T382" s="813"/>
      <c r="U382" s="813"/>
      <c r="V382" s="813"/>
      <c r="W382" s="813"/>
      <c r="X382" s="813"/>
      <c r="Y382" s="813"/>
      <c r="Z382" s="813"/>
      <c r="AA382" s="813"/>
      <c r="AB382" s="813"/>
      <c r="AC382" s="813"/>
      <c r="AD382" s="813"/>
      <c r="AE382" s="813"/>
      <c r="AF382" s="813"/>
      <c r="AG382" s="813"/>
      <c r="AH382" s="813"/>
      <c r="AI382" s="813"/>
      <c r="AJ382" s="813"/>
      <c r="AK382" s="813"/>
      <c r="AL382" s="813"/>
    </row>
    <row r="383" spans="1:38" s="788" customFormat="1" ht="13.35" customHeight="1">
      <c r="A383" s="748"/>
      <c r="B383" s="200"/>
      <c r="C383" s="748"/>
      <c r="D383" s="990" t="s">
        <v>1537</v>
      </c>
      <c r="E383" s="990"/>
      <c r="F383" s="990"/>
      <c r="G383" s="990"/>
      <c r="H383" s="990"/>
      <c r="I383" s="990"/>
      <c r="J383" s="990"/>
      <c r="K383" s="990"/>
      <c r="L383" s="990"/>
      <c r="M383" s="990"/>
      <c r="N383" s="990"/>
      <c r="O383" s="990"/>
      <c r="P383" s="990"/>
      <c r="Q383" s="990"/>
      <c r="R383" s="990"/>
      <c r="S383" s="990"/>
      <c r="T383" s="990"/>
      <c r="U383" s="990"/>
      <c r="V383" s="990"/>
      <c r="W383" s="990"/>
      <c r="X383" s="990"/>
      <c r="Y383" s="990"/>
      <c r="Z383" s="990"/>
      <c r="AA383" s="990"/>
      <c r="AB383" s="990"/>
      <c r="AC383" s="990"/>
      <c r="AD383" s="990"/>
      <c r="AE383" s="990"/>
      <c r="AF383" s="990"/>
      <c r="AG383" s="990"/>
      <c r="AH383" s="990"/>
      <c r="AI383" s="990"/>
      <c r="AL383" s="814"/>
    </row>
    <row r="384" spans="1:38" s="788" customFormat="1">
      <c r="A384" s="748"/>
      <c r="B384" s="200"/>
      <c r="C384" s="748"/>
      <c r="D384" s="748"/>
      <c r="E384" s="199"/>
      <c r="F384" s="811"/>
      <c r="G384" s="811"/>
      <c r="H384" s="811"/>
      <c r="I384" s="811"/>
      <c r="J384" s="811"/>
      <c r="K384" s="811"/>
      <c r="L384" s="811"/>
      <c r="M384" s="811"/>
      <c r="N384" s="811"/>
      <c r="O384" s="811"/>
      <c r="P384" s="811"/>
      <c r="Q384" s="811"/>
      <c r="R384" s="811"/>
      <c r="S384" s="811"/>
      <c r="T384" s="811"/>
      <c r="U384" s="811"/>
      <c r="V384" s="811"/>
      <c r="W384" s="811"/>
      <c r="X384" s="811"/>
      <c r="Y384" s="811"/>
      <c r="Z384" s="811"/>
      <c r="AA384" s="811"/>
      <c r="AB384" s="811"/>
      <c r="AC384" s="811"/>
      <c r="AD384" s="811"/>
      <c r="AE384" s="811"/>
      <c r="AF384" s="811"/>
      <c r="AG384" s="811"/>
      <c r="AH384" s="811"/>
      <c r="AI384" s="811"/>
      <c r="AJ384" s="811"/>
      <c r="AK384" s="811"/>
      <c r="AL384" s="814"/>
    </row>
    <row r="385" spans="1:38" s="748" customFormat="1">
      <c r="A385" s="788"/>
      <c r="B385" s="5"/>
      <c r="C385" s="788"/>
      <c r="D385" s="5" t="s">
        <v>589</v>
      </c>
      <c r="E385" s="5" t="s">
        <v>1269</v>
      </c>
      <c r="F385" s="788"/>
      <c r="G385" s="788"/>
      <c r="H385" s="788"/>
      <c r="I385" s="788"/>
      <c r="J385" s="6"/>
      <c r="K385" s="6"/>
      <c r="L385" s="6"/>
      <c r="M385" s="6"/>
      <c r="N385" s="6"/>
      <c r="O385" s="6"/>
      <c r="P385" s="6"/>
      <c r="Q385" s="6"/>
      <c r="R385" s="6"/>
      <c r="S385" s="6"/>
      <c r="T385" s="788"/>
      <c r="U385" s="788"/>
      <c r="V385" s="788"/>
      <c r="W385" s="788"/>
      <c r="X385" s="788"/>
      <c r="Y385" s="788"/>
      <c r="Z385" s="788"/>
      <c r="AA385" s="788"/>
      <c r="AB385" s="788"/>
      <c r="AC385" s="788"/>
      <c r="AD385" s="788"/>
      <c r="AE385" s="788"/>
      <c r="AF385" s="788"/>
      <c r="AG385" s="788"/>
      <c r="AH385" s="788"/>
      <c r="AI385" s="788"/>
      <c r="AJ385" s="788"/>
      <c r="AK385" s="788"/>
      <c r="AL385" s="788"/>
    </row>
    <row r="386" spans="1:38" s="748" customFormat="1">
      <c r="A386" s="788"/>
      <c r="B386" s="5"/>
      <c r="C386" s="788"/>
      <c r="D386" s="5"/>
      <c r="E386" s="6" t="s">
        <v>839</v>
      </c>
      <c r="F386" s="6"/>
      <c r="G386" s="6"/>
      <c r="H386" s="788"/>
      <c r="I386" s="788"/>
      <c r="J386" s="6"/>
      <c r="K386" s="6"/>
      <c r="L386" s="6"/>
      <c r="M386" s="6"/>
      <c r="N386" s="6"/>
      <c r="O386" s="6"/>
      <c r="P386" s="6"/>
      <c r="Q386" s="6"/>
      <c r="R386" s="6"/>
      <c r="S386" s="6"/>
      <c r="T386" s="788"/>
      <c r="U386" s="788"/>
      <c r="V386" s="788"/>
      <c r="W386" s="788"/>
      <c r="X386" s="788"/>
      <c r="Y386" s="788"/>
      <c r="Z386" s="788"/>
      <c r="AA386" s="788"/>
      <c r="AB386" s="788"/>
      <c r="AC386" s="788"/>
      <c r="AD386" s="788"/>
      <c r="AE386" s="788"/>
      <c r="AF386" s="788"/>
      <c r="AG386" s="788"/>
      <c r="AH386" s="788"/>
      <c r="AI386" s="788"/>
      <c r="AJ386" s="788"/>
      <c r="AK386" s="788"/>
      <c r="AL386" s="788"/>
    </row>
    <row r="387" spans="1:38" s="748" customFormat="1">
      <c r="A387" s="788"/>
      <c r="B387" s="5"/>
      <c r="C387" s="788"/>
      <c r="D387" s="5"/>
      <c r="E387" s="6" t="s">
        <v>1446</v>
      </c>
      <c r="F387" s="6"/>
      <c r="G387" s="6"/>
      <c r="H387" s="788"/>
      <c r="I387" s="788"/>
      <c r="J387" s="6"/>
      <c r="K387" s="6"/>
      <c r="L387" s="6"/>
      <c r="M387" s="6"/>
      <c r="N387" s="6"/>
      <c r="O387" s="6"/>
      <c r="P387" s="6"/>
      <c r="Q387" s="6"/>
      <c r="R387" s="6"/>
      <c r="S387" s="6"/>
      <c r="T387" s="788"/>
      <c r="U387" s="788"/>
      <c r="V387" s="788"/>
      <c r="W387" s="788"/>
      <c r="X387" s="788"/>
      <c r="Y387" s="788"/>
      <c r="Z387" s="788"/>
      <c r="AA387" s="788"/>
      <c r="AB387" s="788"/>
      <c r="AC387" s="788"/>
      <c r="AD387" s="788"/>
      <c r="AE387" s="788"/>
      <c r="AF387" s="788"/>
      <c r="AG387" s="788"/>
      <c r="AH387" s="788"/>
      <c r="AI387" s="788"/>
      <c r="AJ387" s="788"/>
      <c r="AK387" s="788"/>
      <c r="AL387" s="788"/>
    </row>
    <row r="388" spans="1:38" s="748" customFormat="1">
      <c r="A388" s="788"/>
      <c r="B388" s="5"/>
      <c r="C388" s="788"/>
      <c r="D388" s="5"/>
      <c r="E388" s="6"/>
      <c r="F388" s="6"/>
      <c r="G388" s="6"/>
      <c r="H388" s="788"/>
      <c r="I388" s="788"/>
      <c r="J388" s="6"/>
      <c r="K388" s="6"/>
      <c r="L388" s="6"/>
      <c r="M388" s="6"/>
      <c r="N388" s="6"/>
      <c r="O388" s="6"/>
      <c r="P388" s="6"/>
      <c r="Q388" s="6"/>
      <c r="R388" s="6"/>
      <c r="S388" s="6"/>
      <c r="T388" s="788"/>
      <c r="U388" s="788"/>
      <c r="V388" s="788"/>
      <c r="W388" s="788"/>
      <c r="X388" s="788"/>
      <c r="Y388" s="788"/>
      <c r="Z388" s="788"/>
      <c r="AA388" s="788"/>
      <c r="AB388" s="788"/>
      <c r="AC388" s="788"/>
      <c r="AD388" s="788"/>
      <c r="AE388" s="788"/>
      <c r="AF388" s="788"/>
      <c r="AG388" s="788"/>
      <c r="AH388" s="788"/>
      <c r="AI388" s="788"/>
      <c r="AJ388" s="788"/>
      <c r="AK388" s="788"/>
      <c r="AL388" s="788"/>
    </row>
    <row r="389" spans="1:38" s="272" customFormat="1">
      <c r="A389" s="788"/>
      <c r="B389" s="5"/>
      <c r="C389" s="788"/>
      <c r="D389" s="5" t="s">
        <v>328</v>
      </c>
      <c r="E389" s="5" t="s">
        <v>305</v>
      </c>
      <c r="F389" s="788"/>
      <c r="G389" s="788"/>
      <c r="H389" s="788"/>
      <c r="I389" s="788"/>
      <c r="J389" s="6"/>
      <c r="K389" s="6"/>
      <c r="L389" s="6"/>
      <c r="M389" s="6"/>
      <c r="N389" s="6"/>
      <c r="O389" s="6"/>
      <c r="P389" s="6"/>
      <c r="Q389" s="6"/>
      <c r="R389" s="6"/>
      <c r="S389" s="6"/>
      <c r="T389" s="788"/>
      <c r="U389" s="788"/>
      <c r="V389" s="788"/>
      <c r="W389" s="788"/>
      <c r="X389" s="788"/>
      <c r="Y389" s="788"/>
      <c r="Z389" s="788"/>
      <c r="AA389" s="788"/>
      <c r="AB389" s="788"/>
      <c r="AC389" s="788"/>
      <c r="AD389" s="788"/>
      <c r="AE389" s="788"/>
      <c r="AF389" s="788"/>
      <c r="AG389" s="788"/>
      <c r="AH389" s="788"/>
      <c r="AI389" s="788"/>
      <c r="AJ389" s="788"/>
      <c r="AK389" s="788"/>
      <c r="AL389" s="788"/>
    </row>
    <row r="390" spans="1:38" s="272" customFormat="1">
      <c r="A390" s="748"/>
      <c r="B390" s="200"/>
      <c r="C390" s="748"/>
      <c r="D390" s="748"/>
      <c r="E390" s="749" t="s">
        <v>120</v>
      </c>
      <c r="F390" s="749" t="s">
        <v>1448</v>
      </c>
      <c r="G390" s="749"/>
      <c r="H390" s="748"/>
      <c r="I390" s="749"/>
      <c r="J390" s="749"/>
      <c r="K390" s="749"/>
      <c r="L390" s="749"/>
      <c r="M390" s="749"/>
      <c r="N390" s="749"/>
      <c r="O390" s="749"/>
      <c r="P390" s="749"/>
      <c r="Q390" s="749"/>
      <c r="R390" s="749"/>
      <c r="S390" s="749"/>
      <c r="T390" s="748"/>
      <c r="U390" s="748"/>
      <c r="V390" s="748"/>
      <c r="W390" s="748"/>
      <c r="X390" s="748"/>
      <c r="Y390" s="748"/>
      <c r="Z390" s="748"/>
      <c r="AA390" s="748"/>
      <c r="AB390" s="748"/>
      <c r="AC390" s="748"/>
      <c r="AD390" s="748"/>
      <c r="AE390" s="748"/>
      <c r="AF390" s="748"/>
      <c r="AG390" s="748"/>
      <c r="AH390" s="748"/>
      <c r="AI390" s="748"/>
      <c r="AJ390" s="748"/>
      <c r="AK390" s="748"/>
      <c r="AL390" s="748"/>
    </row>
    <row r="391" spans="1:38" s="272" customFormat="1">
      <c r="A391" s="748"/>
      <c r="B391" s="200"/>
      <c r="C391" s="748"/>
      <c r="D391" s="748"/>
      <c r="E391" s="749"/>
      <c r="F391" s="273" t="s">
        <v>1447</v>
      </c>
      <c r="G391" s="6"/>
      <c r="H391" s="788"/>
      <c r="I391" s="6"/>
      <c r="J391" s="6"/>
      <c r="K391" s="749"/>
      <c r="L391" s="749"/>
      <c r="M391" s="749"/>
      <c r="N391" s="749"/>
      <c r="O391" s="749"/>
      <c r="P391" s="749"/>
      <c r="Q391" s="749"/>
      <c r="R391" s="749"/>
      <c r="S391" s="749"/>
      <c r="T391" s="748"/>
      <c r="U391" s="748"/>
      <c r="V391" s="748"/>
      <c r="W391" s="748"/>
      <c r="X391" s="748"/>
      <c r="Y391" s="748"/>
      <c r="Z391" s="748"/>
      <c r="AA391" s="748"/>
      <c r="AB391" s="748"/>
      <c r="AC391" s="748"/>
      <c r="AD391" s="748"/>
      <c r="AE391" s="748"/>
      <c r="AF391" s="748"/>
      <c r="AG391" s="748"/>
      <c r="AH391" s="748"/>
      <c r="AI391" s="748"/>
      <c r="AJ391" s="748"/>
      <c r="AK391" s="748"/>
      <c r="AL391" s="748"/>
    </row>
    <row r="392" spans="1:38" s="788" customFormat="1">
      <c r="A392" s="748"/>
      <c r="B392" s="200"/>
      <c r="C392" s="748"/>
      <c r="D392" s="748"/>
      <c r="E392" s="749" t="s">
        <v>121</v>
      </c>
      <c r="F392" s="982" t="s">
        <v>1540</v>
      </c>
      <c r="G392" s="982"/>
      <c r="H392" s="982"/>
      <c r="I392" s="982"/>
      <c r="J392" s="982"/>
      <c r="K392" s="982"/>
      <c r="L392" s="982"/>
      <c r="M392" s="982"/>
      <c r="N392" s="982"/>
      <c r="O392" s="982"/>
      <c r="P392" s="982"/>
      <c r="Q392" s="982"/>
      <c r="R392" s="982"/>
      <c r="S392" s="982"/>
      <c r="T392" s="982"/>
      <c r="U392" s="982"/>
      <c r="V392" s="982"/>
      <c r="W392" s="982"/>
      <c r="X392" s="982"/>
      <c r="Y392" s="982"/>
      <c r="Z392" s="982"/>
      <c r="AA392" s="982"/>
      <c r="AB392" s="982"/>
      <c r="AC392" s="982"/>
      <c r="AD392" s="982"/>
      <c r="AE392" s="982"/>
      <c r="AF392" s="982"/>
      <c r="AG392" s="982"/>
      <c r="AH392" s="982"/>
      <c r="AI392" s="982"/>
      <c r="AJ392" s="982"/>
      <c r="AK392" s="982"/>
      <c r="AL392" s="748"/>
    </row>
    <row r="393" spans="1:38" s="788" customFormat="1">
      <c r="A393" s="748"/>
      <c r="B393" s="200"/>
      <c r="C393" s="748"/>
      <c r="D393" s="748"/>
      <c r="E393" s="749"/>
      <c r="F393" s="982"/>
      <c r="G393" s="982"/>
      <c r="H393" s="982"/>
      <c r="I393" s="982"/>
      <c r="J393" s="982"/>
      <c r="K393" s="982"/>
      <c r="L393" s="982"/>
      <c r="M393" s="982"/>
      <c r="N393" s="982"/>
      <c r="O393" s="982"/>
      <c r="P393" s="982"/>
      <c r="Q393" s="982"/>
      <c r="R393" s="982"/>
      <c r="S393" s="982"/>
      <c r="T393" s="982"/>
      <c r="U393" s="982"/>
      <c r="V393" s="982"/>
      <c r="W393" s="982"/>
      <c r="X393" s="982"/>
      <c r="Y393" s="982"/>
      <c r="Z393" s="982"/>
      <c r="AA393" s="982"/>
      <c r="AB393" s="982"/>
      <c r="AC393" s="982"/>
      <c r="AD393" s="982"/>
      <c r="AE393" s="982"/>
      <c r="AF393" s="982"/>
      <c r="AG393" s="982"/>
      <c r="AH393" s="982"/>
      <c r="AI393" s="982"/>
      <c r="AJ393" s="982"/>
      <c r="AK393" s="982"/>
      <c r="AL393" s="748"/>
    </row>
    <row r="394" spans="1:38" s="788" customFormat="1">
      <c r="A394" s="748"/>
      <c r="B394" s="200"/>
      <c r="C394" s="748"/>
      <c r="D394" s="748"/>
      <c r="E394" s="749"/>
      <c r="F394" s="982"/>
      <c r="G394" s="982"/>
      <c r="H394" s="982"/>
      <c r="I394" s="982"/>
      <c r="J394" s="982"/>
      <c r="K394" s="982"/>
      <c r="L394" s="982"/>
      <c r="M394" s="982"/>
      <c r="N394" s="982"/>
      <c r="O394" s="982"/>
      <c r="P394" s="982"/>
      <c r="Q394" s="982"/>
      <c r="R394" s="982"/>
      <c r="S394" s="982"/>
      <c r="T394" s="982"/>
      <c r="U394" s="982"/>
      <c r="V394" s="982"/>
      <c r="W394" s="982"/>
      <c r="X394" s="982"/>
      <c r="Y394" s="982"/>
      <c r="Z394" s="982"/>
      <c r="AA394" s="982"/>
      <c r="AB394" s="982"/>
      <c r="AC394" s="982"/>
      <c r="AD394" s="982"/>
      <c r="AE394" s="982"/>
      <c r="AF394" s="982"/>
      <c r="AG394" s="982"/>
      <c r="AH394" s="982"/>
      <c r="AI394" s="982"/>
      <c r="AJ394" s="982"/>
      <c r="AK394" s="982"/>
      <c r="AL394" s="748"/>
    </row>
    <row r="395" spans="1:38" s="788" customFormat="1">
      <c r="A395" s="748"/>
      <c r="B395" s="200"/>
      <c r="C395" s="748"/>
      <c r="D395" s="748"/>
      <c r="E395" s="199"/>
      <c r="F395" s="811"/>
      <c r="G395" s="811"/>
      <c r="H395" s="811"/>
      <c r="I395" s="811"/>
      <c r="J395" s="811"/>
      <c r="K395" s="811"/>
      <c r="L395" s="811"/>
      <c r="M395" s="811"/>
      <c r="N395" s="811"/>
      <c r="O395" s="811"/>
      <c r="P395" s="811"/>
      <c r="Q395" s="811"/>
      <c r="R395" s="811"/>
      <c r="S395" s="811"/>
      <c r="T395" s="811"/>
      <c r="U395" s="811"/>
      <c r="V395" s="811"/>
      <c r="W395" s="811"/>
      <c r="X395" s="811"/>
      <c r="Y395" s="811"/>
      <c r="Z395" s="811"/>
      <c r="AA395" s="811"/>
      <c r="AB395" s="811"/>
      <c r="AC395" s="811"/>
      <c r="AD395" s="811"/>
      <c r="AE395" s="811"/>
      <c r="AF395" s="811"/>
      <c r="AG395" s="811"/>
      <c r="AH395" s="811"/>
      <c r="AI395" s="811"/>
      <c r="AJ395" s="811"/>
      <c r="AK395" s="811"/>
      <c r="AL395" s="814"/>
    </row>
    <row r="396" spans="1:38" s="788" customFormat="1">
      <c r="A396" s="748"/>
      <c r="B396" s="200"/>
      <c r="C396" s="200"/>
      <c r="D396" s="748"/>
      <c r="E396" s="749"/>
      <c r="F396" s="749"/>
      <c r="G396" s="200"/>
      <c r="H396" s="748"/>
      <c r="I396" s="273"/>
      <c r="J396" s="749"/>
      <c r="K396" s="749"/>
      <c r="L396" s="749"/>
      <c r="M396" s="749"/>
      <c r="N396" s="749"/>
      <c r="O396" s="749"/>
      <c r="P396" s="749"/>
      <c r="Q396" s="749"/>
      <c r="R396" s="749"/>
      <c r="S396" s="749"/>
      <c r="T396" s="748"/>
      <c r="U396" s="748"/>
      <c r="V396" s="748"/>
      <c r="W396" s="748"/>
      <c r="X396" s="748"/>
      <c r="Y396" s="748"/>
      <c r="Z396" s="748"/>
      <c r="AA396" s="748"/>
      <c r="AB396" s="748"/>
      <c r="AC396" s="748"/>
      <c r="AD396" s="748"/>
      <c r="AE396" s="748"/>
      <c r="AF396" s="748"/>
      <c r="AG396" s="748"/>
      <c r="AH396" s="748"/>
      <c r="AI396" s="748"/>
      <c r="AJ396" s="748"/>
      <c r="AK396" s="748"/>
      <c r="AL396" s="748"/>
    </row>
    <row r="397" spans="1:38" s="788" customFormat="1" ht="13.35" customHeight="1">
      <c r="A397" s="748"/>
      <c r="B397" s="200"/>
      <c r="C397" s="748"/>
      <c r="D397" s="748"/>
      <c r="E397" s="749"/>
      <c r="F397" s="982"/>
      <c r="G397" s="982"/>
      <c r="H397" s="982"/>
      <c r="I397" s="982"/>
      <c r="J397" s="982"/>
      <c r="K397" s="982"/>
      <c r="L397" s="982"/>
      <c r="M397" s="982"/>
      <c r="N397" s="982"/>
      <c r="O397" s="982"/>
      <c r="P397" s="982"/>
      <c r="Q397" s="982"/>
      <c r="R397" s="982"/>
      <c r="S397" s="982"/>
      <c r="T397" s="982"/>
      <c r="U397" s="982"/>
      <c r="V397" s="982"/>
      <c r="W397" s="982"/>
      <c r="X397" s="982"/>
      <c r="Y397" s="982"/>
      <c r="Z397" s="982"/>
      <c r="AA397" s="982"/>
      <c r="AB397" s="982"/>
      <c r="AC397" s="982"/>
      <c r="AD397" s="982"/>
      <c r="AE397" s="982"/>
      <c r="AF397" s="982"/>
      <c r="AG397" s="982"/>
      <c r="AH397" s="982"/>
      <c r="AI397" s="982"/>
      <c r="AJ397" s="982"/>
      <c r="AK397" s="982"/>
      <c r="AL397" s="748"/>
    </row>
    <row r="398" spans="1:38">
      <c r="B398" s="5"/>
      <c r="F398" s="813"/>
      <c r="G398" s="813"/>
      <c r="H398" s="813"/>
      <c r="I398" s="813"/>
      <c r="J398" s="813"/>
      <c r="K398" s="813"/>
      <c r="L398" s="813"/>
      <c r="M398" s="813"/>
      <c r="N398" s="813"/>
      <c r="O398" s="813"/>
      <c r="P398" s="813"/>
      <c r="Q398" s="813"/>
      <c r="R398" s="813"/>
      <c r="S398" s="813"/>
      <c r="T398" s="813"/>
      <c r="U398" s="813"/>
      <c r="V398" s="813"/>
      <c r="W398" s="813"/>
      <c r="X398" s="813"/>
      <c r="Y398" s="813"/>
      <c r="Z398" s="813"/>
      <c r="AA398" s="813"/>
      <c r="AB398" s="813"/>
      <c r="AC398" s="813"/>
      <c r="AD398" s="813"/>
      <c r="AE398" s="813"/>
      <c r="AF398" s="813"/>
      <c r="AG398" s="813"/>
      <c r="AH398" s="813"/>
      <c r="AI398" s="813"/>
      <c r="AJ398" s="813"/>
      <c r="AK398" s="813"/>
      <c r="AL398" s="813"/>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s="272" customFormat="1" hidden="1">
      <c r="A400"/>
      <c r="B400" s="5"/>
      <c r="C400"/>
      <c r="D400"/>
      <c r="E400"/>
      <c r="F400"/>
      <c r="G400"/>
      <c r="H400"/>
      <c r="I400"/>
      <c r="J400"/>
      <c r="K400"/>
      <c r="L400"/>
      <c r="M400"/>
      <c r="N400"/>
      <c r="O400"/>
      <c r="P400"/>
      <c r="Q400"/>
      <c r="R400"/>
      <c r="S400" s="159"/>
      <c r="T400"/>
      <c r="U400"/>
      <c r="V400"/>
      <c r="W400"/>
      <c r="X400"/>
      <c r="Y400"/>
      <c r="Z400"/>
      <c r="AA400"/>
      <c r="AB400"/>
      <c r="AC400"/>
      <c r="AD400"/>
      <c r="AE400"/>
      <c r="AF400"/>
      <c r="AG400"/>
      <c r="AH400"/>
      <c r="AI400"/>
      <c r="AJ400"/>
      <c r="AK400"/>
      <c r="AL400"/>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B413" s="5"/>
      <c r="D413" s="5"/>
      <c r="E413" s="159"/>
      <c r="F413" s="159"/>
      <c r="G413" s="159"/>
      <c r="H413" s="159"/>
      <c r="I413" s="159"/>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J422" s="159"/>
      <c r="K422" s="159"/>
      <c r="L422" s="159"/>
      <c r="M422" s="159"/>
      <c r="N422" s="159"/>
      <c r="O422" s="159"/>
      <c r="P422" s="159"/>
      <c r="Q422" s="159"/>
      <c r="R422" s="159"/>
      <c r="S422" s="159"/>
    </row>
    <row r="423" spans="2:19" hidden="1">
      <c r="L423" s="159"/>
      <c r="M423" s="159"/>
      <c r="N423" s="159"/>
      <c r="O423" s="159"/>
      <c r="P423" s="159"/>
      <c r="Q423" s="159"/>
      <c r="R423" s="159"/>
      <c r="S423" s="159"/>
    </row>
    <row r="424" spans="2:19" hidden="1">
      <c r="J424" s="159"/>
      <c r="K424" s="159"/>
      <c r="L424" s="159"/>
      <c r="M424" s="159"/>
      <c r="N424" s="159"/>
      <c r="O424" s="159"/>
      <c r="P424" s="159"/>
      <c r="Q424" s="159"/>
      <c r="R424" s="159"/>
      <c r="S424" s="159"/>
    </row>
    <row r="425" spans="2:19" hidden="1">
      <c r="B425" s="5"/>
      <c r="D425" s="5"/>
      <c r="E425" s="159"/>
      <c r="F425" s="159"/>
      <c r="G425" s="159"/>
      <c r="H425" s="159"/>
      <c r="I425" s="159"/>
      <c r="J425" s="159"/>
      <c r="K425" s="159"/>
      <c r="L425" s="159"/>
      <c r="M425" s="159"/>
      <c r="N425" s="159"/>
      <c r="O425" s="159"/>
      <c r="P425" s="159"/>
      <c r="Q425" s="159"/>
      <c r="R425" s="159"/>
      <c r="S425" s="159"/>
    </row>
    <row r="426" spans="2:19" hidden="1">
      <c r="B426" s="5"/>
      <c r="C426" s="5"/>
      <c r="D426" s="5"/>
      <c r="E426" s="159"/>
      <c r="F426" s="159"/>
      <c r="G426" s="159"/>
      <c r="H426" s="159"/>
      <c r="I426" s="159"/>
      <c r="J426" s="159"/>
      <c r="K426" s="159"/>
      <c r="L426" s="159"/>
      <c r="M426" s="159"/>
      <c r="N426" s="159"/>
      <c r="O426" s="159"/>
      <c r="P426" s="159"/>
      <c r="Q426" s="159"/>
      <c r="R426" s="159"/>
      <c r="S426" s="159"/>
    </row>
    <row r="427" spans="2:19" hidden="1">
      <c r="D427" s="5"/>
    </row>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row r="443" spans="1:37" hidden="1">
      <c r="A443" s="12"/>
      <c r="B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row>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sheetProtection algorithmName="SHA-512" hashValue="Q/KRTENrcntUZkPTiRjSzxAkGV9+4o2nFJSYg294dRFgpYec1Syqhcj09hjnYls+EW4elczWsWTOoGDS7YHjHw==" saltValue="FlzdcRXgm4y6sfKrUzG/3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8">
    <mergeCell ref="F392:AK394"/>
    <mergeCell ref="F397:AK397"/>
    <mergeCell ref="E340:AK344"/>
    <mergeCell ref="F349:AK351"/>
    <mergeCell ref="D33:AK34"/>
    <mergeCell ref="F48:AK50"/>
    <mergeCell ref="G72:AK73"/>
    <mergeCell ref="G67:AK68"/>
    <mergeCell ref="G80:AK82"/>
    <mergeCell ref="E35:AK35"/>
    <mergeCell ref="E36:AK36"/>
    <mergeCell ref="G57:AL58"/>
    <mergeCell ref="F43:AL45"/>
    <mergeCell ref="D383:AI383"/>
    <mergeCell ref="E366:AL367"/>
    <mergeCell ref="E368:XFD369"/>
    <mergeCell ref="A1:AL2"/>
    <mergeCell ref="F345:AK348"/>
    <mergeCell ref="F335:AK337"/>
    <mergeCell ref="E14:AK15"/>
    <mergeCell ref="E27:AK28"/>
    <mergeCell ref="E31:AK31"/>
    <mergeCell ref="D30:AK30"/>
    <mergeCell ref="D7:AK9"/>
    <mergeCell ref="D11:AK13"/>
    <mergeCell ref="D17:AK26"/>
    <mergeCell ref="F40:XFD41"/>
    <mergeCell ref="G204:AK205"/>
    <mergeCell ref="G88:AK90"/>
    <mergeCell ref="G92:AK93"/>
    <mergeCell ref="G95:AK97"/>
    <mergeCell ref="E98:AK99"/>
    <mergeCell ref="E131:AK132"/>
    <mergeCell ref="G84:AK86"/>
    <mergeCell ref="G64:AK66"/>
    <mergeCell ref="G70:AK71"/>
    <mergeCell ref="G54:AK54"/>
    <mergeCell ref="G56:I56"/>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headerFooter alignWithMargins="0"/>
  <rowBreaks count="7" manualBreakCount="7">
    <brk id="60" max="67" man="1"/>
    <brk id="100" max="67" man="1"/>
    <brk id="159" max="67" man="1"/>
    <brk id="219" max="67" man="1"/>
    <brk id="278" max="67" man="1"/>
    <brk id="327" max="67" man="1"/>
    <brk id="352" max="6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SheetLayoutView="100" workbookViewId="0">
      <selection activeCell="I47" sqref="I47"/>
    </sheetView>
  </sheetViews>
  <sheetFormatPr defaultColWidth="0" defaultRowHeight="12.75" zeroHeight="1"/>
  <cols>
    <col min="1" max="1" width="3.7109375" customWidth="1"/>
    <col min="2" max="2" width="27.7109375" customWidth="1"/>
    <col min="3" max="3" width="9.140625" style="38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73" t="s">
        <v>998</v>
      </c>
      <c r="B1" s="373"/>
    </row>
    <row r="2" spans="1:34"/>
    <row r="3" spans="1:34" ht="15.75">
      <c r="A3" s="374" t="s">
        <v>937</v>
      </c>
      <c r="B3" s="374"/>
      <c r="C3" s="408" t="s">
        <v>938</v>
      </c>
      <c r="D3" s="380"/>
      <c r="E3" s="409" t="s">
        <v>939</v>
      </c>
      <c r="F3" s="355"/>
      <c r="G3" s="409" t="s">
        <v>940</v>
      </c>
      <c r="H3" s="355"/>
      <c r="I3" s="409" t="s">
        <v>941</v>
      </c>
      <c r="J3" s="355"/>
      <c r="K3" s="409" t="s">
        <v>942</v>
      </c>
      <c r="L3" s="355"/>
      <c r="M3" s="409" t="s">
        <v>943</v>
      </c>
      <c r="N3" s="355"/>
      <c r="O3" s="409" t="s">
        <v>944</v>
      </c>
      <c r="P3" s="355"/>
      <c r="Q3" s="409" t="s">
        <v>945</v>
      </c>
      <c r="R3" s="355"/>
      <c r="S3" s="409" t="s">
        <v>946</v>
      </c>
      <c r="T3" s="355"/>
      <c r="U3" s="409" t="s">
        <v>947</v>
      </c>
      <c r="V3" s="355"/>
      <c r="W3" s="409" t="s">
        <v>948</v>
      </c>
      <c r="X3" s="355"/>
      <c r="Y3" s="409" t="s">
        <v>949</v>
      </c>
      <c r="Z3" s="355"/>
      <c r="AA3" s="409" t="s">
        <v>950</v>
      </c>
      <c r="AB3" s="355"/>
      <c r="AC3" s="409" t="s">
        <v>951</v>
      </c>
      <c r="AD3" s="355"/>
      <c r="AE3" s="409" t="s">
        <v>952</v>
      </c>
      <c r="AF3" s="355"/>
      <c r="AG3" s="409" t="s">
        <v>953</v>
      </c>
      <c r="AH3" s="380"/>
    </row>
    <row r="4" spans="1:34" s="388" customFormat="1" ht="14.25">
      <c r="A4" s="388" t="s">
        <v>955</v>
      </c>
      <c r="C4" s="412">
        <v>1.0249999999999999</v>
      </c>
      <c r="E4" s="388">
        <f>Application!Y781</f>
        <v>3725172</v>
      </c>
      <c r="G4" s="388">
        <f>E4*$C$4</f>
        <v>3818301.3</v>
      </c>
      <c r="I4" s="388">
        <f>G4*$C$4</f>
        <v>3913758.8324999996</v>
      </c>
      <c r="K4" s="388">
        <f>I4*$C$4</f>
        <v>4011602.8033124991</v>
      </c>
      <c r="M4" s="388">
        <f>K4*$C$4</f>
        <v>4111892.8733953112</v>
      </c>
      <c r="O4" s="388">
        <f>M4*$C$4</f>
        <v>4214690.1952301934</v>
      </c>
      <c r="Q4" s="388">
        <f>O4*$C$4</f>
        <v>4320057.4501109477</v>
      </c>
      <c r="S4" s="388">
        <f>Q4*$C$4</f>
        <v>4428058.8863637215</v>
      </c>
      <c r="U4" s="388">
        <f>S4*$C$4</f>
        <v>4538760.3585228138</v>
      </c>
      <c r="W4" s="388">
        <f>U4*$C$4</f>
        <v>4652229.3674858836</v>
      </c>
      <c r="Y4" s="388">
        <f>W4*$C$4</f>
        <v>4768535.1016730303</v>
      </c>
      <c r="AA4" s="388">
        <f>Y4*$C$4</f>
        <v>4887748.4792148555</v>
      </c>
      <c r="AC4" s="388">
        <f>AA4*$C$4</f>
        <v>5009942.1911952263</v>
      </c>
      <c r="AE4" s="388">
        <f>AC4*$C$4</f>
        <v>5135190.745975106</v>
      </c>
      <c r="AG4" s="388">
        <f>AE4*$C$4</f>
        <v>5263570.514624483</v>
      </c>
    </row>
    <row r="5" spans="1:34" s="372" customFormat="1" ht="14.25">
      <c r="B5" s="372" t="s">
        <v>956</v>
      </c>
      <c r="C5" s="413">
        <f>IF(Application!$D$210="Special Needs",0.1,0.05)</f>
        <v>0.05</v>
      </c>
      <c r="E5" s="390">
        <f>-E4*$C$5</f>
        <v>-186258.6</v>
      </c>
      <c r="F5" s="390"/>
      <c r="G5" s="390">
        <f>-G4*$C$5</f>
        <v>-190915.065</v>
      </c>
      <c r="H5" s="390"/>
      <c r="I5" s="390">
        <f>-I4*$C$5</f>
        <v>-195687.94162499998</v>
      </c>
      <c r="J5" s="390"/>
      <c r="K5" s="390">
        <f>-K4*$C$5</f>
        <v>-200580.14016562497</v>
      </c>
      <c r="L5" s="390"/>
      <c r="M5" s="390">
        <f>-M4*$C$5</f>
        <v>-205594.64366976556</v>
      </c>
      <c r="N5" s="390"/>
      <c r="O5" s="390">
        <f>-O4*$C$5</f>
        <v>-210734.50976150969</v>
      </c>
      <c r="P5" s="390"/>
      <c r="Q5" s="390">
        <f>-Q4*$C$5</f>
        <v>-216002.87250554739</v>
      </c>
      <c r="R5" s="390"/>
      <c r="S5" s="390">
        <f>-S4*$C$5</f>
        <v>-221402.94431818608</v>
      </c>
      <c r="T5" s="390"/>
      <c r="U5" s="390">
        <f>-U4*$C$5</f>
        <v>-226938.01792614069</v>
      </c>
      <c r="V5" s="390"/>
      <c r="W5" s="390">
        <f>-W4*$C$5</f>
        <v>-232611.4683742942</v>
      </c>
      <c r="X5" s="390"/>
      <c r="Y5" s="390">
        <f>-Y4*$C$5</f>
        <v>-238426.75508365151</v>
      </c>
      <c r="Z5" s="390"/>
      <c r="AA5" s="390">
        <f>-AA4*$C$5</f>
        <v>-244387.42396074277</v>
      </c>
      <c r="AB5" s="390"/>
      <c r="AC5" s="390">
        <f>-AC4*$C$5</f>
        <v>-250497.10955976133</v>
      </c>
      <c r="AD5" s="390"/>
      <c r="AE5" s="390">
        <f>-AE4*$C$5</f>
        <v>-256759.53729875531</v>
      </c>
      <c r="AF5" s="390"/>
      <c r="AG5" s="390">
        <f>-AG4*$C$5</f>
        <v>-263178.52573122416</v>
      </c>
    </row>
    <row r="6" spans="1:34" s="372" customFormat="1" ht="14.25">
      <c r="A6" s="372" t="s">
        <v>954</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25">
      <c r="B7" s="372" t="s">
        <v>956</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25">
      <c r="A8" s="372" t="s">
        <v>311</v>
      </c>
      <c r="C8" s="412">
        <v>1.0249999999999999</v>
      </c>
      <c r="E8" s="391">
        <f>Application!Z797</f>
        <v>167328</v>
      </c>
      <c r="F8" s="391"/>
      <c r="G8" s="391">
        <f>E8*$C$8</f>
        <v>171511.19999999998</v>
      </c>
      <c r="H8" s="391"/>
      <c r="I8" s="391">
        <f>G8*$C$8</f>
        <v>175798.97999999998</v>
      </c>
      <c r="J8" s="391"/>
      <c r="K8" s="391">
        <f>I8*$C$8</f>
        <v>180193.95449999996</v>
      </c>
      <c r="L8" s="391"/>
      <c r="M8" s="391">
        <f>K8*$C$8</f>
        <v>184698.80336249995</v>
      </c>
      <c r="N8" s="391"/>
      <c r="O8" s="391">
        <f>M8*$C$8</f>
        <v>189316.27344656244</v>
      </c>
      <c r="P8" s="391"/>
      <c r="Q8" s="391">
        <f>O8*$C$8</f>
        <v>194049.18028272648</v>
      </c>
      <c r="R8" s="391"/>
      <c r="S8" s="391">
        <f>Q8*$C$8</f>
        <v>198900.40978979462</v>
      </c>
      <c r="T8" s="391"/>
      <c r="U8" s="391">
        <f>S8*$C$8</f>
        <v>203872.92003453948</v>
      </c>
      <c r="V8" s="391"/>
      <c r="W8" s="391">
        <f>U8*$C$8</f>
        <v>208969.74303540293</v>
      </c>
      <c r="X8" s="391"/>
      <c r="Y8" s="391">
        <f>W8*$C$8</f>
        <v>214193.98661128798</v>
      </c>
      <c r="Z8" s="391"/>
      <c r="AA8" s="391">
        <f>Y8*$C$8</f>
        <v>219548.83627657016</v>
      </c>
      <c r="AB8" s="391"/>
      <c r="AC8" s="391">
        <f>AA8*$C$8</f>
        <v>225037.5571834844</v>
      </c>
      <c r="AD8" s="391"/>
      <c r="AE8" s="391">
        <f>AC8*$C$8</f>
        <v>230663.49611307148</v>
      </c>
      <c r="AF8" s="391"/>
      <c r="AG8" s="391">
        <f>AE8*$C$8</f>
        <v>236430.08351589824</v>
      </c>
    </row>
    <row r="9" spans="1:34" s="372" customFormat="1" ht="14.25">
      <c r="B9" s="372" t="s">
        <v>956</v>
      </c>
      <c r="C9" s="413">
        <f>IF(Application!$D$210="Special Needs",0.1,0.05)</f>
        <v>0.05</v>
      </c>
      <c r="E9" s="410">
        <f>-E8*$C$9</f>
        <v>-8366.4</v>
      </c>
      <c r="F9" s="390"/>
      <c r="G9" s="410">
        <f>-G8*$C$9</f>
        <v>-8575.56</v>
      </c>
      <c r="H9" s="390"/>
      <c r="I9" s="410">
        <f>-I8*$C$9</f>
        <v>-8789.9489999999987</v>
      </c>
      <c r="J9" s="390"/>
      <c r="K9" s="410">
        <f>-K8*$C$9</f>
        <v>-9009.6977249999982</v>
      </c>
      <c r="L9" s="390"/>
      <c r="M9" s="410">
        <f>-M8*$C$9</f>
        <v>-9234.9401681249983</v>
      </c>
      <c r="N9" s="390"/>
      <c r="O9" s="410">
        <f>-O8*$C$9</f>
        <v>-9465.8136723281223</v>
      </c>
      <c r="P9" s="390"/>
      <c r="Q9" s="410">
        <f>-Q8*$C$9</f>
        <v>-9702.4590141363242</v>
      </c>
      <c r="R9" s="390"/>
      <c r="S9" s="410">
        <f>-S8*$C$9</f>
        <v>-9945.0204894897324</v>
      </c>
      <c r="T9" s="390"/>
      <c r="U9" s="410">
        <f>-U8*$C$9</f>
        <v>-10193.646001726975</v>
      </c>
      <c r="V9" s="390"/>
      <c r="W9" s="410">
        <f>-W8*$C$9</f>
        <v>-10448.487151770147</v>
      </c>
      <c r="X9" s="390"/>
      <c r="Y9" s="410">
        <f>-Y8*$C$9</f>
        <v>-10709.699330564399</v>
      </c>
      <c r="Z9" s="390"/>
      <c r="AA9" s="410">
        <f>-AA8*$C$9</f>
        <v>-10977.441813828509</v>
      </c>
      <c r="AB9" s="390"/>
      <c r="AC9" s="410">
        <f>-AC8*$C$9</f>
        <v>-11251.877859174221</v>
      </c>
      <c r="AD9" s="390"/>
      <c r="AE9" s="410">
        <f>-AE8*$C$9</f>
        <v>-11533.174805653574</v>
      </c>
      <c r="AF9" s="390"/>
      <c r="AG9" s="410">
        <f>-AG8*$C$9</f>
        <v>-11821.504175794913</v>
      </c>
    </row>
    <row r="10" spans="1:34" s="392" customFormat="1" ht="15">
      <c r="A10" s="392" t="s">
        <v>978</v>
      </c>
      <c r="C10" s="383"/>
      <c r="E10" s="392">
        <f>SUM(E4:E9)</f>
        <v>3697875</v>
      </c>
      <c r="G10" s="392">
        <f>SUM(G4:G9)</f>
        <v>3790321.875</v>
      </c>
      <c r="I10" s="392">
        <f>SUM(I4:I9)</f>
        <v>3885079.9218749995</v>
      </c>
      <c r="K10" s="392">
        <f>SUM(K4:K9)</f>
        <v>3982206.9199218741</v>
      </c>
      <c r="M10" s="392">
        <f>SUM(M4:M9)</f>
        <v>4081762.0929199206</v>
      </c>
      <c r="O10" s="392">
        <f>SUM(O4:O9)</f>
        <v>4183806.1452429183</v>
      </c>
      <c r="Q10" s="392">
        <f>SUM(Q4:Q9)</f>
        <v>4288401.2988739908</v>
      </c>
      <c r="S10" s="392">
        <f>SUM(S4:S9)</f>
        <v>4395611.3313458404</v>
      </c>
      <c r="U10" s="392">
        <f>SUM(U4:U9)</f>
        <v>4505501.6146294856</v>
      </c>
      <c r="W10" s="392">
        <f>SUM(W4:W9)</f>
        <v>4618139.1549952226</v>
      </c>
      <c r="Y10" s="392">
        <f>SUM(Y4:Y9)</f>
        <v>4733592.6338701025</v>
      </c>
      <c r="AA10" s="392">
        <f>SUM(AA4:AA9)</f>
        <v>4851932.4497168548</v>
      </c>
      <c r="AC10" s="392">
        <f>SUM(AC4:AC9)</f>
        <v>4973230.7609597752</v>
      </c>
      <c r="AE10" s="392">
        <f>SUM(AE4:AE9)</f>
        <v>5097561.5299837682</v>
      </c>
      <c r="AG10" s="392">
        <f>SUM(AG4:AG9)</f>
        <v>5225000.5682333615</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75">
      <c r="A12" s="374" t="s">
        <v>957</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25">
      <c r="A13" s="372" t="s">
        <v>958</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25">
      <c r="A14" s="388" t="s">
        <v>959</v>
      </c>
      <c r="C14" s="403"/>
      <c r="E14" s="388">
        <f>Application!W827</f>
        <v>116975</v>
      </c>
      <c r="G14" s="388">
        <f>E14*$C$13</f>
        <v>121069.12499999999</v>
      </c>
      <c r="I14" s="388">
        <f>G14*$C$13</f>
        <v>125306.54437499997</v>
      </c>
      <c r="K14" s="388">
        <f>I14*$C$13</f>
        <v>129692.27342812496</v>
      </c>
      <c r="M14" s="388">
        <f>K14*$C$13</f>
        <v>134231.50299810932</v>
      </c>
      <c r="O14" s="388">
        <f>M14*$C$13</f>
        <v>138929.60560304314</v>
      </c>
      <c r="Q14" s="388">
        <f>O14*$C$13</f>
        <v>143792.14179914963</v>
      </c>
      <c r="S14" s="388">
        <f>Q14*$C$13</f>
        <v>148824.86676211984</v>
      </c>
      <c r="U14" s="388">
        <f>S14*$C$13</f>
        <v>154033.73709879402</v>
      </c>
      <c r="W14" s="388">
        <f>U14*$C$13</f>
        <v>159424.91789725181</v>
      </c>
      <c r="Y14" s="388">
        <f>W14*$C$13</f>
        <v>165004.7900236556</v>
      </c>
      <c r="AA14" s="388">
        <f>Y14*$C$13</f>
        <v>170779.95767448354</v>
      </c>
      <c r="AC14" s="388">
        <f>AA14*$C$13</f>
        <v>176757.25619309043</v>
      </c>
      <c r="AE14" s="388">
        <f>AC14*$C$13</f>
        <v>182943.76015984858</v>
      </c>
      <c r="AG14" s="388">
        <f>AE14*$C$13</f>
        <v>189346.79176544325</v>
      </c>
    </row>
    <row r="15" spans="1:34" s="372" customFormat="1" ht="14.25">
      <c r="A15" s="372" t="s">
        <v>373</v>
      </c>
      <c r="C15" s="402"/>
      <c r="E15" s="391">
        <f>Application!W829</f>
        <v>126828</v>
      </c>
      <c r="F15" s="391"/>
      <c r="G15" s="391">
        <f t="shared" ref="G15:AG20" si="0">E15*$C$13</f>
        <v>131266.97999999998</v>
      </c>
      <c r="H15" s="391"/>
      <c r="I15" s="391">
        <f t="shared" si="0"/>
        <v>135861.32429999998</v>
      </c>
      <c r="J15" s="391"/>
      <c r="K15" s="391">
        <f t="shared" si="0"/>
        <v>140616.47065049998</v>
      </c>
      <c r="L15" s="391"/>
      <c r="M15" s="391">
        <f t="shared" si="0"/>
        <v>145538.04712326746</v>
      </c>
      <c r="N15" s="391"/>
      <c r="O15" s="391">
        <f t="shared" si="0"/>
        <v>150631.87877258181</v>
      </c>
      <c r="P15" s="391"/>
      <c r="Q15" s="391">
        <f t="shared" si="0"/>
        <v>155903.99452962217</v>
      </c>
      <c r="R15" s="391"/>
      <c r="S15" s="391">
        <f t="shared" si="0"/>
        <v>161360.63433815894</v>
      </c>
      <c r="T15" s="391"/>
      <c r="U15" s="391">
        <f t="shared" si="0"/>
        <v>167008.2565399945</v>
      </c>
      <c r="V15" s="391"/>
      <c r="W15" s="391">
        <f t="shared" si="0"/>
        <v>172853.5455188943</v>
      </c>
      <c r="X15" s="391"/>
      <c r="Y15" s="391">
        <f t="shared" si="0"/>
        <v>178903.41961205559</v>
      </c>
      <c r="Z15" s="391"/>
      <c r="AA15" s="391">
        <f t="shared" si="0"/>
        <v>185165.03929847752</v>
      </c>
      <c r="AB15" s="391"/>
      <c r="AC15" s="391">
        <f t="shared" si="0"/>
        <v>191645.81567392423</v>
      </c>
      <c r="AD15" s="391"/>
      <c r="AE15" s="391">
        <f t="shared" si="0"/>
        <v>198353.41922251155</v>
      </c>
      <c r="AF15" s="391"/>
      <c r="AG15" s="391">
        <f t="shared" si="0"/>
        <v>205295.78889529945</v>
      </c>
    </row>
    <row r="16" spans="1:34" s="372" customFormat="1" ht="14.25">
      <c r="A16" s="372" t="s">
        <v>638</v>
      </c>
      <c r="C16" s="402"/>
      <c r="E16" s="391">
        <f>Application!W835</f>
        <v>138722</v>
      </c>
      <c r="F16" s="391"/>
      <c r="G16" s="391">
        <f t="shared" si="0"/>
        <v>143577.26999999999</v>
      </c>
      <c r="H16" s="391"/>
      <c r="I16" s="391">
        <f t="shared" si="0"/>
        <v>148602.47444999998</v>
      </c>
      <c r="J16" s="391"/>
      <c r="K16" s="391">
        <f t="shared" si="0"/>
        <v>153803.56105574997</v>
      </c>
      <c r="L16" s="391"/>
      <c r="M16" s="391">
        <f t="shared" si="0"/>
        <v>159186.6856927012</v>
      </c>
      <c r="N16" s="391"/>
      <c r="O16" s="391">
        <f t="shared" si="0"/>
        <v>164758.21969194573</v>
      </c>
      <c r="P16" s="391"/>
      <c r="Q16" s="391">
        <f t="shared" si="0"/>
        <v>170524.75738116383</v>
      </c>
      <c r="R16" s="391"/>
      <c r="S16" s="391">
        <f t="shared" si="0"/>
        <v>176493.12388950455</v>
      </c>
      <c r="T16" s="391"/>
      <c r="U16" s="391">
        <f t="shared" si="0"/>
        <v>182670.3832256372</v>
      </c>
      <c r="V16" s="391"/>
      <c r="W16" s="391">
        <f t="shared" si="0"/>
        <v>189063.84663853448</v>
      </c>
      <c r="X16" s="391"/>
      <c r="Y16" s="391">
        <f t="shared" si="0"/>
        <v>195681.08127088318</v>
      </c>
      <c r="Z16" s="391"/>
      <c r="AA16" s="391">
        <f t="shared" si="0"/>
        <v>202529.91911536409</v>
      </c>
      <c r="AB16" s="391"/>
      <c r="AC16" s="391">
        <f t="shared" si="0"/>
        <v>209618.4662844018</v>
      </c>
      <c r="AD16" s="391"/>
      <c r="AE16" s="391">
        <f t="shared" si="0"/>
        <v>216955.11260435585</v>
      </c>
      <c r="AF16" s="391"/>
      <c r="AG16" s="391">
        <f t="shared" si="0"/>
        <v>224548.54154550828</v>
      </c>
    </row>
    <row r="17" spans="1:33" s="372" customFormat="1" ht="14.25">
      <c r="A17" s="372" t="s">
        <v>960</v>
      </c>
      <c r="C17" s="402"/>
      <c r="E17" s="391">
        <f>Application!W840</f>
        <v>296230</v>
      </c>
      <c r="F17" s="391"/>
      <c r="G17" s="391">
        <f t="shared" si="0"/>
        <v>306598.05</v>
      </c>
      <c r="H17" s="391"/>
      <c r="I17" s="391">
        <f t="shared" si="0"/>
        <v>317328.98174999998</v>
      </c>
      <c r="J17" s="391"/>
      <c r="K17" s="391">
        <f t="shared" si="0"/>
        <v>328435.49611124996</v>
      </c>
      <c r="L17" s="391"/>
      <c r="M17" s="391">
        <f t="shared" si="0"/>
        <v>339930.73847514368</v>
      </c>
      <c r="N17" s="391"/>
      <c r="O17" s="391">
        <f t="shared" si="0"/>
        <v>351828.31432177365</v>
      </c>
      <c r="P17" s="391"/>
      <c r="Q17" s="391">
        <f t="shared" si="0"/>
        <v>364142.30532303569</v>
      </c>
      <c r="R17" s="391"/>
      <c r="S17" s="391">
        <f t="shared" si="0"/>
        <v>376887.28600934189</v>
      </c>
      <c r="T17" s="391"/>
      <c r="U17" s="391">
        <f t="shared" si="0"/>
        <v>390078.34101966885</v>
      </c>
      <c r="V17" s="391"/>
      <c r="W17" s="391">
        <f t="shared" si="0"/>
        <v>403731.08295535721</v>
      </c>
      <c r="X17" s="391"/>
      <c r="Y17" s="391">
        <f t="shared" si="0"/>
        <v>417861.67085879471</v>
      </c>
      <c r="Z17" s="391"/>
      <c r="AA17" s="391">
        <f t="shared" si="0"/>
        <v>432486.82933885249</v>
      </c>
      <c r="AB17" s="391"/>
      <c r="AC17" s="391">
        <f t="shared" si="0"/>
        <v>447623.86836571229</v>
      </c>
      <c r="AD17" s="391"/>
      <c r="AE17" s="391">
        <f t="shared" si="0"/>
        <v>463290.70375851216</v>
      </c>
      <c r="AF17" s="391"/>
      <c r="AG17" s="391">
        <f t="shared" si="0"/>
        <v>479505.87839006004</v>
      </c>
    </row>
    <row r="18" spans="1:33" s="372" customFormat="1" ht="14.25">
      <c r="A18" s="372" t="s">
        <v>166</v>
      </c>
      <c r="C18" s="402"/>
      <c r="E18" s="391">
        <f>Application!W841</f>
        <v>92482</v>
      </c>
      <c r="F18" s="391"/>
      <c r="G18" s="391">
        <f t="shared" si="0"/>
        <v>95718.87</v>
      </c>
      <c r="H18" s="391"/>
      <c r="I18" s="391">
        <f t="shared" si="0"/>
        <v>99069.030449999991</v>
      </c>
      <c r="J18" s="391"/>
      <c r="K18" s="391">
        <f t="shared" si="0"/>
        <v>102536.44651574998</v>
      </c>
      <c r="L18" s="391"/>
      <c r="M18" s="391">
        <f t="shared" si="0"/>
        <v>106125.22214380122</v>
      </c>
      <c r="N18" s="391"/>
      <c r="O18" s="391">
        <f t="shared" si="0"/>
        <v>109839.60491883426</v>
      </c>
      <c r="P18" s="391"/>
      <c r="Q18" s="391">
        <f t="shared" si="0"/>
        <v>113683.99109099346</v>
      </c>
      <c r="R18" s="391"/>
      <c r="S18" s="391">
        <f t="shared" si="0"/>
        <v>117662.93077917822</v>
      </c>
      <c r="T18" s="391"/>
      <c r="U18" s="391">
        <f t="shared" si="0"/>
        <v>121781.13335644944</v>
      </c>
      <c r="V18" s="391"/>
      <c r="W18" s="391">
        <f t="shared" si="0"/>
        <v>126043.47302392517</v>
      </c>
      <c r="X18" s="391"/>
      <c r="Y18" s="391">
        <f t="shared" si="0"/>
        <v>130454.99457976254</v>
      </c>
      <c r="Z18" s="391"/>
      <c r="AA18" s="391">
        <f t="shared" si="0"/>
        <v>135020.91939005422</v>
      </c>
      <c r="AB18" s="391"/>
      <c r="AC18" s="391">
        <f t="shared" si="0"/>
        <v>139746.65156870609</v>
      </c>
      <c r="AD18" s="391"/>
      <c r="AE18" s="391">
        <f t="shared" si="0"/>
        <v>144637.7843736108</v>
      </c>
      <c r="AF18" s="391"/>
      <c r="AG18" s="391">
        <f t="shared" si="0"/>
        <v>149700.10682668717</v>
      </c>
    </row>
    <row r="19" spans="1:33" s="372" customFormat="1" ht="14.25">
      <c r="A19" s="372" t="s">
        <v>436</v>
      </c>
      <c r="C19" s="402"/>
      <c r="E19" s="391">
        <f>Application!W850</f>
        <v>154618</v>
      </c>
      <c r="F19" s="391"/>
      <c r="G19" s="391">
        <f t="shared" si="0"/>
        <v>160029.62999999998</v>
      </c>
      <c r="H19" s="391"/>
      <c r="I19" s="391">
        <f t="shared" si="0"/>
        <v>165630.66704999996</v>
      </c>
      <c r="J19" s="391"/>
      <c r="K19" s="391">
        <f t="shared" si="0"/>
        <v>171427.74039674996</v>
      </c>
      <c r="L19" s="391"/>
      <c r="M19" s="391">
        <f t="shared" si="0"/>
        <v>177427.71131063619</v>
      </c>
      <c r="N19" s="391"/>
      <c r="O19" s="391">
        <f t="shared" si="0"/>
        <v>183637.68120650845</v>
      </c>
      <c r="P19" s="391"/>
      <c r="Q19" s="391">
        <f t="shared" si="0"/>
        <v>190065.00004873623</v>
      </c>
      <c r="R19" s="391"/>
      <c r="S19" s="391">
        <f t="shared" si="0"/>
        <v>196717.27505044197</v>
      </c>
      <c r="T19" s="391"/>
      <c r="U19" s="391">
        <f t="shared" si="0"/>
        <v>203602.37967720741</v>
      </c>
      <c r="V19" s="391"/>
      <c r="W19" s="391">
        <f t="shared" si="0"/>
        <v>210728.46296590965</v>
      </c>
      <c r="X19" s="391"/>
      <c r="Y19" s="391">
        <f t="shared" si="0"/>
        <v>218103.95916971649</v>
      </c>
      <c r="Z19" s="391"/>
      <c r="AA19" s="391">
        <f t="shared" si="0"/>
        <v>225737.59774065655</v>
      </c>
      <c r="AB19" s="391"/>
      <c r="AC19" s="391">
        <f t="shared" si="0"/>
        <v>233638.41366157951</v>
      </c>
      <c r="AD19" s="391"/>
      <c r="AE19" s="391">
        <f t="shared" si="0"/>
        <v>241815.75813973477</v>
      </c>
      <c r="AF19" s="391"/>
      <c r="AG19" s="391">
        <f t="shared" si="0"/>
        <v>250279.30967462546</v>
      </c>
    </row>
    <row r="20" spans="1:33" s="372" customFormat="1" ht="14.25">
      <c r="A20" s="395" t="s">
        <v>1104</v>
      </c>
      <c r="B20" s="395"/>
      <c r="C20" s="402"/>
      <c r="E20" s="401">
        <f>Application!W857</f>
        <v>0</v>
      </c>
      <c r="F20" s="391"/>
      <c r="G20" s="401">
        <f t="shared" si="0"/>
        <v>0</v>
      </c>
      <c r="H20" s="391"/>
      <c r="I20" s="401">
        <f t="shared" si="0"/>
        <v>0</v>
      </c>
      <c r="J20" s="391"/>
      <c r="K20" s="401">
        <f t="shared" si="0"/>
        <v>0</v>
      </c>
      <c r="L20" s="391"/>
      <c r="M20" s="401">
        <f t="shared" si="0"/>
        <v>0</v>
      </c>
      <c r="N20" s="391"/>
      <c r="O20" s="401">
        <f t="shared" si="0"/>
        <v>0</v>
      </c>
      <c r="P20" s="391"/>
      <c r="Q20" s="401">
        <f t="shared" si="0"/>
        <v>0</v>
      </c>
      <c r="R20" s="391"/>
      <c r="S20" s="401">
        <f t="shared" si="0"/>
        <v>0</v>
      </c>
      <c r="T20" s="391"/>
      <c r="U20" s="401">
        <f t="shared" si="0"/>
        <v>0</v>
      </c>
      <c r="V20" s="391"/>
      <c r="W20" s="401">
        <f t="shared" si="0"/>
        <v>0</v>
      </c>
      <c r="X20" s="391"/>
      <c r="Y20" s="401">
        <f t="shared" si="0"/>
        <v>0</v>
      </c>
      <c r="Z20" s="391"/>
      <c r="AA20" s="401">
        <f t="shared" si="0"/>
        <v>0</v>
      </c>
      <c r="AB20" s="391"/>
      <c r="AC20" s="401">
        <f t="shared" si="0"/>
        <v>0</v>
      </c>
      <c r="AD20" s="391"/>
      <c r="AE20" s="401">
        <f t="shared" si="0"/>
        <v>0</v>
      </c>
      <c r="AF20" s="391"/>
      <c r="AG20" s="401">
        <f t="shared" si="0"/>
        <v>0</v>
      </c>
    </row>
    <row r="21" spans="1:33" s="392" customFormat="1" ht="15">
      <c r="A21" s="392" t="s">
        <v>961</v>
      </c>
      <c r="C21" s="402"/>
      <c r="E21" s="392">
        <f>SUM(E14:E20)</f>
        <v>925855</v>
      </c>
      <c r="G21" s="392">
        <f>SUM(G14:G20)</f>
        <v>958259.92500000005</v>
      </c>
      <c r="I21" s="392">
        <f>SUM(I14:I20)</f>
        <v>991799.02237499983</v>
      </c>
      <c r="K21" s="392">
        <f>SUM(K14:K20)</f>
        <v>1026511.9881581248</v>
      </c>
      <c r="M21" s="392">
        <f>SUM(M14:M20)</f>
        <v>1062439.9077436591</v>
      </c>
      <c r="O21" s="392">
        <f>SUM(O14:O20)</f>
        <v>1099625.304514687</v>
      </c>
      <c r="Q21" s="392">
        <f>SUM(Q14:Q20)</f>
        <v>1138112.1901727011</v>
      </c>
      <c r="S21" s="392">
        <f>SUM(S14:S20)</f>
        <v>1177946.1168287455</v>
      </c>
      <c r="U21" s="392">
        <f>SUM(U14:U20)</f>
        <v>1219174.2309177513</v>
      </c>
      <c r="W21" s="392">
        <f>SUM(W14:W20)</f>
        <v>1261845.3289998726</v>
      </c>
      <c r="Y21" s="392">
        <f>SUM(Y14:Y20)</f>
        <v>1306009.9155148682</v>
      </c>
      <c r="AA21" s="392">
        <f>SUM(AA14:AA20)</f>
        <v>1351720.2625578884</v>
      </c>
      <c r="AC21" s="392">
        <f>SUM(AC14:AC20)</f>
        <v>1399030.4717474144</v>
      </c>
      <c r="AE21" s="392">
        <f>SUM(AE14:AE20)</f>
        <v>1447996.5382585737</v>
      </c>
      <c r="AG21" s="392">
        <f>SUM(AG14:AG20)</f>
        <v>1498676.4170976237</v>
      </c>
    </row>
    <row r="22" spans="1:33" s="372" customFormat="1" ht="14.25">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25">
      <c r="A23" s="372" t="s">
        <v>1454</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25">
      <c r="A24" s="372" t="s">
        <v>963</v>
      </c>
      <c r="C24" s="414">
        <v>1.0349999999999999</v>
      </c>
      <c r="E24" s="391">
        <f>Application!AC866</f>
        <v>0</v>
      </c>
      <c r="F24" s="391"/>
      <c r="G24" s="391">
        <f>E24*$C$24</f>
        <v>0</v>
      </c>
      <c r="H24" s="391"/>
      <c r="I24" s="391">
        <f>G24*$C$24</f>
        <v>0</v>
      </c>
      <c r="J24" s="391"/>
      <c r="K24" s="391">
        <f>I24*$C$24</f>
        <v>0</v>
      </c>
      <c r="L24" s="391"/>
      <c r="M24" s="391">
        <f>K24*$C$24</f>
        <v>0</v>
      </c>
      <c r="N24" s="391"/>
      <c r="O24" s="391">
        <f>M24*$C$24</f>
        <v>0</v>
      </c>
      <c r="P24" s="391"/>
      <c r="Q24" s="391">
        <f>O24*$C$24</f>
        <v>0</v>
      </c>
      <c r="R24" s="391"/>
      <c r="S24" s="391">
        <f>Q24*$C$24</f>
        <v>0</v>
      </c>
      <c r="T24" s="391"/>
      <c r="U24" s="391">
        <f>S24*$C$24</f>
        <v>0</v>
      </c>
      <c r="V24" s="391"/>
      <c r="W24" s="391">
        <f>U24*$C$24</f>
        <v>0</v>
      </c>
      <c r="X24" s="391"/>
      <c r="Y24" s="391">
        <f>W24*$C$24</f>
        <v>0</v>
      </c>
      <c r="Z24" s="391"/>
      <c r="AA24" s="391">
        <f>Y24*$C$24</f>
        <v>0</v>
      </c>
      <c r="AB24" s="391"/>
      <c r="AC24" s="391">
        <f>AA24*$C$24</f>
        <v>0</v>
      </c>
      <c r="AD24" s="391"/>
      <c r="AE24" s="391">
        <f>AC24*$C$24</f>
        <v>0</v>
      </c>
      <c r="AF24" s="391"/>
      <c r="AG24" s="391">
        <f>AE24*$C$24</f>
        <v>0</v>
      </c>
    </row>
    <row r="25" spans="1:33" s="372" customFormat="1" ht="14.25">
      <c r="A25" s="372" t="s">
        <v>964</v>
      </c>
      <c r="C25" s="414"/>
      <c r="E25" s="391">
        <f>Application!AC867</f>
        <v>58800</v>
      </c>
      <c r="F25" s="391"/>
      <c r="G25" s="391">
        <f>$E$25</f>
        <v>58800</v>
      </c>
      <c r="H25" s="391"/>
      <c r="I25" s="391">
        <f>$E$25</f>
        <v>58800</v>
      </c>
      <c r="J25" s="391"/>
      <c r="K25" s="391">
        <f>$E$25</f>
        <v>58800</v>
      </c>
      <c r="L25" s="391"/>
      <c r="M25" s="391">
        <f>$E$25</f>
        <v>58800</v>
      </c>
      <c r="N25" s="391"/>
      <c r="O25" s="391">
        <f>$E$25</f>
        <v>58800</v>
      </c>
      <c r="P25" s="391"/>
      <c r="Q25" s="391">
        <f>$E$25</f>
        <v>58800</v>
      </c>
      <c r="R25" s="391"/>
      <c r="S25" s="391">
        <f>$E$25</f>
        <v>58800</v>
      </c>
      <c r="T25" s="391"/>
      <c r="U25" s="391">
        <f>$E$25</f>
        <v>58800</v>
      </c>
      <c r="V25" s="391"/>
      <c r="W25" s="391">
        <f>$E$25</f>
        <v>58800</v>
      </c>
      <c r="X25" s="391"/>
      <c r="Y25" s="391">
        <f>$E$25</f>
        <v>58800</v>
      </c>
      <c r="Z25" s="391"/>
      <c r="AA25" s="391">
        <f>$E$25</f>
        <v>58800</v>
      </c>
      <c r="AB25" s="391"/>
      <c r="AC25" s="391">
        <f>$E$25</f>
        <v>58800</v>
      </c>
      <c r="AD25" s="391"/>
      <c r="AE25" s="391">
        <f>$E$25</f>
        <v>58800</v>
      </c>
      <c r="AF25" s="391"/>
      <c r="AG25" s="391">
        <f>$E$25</f>
        <v>58800</v>
      </c>
    </row>
    <row r="26" spans="1:33" s="372" customFormat="1" ht="14.25">
      <c r="A26" s="372" t="s">
        <v>962</v>
      </c>
      <c r="C26" s="412">
        <v>1.02</v>
      </c>
      <c r="E26" s="391">
        <f>Application!AC868</f>
        <v>0</v>
      </c>
      <c r="F26" s="391"/>
      <c r="G26" s="391">
        <f>E26*$C$26</f>
        <v>0</v>
      </c>
      <c r="H26" s="391"/>
      <c r="I26" s="391">
        <f>G26*$C$26</f>
        <v>0</v>
      </c>
      <c r="J26" s="391"/>
      <c r="K26" s="391">
        <f>I26*$C$26</f>
        <v>0</v>
      </c>
      <c r="L26" s="391"/>
      <c r="M26" s="391">
        <f>K26*$C$26</f>
        <v>0</v>
      </c>
      <c r="N26" s="391"/>
      <c r="O26" s="391">
        <f>M26*$C$26</f>
        <v>0</v>
      </c>
      <c r="P26" s="391"/>
      <c r="Q26" s="391">
        <f>O26*$C$26</f>
        <v>0</v>
      </c>
      <c r="R26" s="391"/>
      <c r="S26" s="391">
        <f>Q26*$C$26</f>
        <v>0</v>
      </c>
      <c r="T26" s="391"/>
      <c r="U26" s="391">
        <f>S26*$C$26</f>
        <v>0</v>
      </c>
      <c r="V26" s="391"/>
      <c r="W26" s="391">
        <f>U26*$C$26</f>
        <v>0</v>
      </c>
      <c r="X26" s="391"/>
      <c r="Y26" s="391">
        <f>W26*$C$26</f>
        <v>0</v>
      </c>
      <c r="Z26" s="391"/>
      <c r="AA26" s="391">
        <f>Y26*$C$26</f>
        <v>0</v>
      </c>
      <c r="AB26" s="391"/>
      <c r="AC26" s="391">
        <f>AA26*$C$26</f>
        <v>0</v>
      </c>
      <c r="AD26" s="391"/>
      <c r="AE26" s="391">
        <f>AC26*$C$26</f>
        <v>0</v>
      </c>
      <c r="AF26" s="391"/>
      <c r="AG26" s="391">
        <f>AE26*$C$26</f>
        <v>0</v>
      </c>
    </row>
    <row r="27" spans="1:33" s="372" customFormat="1" ht="14.25">
      <c r="A27" s="395" t="str">
        <f>Application!E869</f>
        <v>Other (Bond Issuer Fee):</v>
      </c>
      <c r="B27" s="395"/>
      <c r="C27" s="531">
        <v>1.0349999999999999</v>
      </c>
      <c r="E27" s="391">
        <f>Application!AC869</f>
        <v>18775</v>
      </c>
      <c r="F27" s="391"/>
      <c r="G27" s="391">
        <f>E27*$C$27</f>
        <v>19432.125</v>
      </c>
      <c r="H27" s="391"/>
      <c r="I27" s="391">
        <f>G27*$C$27</f>
        <v>20112.249374999999</v>
      </c>
      <c r="J27" s="391"/>
      <c r="K27" s="391">
        <f>I27*$C$27</f>
        <v>20816.178103124999</v>
      </c>
      <c r="L27" s="391"/>
      <c r="M27" s="391">
        <f>K27*$C$27</f>
        <v>21544.744336734373</v>
      </c>
      <c r="N27" s="391"/>
      <c r="O27" s="391">
        <f>M27*$C$27</f>
        <v>22298.810388520073</v>
      </c>
      <c r="P27" s="391"/>
      <c r="Q27" s="391">
        <f>O27*$C$27</f>
        <v>23079.268752118274</v>
      </c>
      <c r="R27" s="391"/>
      <c r="S27" s="391">
        <f>Q27*$C$27</f>
        <v>23887.043158442411</v>
      </c>
      <c r="T27" s="391"/>
      <c r="U27" s="391">
        <f>S27*$C$27</f>
        <v>24723.089668987894</v>
      </c>
      <c r="V27" s="391"/>
      <c r="W27" s="391">
        <f>U27*$C$27</f>
        <v>25588.397807402467</v>
      </c>
      <c r="X27" s="391"/>
      <c r="Y27" s="391">
        <f>W27*$C$27</f>
        <v>26483.99173066155</v>
      </c>
      <c r="Z27" s="391"/>
      <c r="AA27" s="391">
        <f>Y27*$C$27</f>
        <v>27410.931441234701</v>
      </c>
      <c r="AB27" s="391"/>
      <c r="AC27" s="391">
        <f>AA27*$C$27</f>
        <v>28370.314041677913</v>
      </c>
      <c r="AD27" s="391"/>
      <c r="AE27" s="391">
        <f>AC27*$C$27</f>
        <v>29363.275033136637</v>
      </c>
      <c r="AF27" s="391"/>
      <c r="AG27" s="391">
        <f>AE27*$C$27</f>
        <v>30390.989659296418</v>
      </c>
    </row>
    <row r="28" spans="1:33" s="372" customFormat="1" ht="14.25">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25">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5">
      <c r="A30" s="392" t="s">
        <v>195</v>
      </c>
      <c r="C30" s="393"/>
      <c r="E30" s="392">
        <f>SUM(E21:E28)</f>
        <v>1003430</v>
      </c>
      <c r="G30" s="392">
        <f>SUM(G21:G28)</f>
        <v>1036492.05</v>
      </c>
      <c r="I30" s="392">
        <f>SUM(I21:I28)</f>
        <v>1070711.2717499996</v>
      </c>
      <c r="K30" s="392">
        <f>SUM(K21:K28)</f>
        <v>1106128.1662612499</v>
      </c>
      <c r="M30" s="392">
        <f>SUM(M21:M28)</f>
        <v>1142784.6520803934</v>
      </c>
      <c r="O30" s="392">
        <f>SUM(O21:O28)</f>
        <v>1180724.1149032072</v>
      </c>
      <c r="Q30" s="392">
        <f>SUM(Q21:Q28)</f>
        <v>1219991.4589248195</v>
      </c>
      <c r="S30" s="392">
        <f>SUM(S21:S28)</f>
        <v>1260633.1599871879</v>
      </c>
      <c r="U30" s="392">
        <f>SUM(U21:U28)</f>
        <v>1302697.3205867391</v>
      </c>
      <c r="W30" s="392">
        <f>SUM(W21:W28)</f>
        <v>1346233.7268072751</v>
      </c>
      <c r="Y30" s="392">
        <f>SUM(Y21:Y28)</f>
        <v>1391293.9072455298</v>
      </c>
      <c r="AA30" s="392">
        <f>SUM(AA21:AA28)</f>
        <v>1437931.1939991231</v>
      </c>
      <c r="AC30" s="392">
        <f>SUM(AC21:AC28)</f>
        <v>1486200.7857890923</v>
      </c>
      <c r="AE30" s="392">
        <f>SUM(AE21:AE28)</f>
        <v>1536159.8132917103</v>
      </c>
      <c r="AG30" s="392">
        <f>SUM(AG21:AG28)</f>
        <v>1587867.40675692</v>
      </c>
    </row>
    <row r="31" spans="1:33" s="372" customFormat="1" ht="14.25">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5">
      <c r="A32" s="392" t="s">
        <v>965</v>
      </c>
      <c r="C32" s="393"/>
      <c r="E32" s="392">
        <f>E10-E30</f>
        <v>2694445</v>
      </c>
      <c r="G32" s="392">
        <f>G10-G30</f>
        <v>2753829.8250000002</v>
      </c>
      <c r="I32" s="392">
        <f>I10-I30</f>
        <v>2814368.6501249997</v>
      </c>
      <c r="K32" s="392">
        <f>K10-K30</f>
        <v>2876078.7536606239</v>
      </c>
      <c r="M32" s="392">
        <f>M10-M30</f>
        <v>2938977.4408395272</v>
      </c>
      <c r="O32" s="392">
        <f>O10-O30</f>
        <v>3003082.0303397113</v>
      </c>
      <c r="Q32" s="392">
        <f>Q10-Q30</f>
        <v>3068409.8399491711</v>
      </c>
      <c r="S32" s="392">
        <f>S10-S30</f>
        <v>3134978.1713586524</v>
      </c>
      <c r="U32" s="392">
        <f>U10-U30</f>
        <v>3202804.2940427465</v>
      </c>
      <c r="W32" s="392">
        <f>W10-W30</f>
        <v>3271905.4281879477</v>
      </c>
      <c r="Y32" s="392">
        <f>Y10-Y30</f>
        <v>3342298.7266245726</v>
      </c>
      <c r="AA32" s="392">
        <f>AA10-AA30</f>
        <v>3414001.255717732</v>
      </c>
      <c r="AC32" s="392">
        <f>AC10-AC30</f>
        <v>3487029.9751706831</v>
      </c>
      <c r="AE32" s="392">
        <f>AE10-AE30</f>
        <v>3561401.7166920579</v>
      </c>
      <c r="AG32" s="392">
        <f>AG10-AG30</f>
        <v>3637133.1614764417</v>
      </c>
    </row>
    <row r="33" spans="1:35" s="372" customFormat="1" ht="14.25">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5">
      <c r="A34" s="387" t="s">
        <v>979</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25">
      <c r="A35" s="394" t="str">
        <f>Application!C618</f>
        <v>Permanent Loan - KeyBank (Freddie Mac)</v>
      </c>
      <c r="B35" s="395"/>
      <c r="C35" s="389"/>
      <c r="E35" s="391">
        <f>Application!AB618</f>
        <v>2283124</v>
      </c>
      <c r="F35" s="391"/>
      <c r="G35" s="391">
        <f>$E$35</f>
        <v>2283124</v>
      </c>
      <c r="H35" s="391"/>
      <c r="I35" s="391">
        <f>$E$35</f>
        <v>2283124</v>
      </c>
      <c r="J35" s="391"/>
      <c r="K35" s="391">
        <f>$E$35</f>
        <v>2283124</v>
      </c>
      <c r="L35" s="391"/>
      <c r="M35" s="391">
        <f>$E$35</f>
        <v>2283124</v>
      </c>
      <c r="N35" s="391"/>
      <c r="O35" s="391">
        <f>$E$35</f>
        <v>2283124</v>
      </c>
      <c r="P35" s="391"/>
      <c r="Q35" s="391">
        <f>$E$35</f>
        <v>2283124</v>
      </c>
      <c r="R35" s="391"/>
      <c r="S35" s="391">
        <f>$E$35</f>
        <v>2283124</v>
      </c>
      <c r="T35" s="391"/>
      <c r="U35" s="391">
        <f>$E$35</f>
        <v>2283124</v>
      </c>
      <c r="V35" s="391"/>
      <c r="W35" s="391">
        <f>$E$35</f>
        <v>2283124</v>
      </c>
      <c r="X35" s="391"/>
      <c r="Y35" s="391">
        <f>$E$35</f>
        <v>2283124</v>
      </c>
      <c r="Z35" s="391"/>
      <c r="AA35" s="391">
        <f>$E$35</f>
        <v>2283124</v>
      </c>
      <c r="AB35" s="391"/>
      <c r="AC35" s="391">
        <f>$E$35</f>
        <v>2283124</v>
      </c>
      <c r="AD35" s="391"/>
      <c r="AE35" s="391">
        <f>$E$35</f>
        <v>2283124</v>
      </c>
      <c r="AF35" s="391"/>
      <c r="AG35" s="391">
        <f>$E$35</f>
        <v>2283124</v>
      </c>
    </row>
    <row r="36" spans="1:35" s="372" customFormat="1" ht="14.25">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25">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5">
      <c r="A38" s="392" t="s">
        <v>966</v>
      </c>
      <c r="C38" s="393"/>
      <c r="E38" s="392">
        <f>SUM(E35:E37)</f>
        <v>2283124</v>
      </c>
      <c r="G38" s="392">
        <f>SUM(G35:G37)</f>
        <v>2283124</v>
      </c>
      <c r="I38" s="392">
        <f>SUM(I35:I37)</f>
        <v>2283124</v>
      </c>
      <c r="K38" s="392">
        <f>SUM(K35:K37)</f>
        <v>2283124</v>
      </c>
      <c r="M38" s="392">
        <f>SUM(M35:M37)</f>
        <v>2283124</v>
      </c>
      <c r="O38" s="392">
        <f>SUM(O35:O37)</f>
        <v>2283124</v>
      </c>
      <c r="Q38" s="392">
        <f>SUM(Q35:Q37)</f>
        <v>2283124</v>
      </c>
      <c r="S38" s="392">
        <f>SUM(S35:S37)</f>
        <v>2283124</v>
      </c>
      <c r="U38" s="392">
        <f>SUM(U35:U37)</f>
        <v>2283124</v>
      </c>
      <c r="W38" s="392">
        <f>SUM(W35:W37)</f>
        <v>2283124</v>
      </c>
      <c r="Y38" s="392">
        <f>SUM(Y35:Y37)</f>
        <v>2283124</v>
      </c>
      <c r="AA38" s="392">
        <f>SUM(AA35:AA37)</f>
        <v>2283124</v>
      </c>
      <c r="AC38" s="392">
        <f>SUM(AC35:AC37)</f>
        <v>2283124</v>
      </c>
      <c r="AE38" s="392">
        <f>SUM(AE35:AE37)</f>
        <v>2283124</v>
      </c>
      <c r="AG38" s="392">
        <f>SUM(AG35:AG37)</f>
        <v>2283124</v>
      </c>
    </row>
    <row r="39" spans="1:35" s="372" customFormat="1" ht="14.25">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5">
      <c r="A40" s="392" t="s">
        <v>967</v>
      </c>
      <c r="C40" s="393"/>
      <c r="E40" s="392">
        <f>E32-E38</f>
        <v>411321</v>
      </c>
      <c r="G40" s="392">
        <f>G32-G38</f>
        <v>470705.82500000019</v>
      </c>
      <c r="I40" s="392">
        <f>I32-I38</f>
        <v>531244.65012499969</v>
      </c>
      <c r="K40" s="392">
        <f>K32-K38</f>
        <v>592954.75366062392</v>
      </c>
      <c r="M40" s="392">
        <f>M32-M38</f>
        <v>655853.44083952717</v>
      </c>
      <c r="O40" s="392">
        <f>O32-O38</f>
        <v>719958.03033971135</v>
      </c>
      <c r="Q40" s="392">
        <f>Q32-Q38</f>
        <v>785285.83994917106</v>
      </c>
      <c r="S40" s="392">
        <f>S32-S38</f>
        <v>851854.17135865241</v>
      </c>
      <c r="U40" s="392">
        <f>U32-U38</f>
        <v>919680.29404274654</v>
      </c>
      <c r="W40" s="392">
        <f>W32-W38</f>
        <v>988781.42818794772</v>
      </c>
      <c r="Y40" s="392">
        <f>Y32-Y38</f>
        <v>1059174.7266245726</v>
      </c>
      <c r="AA40" s="392">
        <f>AA32-AA38</f>
        <v>1130877.255717732</v>
      </c>
      <c r="AC40" s="392">
        <f>AC32-AC38</f>
        <v>1203905.9751706831</v>
      </c>
      <c r="AE40" s="392">
        <f>AE32-AE38</f>
        <v>1278277.7166920579</v>
      </c>
      <c r="AG40" s="392">
        <f>AG32-AG38</f>
        <v>1354009.1614764417</v>
      </c>
    </row>
    <row r="41" spans="1:35" s="372" customFormat="1" ht="14.25">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25">
      <c r="A42" s="396" t="s">
        <v>969</v>
      </c>
      <c r="C42" s="389"/>
      <c r="E42" s="396">
        <f>E40/(E4+E6+E8)</f>
        <v>0.10567013487475915</v>
      </c>
      <c r="G42" s="396">
        <f>G40/(G4+G6+G8)</f>
        <v>0.11797692874038572</v>
      </c>
      <c r="I42" s="396">
        <f>I40/(I4+I6+I8)</f>
        <v>0.12990271185339791</v>
      </c>
      <c r="K42" s="396">
        <f>K40/(K4+K6+K8)</f>
        <v>0.14145598842680029</v>
      </c>
      <c r="M42" s="396">
        <f>M40/(M4+M6+M8)</f>
        <v>0.15264504755882019</v>
      </c>
      <c r="O42" s="396">
        <f>O40/(O4+O6+O8)</f>
        <v>0.1634779684045361</v>
      </c>
      <c r="Q42" s="396">
        <f>Q40/(Q4+Q6+Q8)</f>
        <v>0.17396262522063782</v>
      </c>
      <c r="S42" s="396">
        <f>S40/(S4+S6+S8)</f>
        <v>0.18410669228640411</v>
      </c>
      <c r="U42" s="396">
        <f>U40/(U4+U6+U8)</f>
        <v>0.19391764870390762</v>
      </c>
      <c r="W42" s="396">
        <f>W40/(W4+W6+W8)</f>
        <v>0.20340278308039034</v>
      </c>
      <c r="Y42" s="396">
        <f>Y40/(Y4+Y6+Y8)</f>
        <v>0.21256919809567124</v>
      </c>
      <c r="AA42" s="396">
        <f>AA40/(AA4+AA6+AA8)</f>
        <v>0.22142381495738683</v>
      </c>
      <c r="AC42" s="396">
        <f>AC40/(AC4+AC6+AC8)</f>
        <v>0.22997337774678814</v>
      </c>
      <c r="AE42" s="396">
        <f>AE40/(AE4+AE6+AE8)</f>
        <v>0.23822445765776207</v>
      </c>
      <c r="AG42" s="396">
        <f>AG40/(AG4+AG6+AG8)</f>
        <v>0.24618345713166814</v>
      </c>
    </row>
    <row r="43" spans="1:35" s="396" customFormat="1" ht="14.25">
      <c r="A43" s="396" t="s">
        <v>970</v>
      </c>
      <c r="C43" s="389"/>
      <c r="E43" s="396">
        <f>E40/E38</f>
        <v>0.18015710053418035</v>
      </c>
      <c r="G43" s="396">
        <f>G40/G38</f>
        <v>0.20616743768625803</v>
      </c>
      <c r="I43" s="396">
        <f>I40/I38</f>
        <v>0.23268322269180286</v>
      </c>
      <c r="K43" s="396">
        <f>K40/K38</f>
        <v>0.25971202337701499</v>
      </c>
      <c r="M43" s="396">
        <f>M40/M38</f>
        <v>0.28726141937079508</v>
      </c>
      <c r="O43" s="396">
        <f>O40/O38</f>
        <v>0.31533899619105721</v>
      </c>
      <c r="Q43" s="396">
        <f>Q40/Q38</f>
        <v>0.34395233896589544</v>
      </c>
      <c r="S43" s="396">
        <f>S40/S38</f>
        <v>0.37310902577286753</v>
      </c>
      <c r="U43" s="396">
        <f>U40/U38</f>
        <v>0.40281662057897272</v>
      </c>
      <c r="W43" s="396">
        <f>W40/W38</f>
        <v>0.43308266576320326</v>
      </c>
      <c r="Y43" s="396">
        <f>Y40/Y38</f>
        <v>0.46391467420279087</v>
      </c>
      <c r="AA43" s="396">
        <f>AA40/AA38</f>
        <v>0.49532012090352168</v>
      </c>
      <c r="AC43" s="396">
        <f>AC40/AC38</f>
        <v>0.5273064341536785</v>
      </c>
      <c r="AE43" s="396">
        <f>AE40/AE38</f>
        <v>0.55988098618036419</v>
      </c>
      <c r="AG43" s="396">
        <f>AG40/AG38</f>
        <v>0.59305108328607714</v>
      </c>
    </row>
    <row r="44" spans="1:35" s="397" customFormat="1" ht="14.25">
      <c r="A44" s="397" t="s">
        <v>968</v>
      </c>
      <c r="C44" s="398"/>
      <c r="E44" s="397">
        <f>E32/E38</f>
        <v>1.1801571005341804</v>
      </c>
      <c r="G44" s="397">
        <f>G32/G38</f>
        <v>1.2061674376862581</v>
      </c>
      <c r="I44" s="397">
        <f>I32/I38</f>
        <v>1.2326832226918027</v>
      </c>
      <c r="K44" s="397">
        <f>K32/K38</f>
        <v>1.2597120233770149</v>
      </c>
      <c r="M44" s="397">
        <f>M32/M38</f>
        <v>1.2872614193707952</v>
      </c>
      <c r="O44" s="397">
        <f>O32/O38</f>
        <v>1.3153389961910573</v>
      </c>
      <c r="Q44" s="397">
        <f>Q32/Q38</f>
        <v>1.3439523389658954</v>
      </c>
      <c r="S44" s="397">
        <f>S32/S38</f>
        <v>1.3731090257728675</v>
      </c>
      <c r="U44" s="397">
        <f>U32/U38</f>
        <v>1.4028166205789727</v>
      </c>
      <c r="W44" s="397">
        <f>W32/W38</f>
        <v>1.4330826657632032</v>
      </c>
      <c r="Y44" s="397">
        <f>Y32/Y38</f>
        <v>1.4639146742027909</v>
      </c>
      <c r="AA44" s="397">
        <f>AA32/AA38</f>
        <v>1.4953201209035216</v>
      </c>
      <c r="AC44" s="397">
        <f>AC32/AC38</f>
        <v>1.5273064341536786</v>
      </c>
      <c r="AE44" s="397">
        <f>AE32/AE38</f>
        <v>1.5598809861803642</v>
      </c>
      <c r="AG44" s="397">
        <f>AG32/AG38</f>
        <v>1.5930510832860771</v>
      </c>
    </row>
    <row r="45" spans="1:35" s="372" customFormat="1" ht="14.25">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981</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972</v>
      </c>
      <c r="C47" s="416"/>
      <c r="E47" s="405"/>
    </row>
    <row r="48" spans="1:35" s="159" customFormat="1" ht="14.25">
      <c r="A48" s="159" t="s">
        <v>973</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25">
      <c r="A49" s="159" t="s">
        <v>974</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25">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25">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971</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976</v>
      </c>
      <c r="C54" s="403"/>
      <c r="E54" s="271">
        <f>E40-E52</f>
        <v>411321</v>
      </c>
      <c r="G54" s="271">
        <f>G40-G52</f>
        <v>470705.82500000019</v>
      </c>
      <c r="I54" s="271">
        <f>I40-I52</f>
        <v>531244.65012499969</v>
      </c>
      <c r="K54" s="271">
        <f>K40-K52</f>
        <v>592954.75366062392</v>
      </c>
      <c r="M54" s="271">
        <f>M40-M52</f>
        <v>655853.44083952717</v>
      </c>
      <c r="O54" s="271">
        <f>O40-O52</f>
        <v>719958.03033971135</v>
      </c>
      <c r="Q54" s="271">
        <f>Q40-Q52</f>
        <v>785285.83994917106</v>
      </c>
      <c r="S54" s="271">
        <f>S40-S52</f>
        <v>851854.17135865241</v>
      </c>
      <c r="U54" s="271">
        <f>U40-U52</f>
        <v>919680.29404274654</v>
      </c>
      <c r="W54" s="271">
        <f>W40-W52</f>
        <v>988781.42818794772</v>
      </c>
      <c r="Y54" s="271">
        <f>Y40-Y52</f>
        <v>1059174.7266245726</v>
      </c>
      <c r="AA54" s="271">
        <f>AA40-AA52</f>
        <v>1130877.255717732</v>
      </c>
      <c r="AC54" s="271">
        <f>AC40-AC52</f>
        <v>1203905.9751706831</v>
      </c>
      <c r="AE54" s="271">
        <f>AE40-AE52</f>
        <v>1278277.7166920579</v>
      </c>
      <c r="AG54" s="271">
        <f>AG40-AG52</f>
        <v>1354009.1614764417</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975</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980</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977</v>
      </c>
      <c r="C63" s="386"/>
    </row>
    <row r="64" spans="1:35" s="385" customFormat="1">
      <c r="C64" s="386"/>
    </row>
    <row r="65" spans="1:33" s="407" customFormat="1" ht="30" customHeight="1">
      <c r="A65" s="1765" t="s">
        <v>982</v>
      </c>
      <c r="B65" s="1765"/>
      <c r="C65" s="1765"/>
      <c r="D65" s="1765"/>
      <c r="E65" s="1765"/>
      <c r="F65" s="1765"/>
      <c r="G65" s="1765"/>
      <c r="H65" s="1765"/>
      <c r="I65" s="1765"/>
      <c r="J65" s="1765"/>
      <c r="K65" s="1765"/>
      <c r="L65" s="1765"/>
      <c r="M65" s="1765"/>
      <c r="N65" s="1765"/>
      <c r="O65" s="1765"/>
      <c r="P65" s="1765"/>
      <c r="Q65" s="1765"/>
      <c r="R65" s="1765"/>
      <c r="S65" s="1765"/>
      <c r="T65" s="1765"/>
      <c r="U65" s="1765"/>
      <c r="V65" s="1765"/>
      <c r="W65" s="1765"/>
      <c r="X65" s="1765"/>
      <c r="Y65" s="1765"/>
      <c r="Z65" s="1765"/>
      <c r="AA65" s="1765"/>
      <c r="AB65" s="1765"/>
      <c r="AC65" s="1765"/>
      <c r="AD65" s="1765"/>
      <c r="AE65" s="1765"/>
      <c r="AF65" s="1765"/>
      <c r="AG65" s="1765"/>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SheetLayoutView="100" workbookViewId="0">
      <selection activeCell="E4" sqref="E4"/>
    </sheetView>
  </sheetViews>
  <sheetFormatPr defaultColWidth="0" defaultRowHeight="14.25" zeroHeight="1"/>
  <cols>
    <col min="1" max="3" width="15.7109375" style="511" customWidth="1"/>
    <col min="4" max="4" width="3.7109375" style="511" customWidth="1"/>
    <col min="5" max="6" width="15.7109375" style="511" customWidth="1"/>
    <col min="7" max="7" width="3.7109375" style="511" customWidth="1"/>
    <col min="8" max="9" width="15.7109375" style="511" customWidth="1"/>
    <col min="10" max="16" width="15.7109375" style="511" hidden="1" customWidth="1"/>
    <col min="17" max="16383" width="9.140625" style="511" hidden="1"/>
    <col min="16384" max="16384" width="0.28515625" style="511" customWidth="1"/>
  </cols>
  <sheetData>
    <row r="1" spans="1:11">
      <c r="A1" s="1766" t="s">
        <v>1042</v>
      </c>
      <c r="B1" s="1766"/>
      <c r="C1" s="1766"/>
      <c r="D1" s="1766"/>
      <c r="E1" s="1766"/>
      <c r="F1" s="1766"/>
      <c r="G1" s="1766"/>
      <c r="H1" s="1766"/>
      <c r="I1" s="1766"/>
      <c r="J1" s="356"/>
      <c r="K1" s="356"/>
    </row>
    <row r="2" spans="1:11">
      <c r="A2" s="722"/>
      <c r="B2" s="722"/>
      <c r="C2" s="722"/>
      <c r="D2" s="722"/>
      <c r="E2" s="722"/>
      <c r="F2" s="722"/>
      <c r="G2" s="722"/>
      <c r="H2" s="722"/>
      <c r="I2" s="722"/>
    </row>
    <row r="3" spans="1:11" ht="99.75">
      <c r="A3" s="723" t="s">
        <v>1043</v>
      </c>
      <c r="B3" s="723" t="s">
        <v>1044</v>
      </c>
      <c r="C3" s="513" t="s">
        <v>1045</v>
      </c>
      <c r="D3" s="422"/>
      <c r="E3" s="513" t="s">
        <v>1046</v>
      </c>
      <c r="F3" s="723" t="s">
        <v>1047</v>
      </c>
      <c r="G3" s="724"/>
      <c r="H3" s="723" t="s">
        <v>1048</v>
      </c>
      <c r="I3" s="723" t="s">
        <v>1049</v>
      </c>
      <c r="J3" s="356"/>
      <c r="K3" s="512"/>
    </row>
    <row r="4" spans="1:11">
      <c r="A4" s="725" t="str">
        <f>Application!B709</f>
        <v>2 Bedrooms</v>
      </c>
      <c r="B4" s="734">
        <f>Application!G709</f>
        <v>17</v>
      </c>
      <c r="C4" s="725">
        <f>Application!K709</f>
        <v>1070</v>
      </c>
      <c r="D4" s="726"/>
      <c r="E4" s="515"/>
      <c r="F4" s="727">
        <f>E4*B4</f>
        <v>0</v>
      </c>
      <c r="G4" s="728"/>
      <c r="H4" s="725" t="str">
        <f>IF(E4=0," ",(E4-C4))</f>
        <v xml:space="preserve"> </v>
      </c>
      <c r="I4" s="727" t="str">
        <f>IF(E4=0," ",(H4*B4))</f>
        <v xml:space="preserve"> </v>
      </c>
      <c r="J4" s="356"/>
      <c r="K4" s="512"/>
    </row>
    <row r="5" spans="1:11">
      <c r="A5" s="725" t="str">
        <f>Application!B710</f>
        <v>3 Bedrooms</v>
      </c>
      <c r="B5" s="734">
        <f>Application!G710</f>
        <v>17</v>
      </c>
      <c r="C5" s="725">
        <f>Application!K710</f>
        <v>1221</v>
      </c>
      <c r="D5" s="726"/>
      <c r="E5" s="515"/>
      <c r="F5" s="727">
        <f t="shared" ref="F5:F28" si="0">E5*B5</f>
        <v>0</v>
      </c>
      <c r="G5" s="728"/>
      <c r="H5" s="725" t="str">
        <f t="shared" ref="H5:H28" si="1">IF(E5=0," ",(E5-C5))</f>
        <v xml:space="preserve"> </v>
      </c>
      <c r="I5" s="727" t="str">
        <f t="shared" ref="I5:I28" si="2">IF(E5=0," ",(H5*B5))</f>
        <v xml:space="preserve"> </v>
      </c>
      <c r="J5" s="356"/>
      <c r="K5" s="512"/>
    </row>
    <row r="6" spans="1:11">
      <c r="A6" s="725">
        <f>Application!B711</f>
        <v>0</v>
      </c>
      <c r="B6" s="734">
        <f>Application!G711</f>
        <v>0</v>
      </c>
      <c r="C6" s="725">
        <f>Application!K711</f>
        <v>0</v>
      </c>
      <c r="D6" s="726"/>
      <c r="E6" s="515"/>
      <c r="F6" s="727">
        <f t="shared" si="0"/>
        <v>0</v>
      </c>
      <c r="G6" s="728"/>
      <c r="H6" s="725" t="str">
        <f t="shared" si="1"/>
        <v xml:space="preserve"> </v>
      </c>
      <c r="I6" s="727" t="str">
        <f t="shared" si="2"/>
        <v xml:space="preserve"> </v>
      </c>
      <c r="J6" s="356"/>
      <c r="K6" s="512"/>
    </row>
    <row r="7" spans="1:11">
      <c r="A7" s="725">
        <f>Application!B712</f>
        <v>0</v>
      </c>
      <c r="B7" s="734">
        <f>Application!G712</f>
        <v>0</v>
      </c>
      <c r="C7" s="725">
        <f>Application!K712</f>
        <v>0</v>
      </c>
      <c r="D7" s="726"/>
      <c r="E7" s="515"/>
      <c r="F7" s="727">
        <f t="shared" si="0"/>
        <v>0</v>
      </c>
      <c r="G7" s="728"/>
      <c r="H7" s="725" t="str">
        <f t="shared" si="1"/>
        <v xml:space="preserve"> </v>
      </c>
      <c r="I7" s="727" t="str">
        <f t="shared" si="2"/>
        <v xml:space="preserve"> </v>
      </c>
      <c r="J7" s="356"/>
      <c r="K7" s="512"/>
    </row>
    <row r="8" spans="1:11">
      <c r="A8" s="725">
        <f>Application!B713</f>
        <v>0</v>
      </c>
      <c r="B8" s="734">
        <f>Application!G713</f>
        <v>0</v>
      </c>
      <c r="C8" s="725">
        <f>Application!K713</f>
        <v>0</v>
      </c>
      <c r="D8" s="726"/>
      <c r="E8" s="515"/>
      <c r="F8" s="727">
        <f t="shared" si="0"/>
        <v>0</v>
      </c>
      <c r="G8" s="728"/>
      <c r="H8" s="725" t="str">
        <f t="shared" si="1"/>
        <v xml:space="preserve"> </v>
      </c>
      <c r="I8" s="727" t="str">
        <f t="shared" si="2"/>
        <v xml:space="preserve"> </v>
      </c>
      <c r="J8" s="356"/>
      <c r="K8" s="512"/>
    </row>
    <row r="9" spans="1:11">
      <c r="A9" s="725">
        <f>Application!B714</f>
        <v>0</v>
      </c>
      <c r="B9" s="734">
        <f>Application!G714</f>
        <v>0</v>
      </c>
      <c r="C9" s="725">
        <f>Application!K714</f>
        <v>0</v>
      </c>
      <c r="D9" s="726"/>
      <c r="E9" s="515"/>
      <c r="F9" s="727">
        <f t="shared" si="0"/>
        <v>0</v>
      </c>
      <c r="G9" s="728"/>
      <c r="H9" s="725" t="str">
        <f t="shared" si="1"/>
        <v xml:space="preserve"> </v>
      </c>
      <c r="I9" s="727" t="str">
        <f t="shared" si="2"/>
        <v xml:space="preserve"> </v>
      </c>
      <c r="J9" s="356"/>
      <c r="K9" s="512"/>
    </row>
    <row r="10" spans="1:11">
      <c r="A10" s="725">
        <f>Application!B715</f>
        <v>0</v>
      </c>
      <c r="B10" s="734">
        <f>Application!G715</f>
        <v>0</v>
      </c>
      <c r="C10" s="725">
        <f>Application!K715</f>
        <v>0</v>
      </c>
      <c r="D10" s="726"/>
      <c r="E10" s="515"/>
      <c r="F10" s="727">
        <f t="shared" si="0"/>
        <v>0</v>
      </c>
      <c r="G10" s="728"/>
      <c r="H10" s="725" t="str">
        <f t="shared" si="1"/>
        <v xml:space="preserve"> </v>
      </c>
      <c r="I10" s="727" t="str">
        <f t="shared" si="2"/>
        <v xml:space="preserve"> </v>
      </c>
      <c r="J10" s="356"/>
      <c r="K10" s="512"/>
    </row>
    <row r="11" spans="1:11">
      <c r="A11" s="725">
        <f>Application!B716</f>
        <v>0</v>
      </c>
      <c r="B11" s="734">
        <f>Application!G716</f>
        <v>0</v>
      </c>
      <c r="C11" s="725">
        <f>Application!K716</f>
        <v>0</v>
      </c>
      <c r="D11" s="726"/>
      <c r="E11" s="515"/>
      <c r="F11" s="727">
        <f t="shared" si="0"/>
        <v>0</v>
      </c>
      <c r="G11" s="728"/>
      <c r="H11" s="725" t="str">
        <f t="shared" si="1"/>
        <v xml:space="preserve"> </v>
      </c>
      <c r="I11" s="727" t="str">
        <f t="shared" si="2"/>
        <v xml:space="preserve"> </v>
      </c>
      <c r="J11" s="356"/>
      <c r="K11" s="512"/>
    </row>
    <row r="12" spans="1:11">
      <c r="A12" s="725">
        <f>Application!B717</f>
        <v>0</v>
      </c>
      <c r="B12" s="734">
        <f>Application!G717</f>
        <v>0</v>
      </c>
      <c r="C12" s="725">
        <f>Application!K717</f>
        <v>0</v>
      </c>
      <c r="D12" s="726"/>
      <c r="E12" s="515"/>
      <c r="F12" s="727">
        <f t="shared" si="0"/>
        <v>0</v>
      </c>
      <c r="G12" s="728"/>
      <c r="H12" s="725" t="str">
        <f t="shared" si="1"/>
        <v xml:space="preserve"> </v>
      </c>
      <c r="I12" s="727" t="str">
        <f t="shared" si="2"/>
        <v xml:space="preserve"> </v>
      </c>
      <c r="J12" s="356"/>
      <c r="K12" s="512"/>
    </row>
    <row r="13" spans="1:11">
      <c r="A13" s="725">
        <f>Application!B718</f>
        <v>0</v>
      </c>
      <c r="B13" s="734">
        <f>Application!G718</f>
        <v>0</v>
      </c>
      <c r="C13" s="725">
        <f>Application!K718</f>
        <v>0</v>
      </c>
      <c r="D13" s="726"/>
      <c r="E13" s="515"/>
      <c r="F13" s="727">
        <f t="shared" si="0"/>
        <v>0</v>
      </c>
      <c r="G13" s="728"/>
      <c r="H13" s="725" t="str">
        <f t="shared" si="1"/>
        <v xml:space="preserve"> </v>
      </c>
      <c r="I13" s="727" t="str">
        <f t="shared" si="2"/>
        <v xml:space="preserve"> </v>
      </c>
      <c r="J13" s="356"/>
      <c r="K13" s="512"/>
    </row>
    <row r="14" spans="1:11">
      <c r="A14" s="725">
        <f>Application!B719</f>
        <v>0</v>
      </c>
      <c r="B14" s="734">
        <f>Application!G719</f>
        <v>0</v>
      </c>
      <c r="C14" s="725">
        <f>Application!K719</f>
        <v>0</v>
      </c>
      <c r="D14" s="726"/>
      <c r="E14" s="515"/>
      <c r="F14" s="727">
        <f t="shared" si="0"/>
        <v>0</v>
      </c>
      <c r="G14" s="728"/>
      <c r="H14" s="725" t="str">
        <f t="shared" si="1"/>
        <v xml:space="preserve"> </v>
      </c>
      <c r="I14" s="727" t="str">
        <f t="shared" si="2"/>
        <v xml:space="preserve"> </v>
      </c>
      <c r="J14" s="356"/>
      <c r="K14" s="512"/>
    </row>
    <row r="15" spans="1:11">
      <c r="A15" s="725">
        <f>Application!B720</f>
        <v>0</v>
      </c>
      <c r="B15" s="734">
        <f>Application!G720</f>
        <v>0</v>
      </c>
      <c r="C15" s="725">
        <f>Application!K720</f>
        <v>0</v>
      </c>
      <c r="D15" s="726"/>
      <c r="E15" s="515"/>
      <c r="F15" s="727">
        <f t="shared" si="0"/>
        <v>0</v>
      </c>
      <c r="G15" s="728"/>
      <c r="H15" s="725" t="str">
        <f t="shared" si="1"/>
        <v xml:space="preserve"> </v>
      </c>
      <c r="I15" s="727" t="str">
        <f t="shared" si="2"/>
        <v xml:space="preserve"> </v>
      </c>
      <c r="J15" s="356"/>
      <c r="K15" s="512"/>
    </row>
    <row r="16" spans="1:11">
      <c r="A16" s="725">
        <f>Application!B721</f>
        <v>0</v>
      </c>
      <c r="B16" s="734">
        <f>Application!G721</f>
        <v>0</v>
      </c>
      <c r="C16" s="725">
        <f>Application!K721</f>
        <v>0</v>
      </c>
      <c r="D16" s="726"/>
      <c r="E16" s="515"/>
      <c r="F16" s="727">
        <f t="shared" si="0"/>
        <v>0</v>
      </c>
      <c r="G16" s="728"/>
      <c r="H16" s="725" t="str">
        <f t="shared" si="1"/>
        <v xml:space="preserve"> </v>
      </c>
      <c r="I16" s="727" t="str">
        <f t="shared" si="2"/>
        <v xml:space="preserve"> </v>
      </c>
      <c r="J16" s="356"/>
      <c r="K16" s="512"/>
    </row>
    <row r="17" spans="1:11">
      <c r="A17" s="725">
        <f>Application!B722</f>
        <v>0</v>
      </c>
      <c r="B17" s="734">
        <f>Application!G722</f>
        <v>0</v>
      </c>
      <c r="C17" s="725">
        <f>Application!K722</f>
        <v>0</v>
      </c>
      <c r="D17" s="726"/>
      <c r="E17" s="515"/>
      <c r="F17" s="727">
        <f t="shared" si="0"/>
        <v>0</v>
      </c>
      <c r="G17" s="728"/>
      <c r="H17" s="725" t="str">
        <f t="shared" si="1"/>
        <v xml:space="preserve"> </v>
      </c>
      <c r="I17" s="727" t="str">
        <f t="shared" si="2"/>
        <v xml:space="preserve"> </v>
      </c>
      <c r="J17" s="356"/>
      <c r="K17" s="512"/>
    </row>
    <row r="18" spans="1:11">
      <c r="A18" s="725">
        <f>Application!B723</f>
        <v>0</v>
      </c>
      <c r="B18" s="734">
        <f>Application!G723</f>
        <v>0</v>
      </c>
      <c r="C18" s="725">
        <f>Application!K723</f>
        <v>0</v>
      </c>
      <c r="D18" s="726"/>
      <c r="E18" s="515"/>
      <c r="F18" s="727">
        <f t="shared" si="0"/>
        <v>0</v>
      </c>
      <c r="G18" s="728"/>
      <c r="H18" s="725" t="str">
        <f t="shared" si="1"/>
        <v xml:space="preserve"> </v>
      </c>
      <c r="I18" s="727" t="str">
        <f t="shared" si="2"/>
        <v xml:space="preserve"> </v>
      </c>
      <c r="J18" s="356"/>
      <c r="K18" s="512"/>
    </row>
    <row r="19" spans="1:11">
      <c r="A19" s="725">
        <f>Application!B724</f>
        <v>0</v>
      </c>
      <c r="B19" s="734">
        <f>Application!G724</f>
        <v>0</v>
      </c>
      <c r="C19" s="725">
        <f>Application!K724</f>
        <v>0</v>
      </c>
      <c r="D19" s="726"/>
      <c r="E19" s="515"/>
      <c r="F19" s="727">
        <f t="shared" si="0"/>
        <v>0</v>
      </c>
      <c r="G19" s="728"/>
      <c r="H19" s="725" t="str">
        <f t="shared" si="1"/>
        <v xml:space="preserve"> </v>
      </c>
      <c r="I19" s="727" t="str">
        <f t="shared" si="2"/>
        <v xml:space="preserve"> </v>
      </c>
      <c r="J19" s="356"/>
      <c r="K19" s="512"/>
    </row>
    <row r="20" spans="1:11">
      <c r="A20" s="725">
        <f>Application!B725</f>
        <v>0</v>
      </c>
      <c r="B20" s="734">
        <f>Application!G725</f>
        <v>0</v>
      </c>
      <c r="C20" s="725">
        <f>Application!K725</f>
        <v>0</v>
      </c>
      <c r="D20" s="726"/>
      <c r="E20" s="515"/>
      <c r="F20" s="727">
        <f t="shared" si="0"/>
        <v>0</v>
      </c>
      <c r="G20" s="728"/>
      <c r="H20" s="725" t="str">
        <f t="shared" si="1"/>
        <v xml:space="preserve"> </v>
      </c>
      <c r="I20" s="727" t="str">
        <f t="shared" si="2"/>
        <v xml:space="preserve"> </v>
      </c>
      <c r="J20" s="356"/>
      <c r="K20" s="512"/>
    </row>
    <row r="21" spans="1:11">
      <c r="A21" s="725">
        <f>Application!B726</f>
        <v>0</v>
      </c>
      <c r="B21" s="734">
        <f>Application!G726</f>
        <v>0</v>
      </c>
      <c r="C21" s="725">
        <f>Application!K726</f>
        <v>0</v>
      </c>
      <c r="D21" s="726"/>
      <c r="E21" s="515"/>
      <c r="F21" s="727">
        <f t="shared" si="0"/>
        <v>0</v>
      </c>
      <c r="G21" s="728"/>
      <c r="H21" s="725" t="str">
        <f t="shared" si="1"/>
        <v xml:space="preserve"> </v>
      </c>
      <c r="I21" s="727" t="str">
        <f t="shared" si="2"/>
        <v xml:space="preserve"> </v>
      </c>
      <c r="J21" s="356"/>
      <c r="K21" s="512"/>
    </row>
    <row r="22" spans="1:11">
      <c r="A22" s="725">
        <f>Application!B727</f>
        <v>0</v>
      </c>
      <c r="B22" s="734">
        <f>Application!G727</f>
        <v>0</v>
      </c>
      <c r="C22" s="725">
        <f>Application!K727</f>
        <v>0</v>
      </c>
      <c r="D22" s="726"/>
      <c r="E22" s="515"/>
      <c r="F22" s="727">
        <f t="shared" si="0"/>
        <v>0</v>
      </c>
      <c r="G22" s="728"/>
      <c r="H22" s="725" t="str">
        <f t="shared" si="1"/>
        <v xml:space="preserve"> </v>
      </c>
      <c r="I22" s="727" t="str">
        <f t="shared" si="2"/>
        <v xml:space="preserve"> </v>
      </c>
      <c r="J22" s="356"/>
      <c r="K22" s="512"/>
    </row>
    <row r="23" spans="1:11">
      <c r="A23" s="725">
        <f>Application!B728</f>
        <v>0</v>
      </c>
      <c r="B23" s="734">
        <f>Application!G728</f>
        <v>0</v>
      </c>
      <c r="C23" s="725">
        <f>Application!K728</f>
        <v>0</v>
      </c>
      <c r="D23" s="726"/>
      <c r="E23" s="515"/>
      <c r="F23" s="727">
        <f t="shared" si="0"/>
        <v>0</v>
      </c>
      <c r="G23" s="728"/>
      <c r="H23" s="725" t="str">
        <f t="shared" si="1"/>
        <v xml:space="preserve"> </v>
      </c>
      <c r="I23" s="727" t="str">
        <f t="shared" si="2"/>
        <v xml:space="preserve"> </v>
      </c>
      <c r="J23" s="356"/>
      <c r="K23" s="512"/>
    </row>
    <row r="24" spans="1:11">
      <c r="A24" s="725">
        <f>Application!B729</f>
        <v>0</v>
      </c>
      <c r="B24" s="734">
        <f>Application!G729</f>
        <v>0</v>
      </c>
      <c r="C24" s="725">
        <f>Application!K729</f>
        <v>0</v>
      </c>
      <c r="D24" s="726"/>
      <c r="E24" s="515"/>
      <c r="F24" s="727">
        <f t="shared" si="0"/>
        <v>0</v>
      </c>
      <c r="G24" s="728"/>
      <c r="H24" s="725" t="str">
        <f t="shared" si="1"/>
        <v xml:space="preserve"> </v>
      </c>
      <c r="I24" s="727" t="str">
        <f t="shared" si="2"/>
        <v xml:space="preserve"> </v>
      </c>
      <c r="J24" s="356"/>
      <c r="K24" s="512"/>
    </row>
    <row r="25" spans="1:11">
      <c r="A25" s="725">
        <f>Application!B730</f>
        <v>0</v>
      </c>
      <c r="B25" s="734">
        <f>Application!G730</f>
        <v>0</v>
      </c>
      <c r="C25" s="725">
        <f>Application!K730</f>
        <v>0</v>
      </c>
      <c r="D25" s="726"/>
      <c r="E25" s="515"/>
      <c r="F25" s="727">
        <f t="shared" si="0"/>
        <v>0</v>
      </c>
      <c r="G25" s="728"/>
      <c r="H25" s="725" t="str">
        <f t="shared" si="1"/>
        <v xml:space="preserve"> </v>
      </c>
      <c r="I25" s="727" t="str">
        <f t="shared" si="2"/>
        <v xml:space="preserve"> </v>
      </c>
      <c r="J25" s="356"/>
      <c r="K25" s="512"/>
    </row>
    <row r="26" spans="1:11">
      <c r="A26" s="725">
        <f>Application!B731</f>
        <v>0</v>
      </c>
      <c r="B26" s="734">
        <f>Application!G731</f>
        <v>0</v>
      </c>
      <c r="C26" s="725">
        <f>Application!K731</f>
        <v>0</v>
      </c>
      <c r="D26" s="726"/>
      <c r="E26" s="515"/>
      <c r="F26" s="727">
        <f t="shared" si="0"/>
        <v>0</v>
      </c>
      <c r="G26" s="728"/>
      <c r="H26" s="725" t="str">
        <f t="shared" si="1"/>
        <v xml:space="preserve"> </v>
      </c>
      <c r="I26" s="727" t="str">
        <f t="shared" si="2"/>
        <v xml:space="preserve"> </v>
      </c>
      <c r="J26" s="356"/>
      <c r="K26" s="512"/>
    </row>
    <row r="27" spans="1:11">
      <c r="A27" s="725">
        <f>Application!B732</f>
        <v>0</v>
      </c>
      <c r="B27" s="734">
        <f>Application!G732</f>
        <v>0</v>
      </c>
      <c r="C27" s="725">
        <f>Application!K732</f>
        <v>0</v>
      </c>
      <c r="D27" s="726"/>
      <c r="E27" s="515"/>
      <c r="F27" s="727">
        <f t="shared" si="0"/>
        <v>0</v>
      </c>
      <c r="G27" s="728"/>
      <c r="H27" s="725" t="str">
        <f t="shared" si="1"/>
        <v xml:space="preserve"> </v>
      </c>
      <c r="I27" s="727" t="str">
        <f t="shared" si="2"/>
        <v xml:space="preserve"> </v>
      </c>
      <c r="J27" s="356"/>
      <c r="K27" s="512"/>
    </row>
    <row r="28" spans="1:11">
      <c r="A28" s="725">
        <f>Application!B733</f>
        <v>0</v>
      </c>
      <c r="B28" s="734">
        <f>Application!G733</f>
        <v>0</v>
      </c>
      <c r="C28" s="725">
        <f>Application!K733</f>
        <v>0</v>
      </c>
      <c r="D28" s="726"/>
      <c r="E28" s="515"/>
      <c r="F28" s="727">
        <f t="shared" si="0"/>
        <v>0</v>
      </c>
      <c r="G28" s="728"/>
      <c r="H28" s="725" t="str">
        <f t="shared" si="1"/>
        <v xml:space="preserve"> </v>
      </c>
      <c r="I28" s="727" t="str">
        <f t="shared" si="2"/>
        <v xml:space="preserve"> </v>
      </c>
      <c r="J28" s="356"/>
      <c r="K28" s="512"/>
    </row>
    <row r="29" spans="1:11">
      <c r="A29" s="422"/>
      <c r="B29" s="422"/>
      <c r="C29" s="726"/>
      <c r="D29" s="726"/>
      <c r="E29" s="726"/>
      <c r="F29" s="726"/>
      <c r="G29" s="728"/>
      <c r="H29" s="726"/>
      <c r="I29" s="422"/>
      <c r="J29" s="356"/>
      <c r="K29" s="512"/>
    </row>
    <row r="30" spans="1:11" ht="15">
      <c r="A30" s="729" t="s">
        <v>1050</v>
      </c>
      <c r="B30" s="730"/>
      <c r="C30" s="731">
        <f>Application!P734</f>
        <v>38947</v>
      </c>
      <c r="D30" s="726"/>
      <c r="E30" s="726"/>
      <c r="F30" s="731">
        <f>SUM(F4:F28)*12</f>
        <v>0</v>
      </c>
      <c r="G30" s="732"/>
      <c r="H30" s="730"/>
      <c r="I30" s="731">
        <f>SUM(I4:I28)*12</f>
        <v>0</v>
      </c>
      <c r="J30" s="356"/>
      <c r="K30" s="514"/>
    </row>
    <row r="31" spans="1:11" ht="15">
      <c r="A31" s="729"/>
      <c r="B31" s="730"/>
      <c r="C31" s="732"/>
      <c r="D31" s="726"/>
      <c r="E31" s="726"/>
      <c r="F31" s="732"/>
      <c r="G31" s="732"/>
      <c r="H31" s="730"/>
      <c r="I31" s="732"/>
      <c r="J31" s="356"/>
      <c r="K31" s="514"/>
    </row>
    <row r="32" spans="1:11">
      <c r="A32" s="733" t="s">
        <v>1051</v>
      </c>
      <c r="B32" s="722"/>
      <c r="C32" s="722"/>
      <c r="D32" s="722"/>
      <c r="E32" s="722"/>
      <c r="F32" s="722"/>
      <c r="G32" s="722"/>
      <c r="H32" s="722"/>
      <c r="I32" s="722"/>
    </row>
    <row r="33" spans="1:9">
      <c r="A33" s="733" t="s">
        <v>1052</v>
      </c>
      <c r="B33" s="722"/>
      <c r="C33" s="722"/>
      <c r="D33" s="722"/>
      <c r="E33" s="722"/>
      <c r="F33" s="722"/>
      <c r="G33" s="722"/>
      <c r="H33" s="722"/>
      <c r="I33" s="722"/>
    </row>
    <row r="34" spans="1:9">
      <c r="A34" s="722" t="s">
        <v>1226</v>
      </c>
      <c r="B34" s="722"/>
      <c r="C34" s="722"/>
      <c r="D34" s="722"/>
      <c r="E34" s="722"/>
      <c r="F34" s="722"/>
      <c r="G34" s="722"/>
      <c r="H34" s="722"/>
      <c r="I34" s="722"/>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27" t="s">
        <v>1114</v>
      </c>
    </row>
    <row r="2" spans="1:1" ht="15.75">
      <c r="A2" s="528"/>
    </row>
    <row r="3" spans="1:1" ht="15.75">
      <c r="A3" s="529" t="s">
        <v>1109</v>
      </c>
    </row>
    <row r="4" spans="1:1" ht="15.75">
      <c r="A4" s="529" t="s">
        <v>1110</v>
      </c>
    </row>
    <row r="5" spans="1:1" ht="15.75">
      <c r="A5" s="529" t="s">
        <v>1111</v>
      </c>
    </row>
    <row r="6" spans="1:1" ht="15.75">
      <c r="A6" s="529" t="s">
        <v>1113</v>
      </c>
    </row>
    <row r="7" spans="1:1" ht="15.75">
      <c r="A7" s="529" t="s">
        <v>1112</v>
      </c>
    </row>
    <row r="8" spans="1:1" ht="15.75">
      <c r="A8" s="591" t="s">
        <v>1217</v>
      </c>
    </row>
    <row r="9" spans="1:1" ht="15.75">
      <c r="A9" s="529" t="s">
        <v>1218</v>
      </c>
    </row>
  </sheetData>
  <sheetProtection password="E2FF"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E5" sqref="E5"/>
    </sheetView>
  </sheetViews>
  <sheetFormatPr defaultColWidth="0" defaultRowHeight="12.75" zeroHeight="1"/>
  <cols>
    <col min="1" max="1" width="35.7109375" style="356" customWidth="1"/>
    <col min="2" max="4" width="14.7109375" style="356" customWidth="1"/>
    <col min="5" max="5" width="50.7109375" style="356" customWidth="1"/>
    <col min="6" max="6" width="9.140625" style="356" customWidth="1"/>
    <col min="7" max="253" width="0" style="547" hidden="1" customWidth="1"/>
    <col min="254" max="16384" width="9.140625" style="547" hidden="1"/>
  </cols>
  <sheetData>
    <row r="1" spans="1:253" s="471" customFormat="1" ht="18" customHeight="1">
      <c r="A1" s="949" t="s">
        <v>1547</v>
      </c>
      <c r="D1" s="476"/>
    </row>
    <row r="2" spans="1:253" s="471" customFormat="1">
      <c r="A2" s="453" t="s">
        <v>1019</v>
      </c>
      <c r="B2" s="455"/>
      <c r="C2" s="455"/>
      <c r="D2" s="452"/>
      <c r="E2" s="456"/>
      <c r="F2" s="455"/>
      <c r="HN2" s="596"/>
      <c r="HO2" s="596"/>
      <c r="HP2" s="596"/>
      <c r="HQ2" s="596"/>
      <c r="HR2" s="596"/>
      <c r="HS2" s="596"/>
      <c r="HT2" s="596"/>
      <c r="HU2" s="596"/>
      <c r="HV2" s="596"/>
      <c r="HW2" s="596"/>
      <c r="HX2" s="596"/>
      <c r="HY2" s="596"/>
      <c r="HZ2" s="596"/>
      <c r="IA2" s="596"/>
      <c r="IB2" s="596"/>
      <c r="IC2" s="596"/>
      <c r="ID2" s="596"/>
      <c r="IE2" s="596"/>
      <c r="IF2" s="596"/>
      <c r="IG2" s="596"/>
      <c r="IH2" s="596"/>
      <c r="II2" s="596"/>
      <c r="IJ2" s="596"/>
      <c r="IK2" s="596"/>
      <c r="IL2" s="596"/>
      <c r="IM2" s="596"/>
      <c r="IN2" s="596"/>
      <c r="IO2" s="596"/>
      <c r="IP2" s="596"/>
      <c r="IQ2" s="596"/>
      <c r="IR2" s="596"/>
      <c r="IS2" s="596"/>
    </row>
    <row r="3" spans="1:253" s="598" customFormat="1" ht="80.25" customHeight="1">
      <c r="A3" s="473"/>
      <c r="B3" s="457" t="s">
        <v>1020</v>
      </c>
      <c r="C3" s="457" t="s">
        <v>1021</v>
      </c>
      <c r="D3" s="457" t="s">
        <v>1022</v>
      </c>
      <c r="E3" s="454" t="s">
        <v>1023</v>
      </c>
      <c r="F3" s="454"/>
      <c r="G3" s="603"/>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7"/>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c r="GC3" s="597"/>
      <c r="GD3" s="597"/>
      <c r="GE3" s="597"/>
      <c r="GF3" s="597"/>
      <c r="GG3" s="597"/>
      <c r="GH3" s="597"/>
      <c r="GI3" s="597"/>
      <c r="GJ3" s="597"/>
      <c r="GK3" s="597"/>
      <c r="GL3" s="597"/>
      <c r="GM3" s="597"/>
      <c r="GN3" s="597"/>
      <c r="GO3" s="597"/>
      <c r="GP3" s="597"/>
      <c r="GQ3" s="597"/>
      <c r="GR3" s="597"/>
      <c r="GS3" s="597"/>
      <c r="GT3" s="597"/>
      <c r="GU3" s="597"/>
      <c r="GV3" s="597"/>
      <c r="GW3" s="597"/>
      <c r="GX3" s="597"/>
      <c r="GY3" s="597"/>
      <c r="GZ3" s="597"/>
      <c r="HA3" s="597"/>
      <c r="HB3" s="597"/>
      <c r="HC3" s="597"/>
      <c r="HD3" s="597"/>
      <c r="HE3" s="597"/>
      <c r="HF3" s="597"/>
      <c r="HG3" s="597"/>
      <c r="HH3" s="597"/>
      <c r="HI3" s="597"/>
      <c r="HJ3" s="597"/>
      <c r="HK3" s="597"/>
      <c r="HL3" s="597"/>
      <c r="HM3" s="597"/>
      <c r="HN3" s="597"/>
      <c r="HO3" s="597"/>
      <c r="HP3" s="597"/>
      <c r="HQ3" s="597"/>
      <c r="HR3" s="597"/>
      <c r="HS3" s="597"/>
      <c r="HT3" s="597"/>
      <c r="HU3" s="597"/>
      <c r="HV3" s="597"/>
      <c r="HW3" s="597"/>
      <c r="HX3" s="597"/>
      <c r="HY3" s="597"/>
      <c r="HZ3" s="597"/>
      <c r="IA3" s="597"/>
      <c r="IB3" s="597"/>
      <c r="IC3" s="597"/>
      <c r="ID3" s="597"/>
      <c r="IE3" s="597"/>
      <c r="IF3" s="597"/>
      <c r="IG3" s="597"/>
      <c r="IH3" s="597"/>
      <c r="II3" s="597"/>
      <c r="IJ3" s="597"/>
      <c r="IK3" s="597"/>
      <c r="IL3" s="597"/>
      <c r="IM3" s="597"/>
      <c r="IN3" s="597"/>
      <c r="IO3" s="597"/>
      <c r="IP3" s="597"/>
      <c r="IQ3" s="597"/>
      <c r="IR3" s="597"/>
      <c r="IS3" s="597"/>
    </row>
    <row r="4" spans="1:253" s="600" customFormat="1">
      <c r="A4" s="458" t="s">
        <v>30</v>
      </c>
      <c r="B4" s="458"/>
      <c r="C4" s="458"/>
      <c r="D4" s="458"/>
      <c r="E4" s="478"/>
      <c r="F4" s="458"/>
      <c r="G4" s="604"/>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c r="CU4" s="599"/>
      <c r="CV4" s="599"/>
      <c r="CW4" s="599"/>
      <c r="CX4" s="599"/>
      <c r="CY4" s="599"/>
      <c r="CZ4" s="599"/>
      <c r="DA4" s="599"/>
      <c r="DB4" s="599"/>
      <c r="DC4" s="599"/>
      <c r="DD4" s="599"/>
      <c r="DE4" s="599"/>
      <c r="DF4" s="599"/>
      <c r="DG4" s="599"/>
      <c r="DH4" s="599"/>
      <c r="DI4" s="599"/>
      <c r="DJ4" s="599"/>
      <c r="DK4" s="599"/>
      <c r="DL4" s="599"/>
      <c r="DM4" s="599"/>
      <c r="DN4" s="599"/>
      <c r="DO4" s="599"/>
      <c r="DP4" s="599"/>
      <c r="DQ4" s="599"/>
      <c r="DR4" s="599"/>
      <c r="DS4" s="599"/>
      <c r="DT4" s="599"/>
      <c r="DU4" s="599"/>
      <c r="DV4" s="599"/>
      <c r="DW4" s="599"/>
      <c r="DX4" s="599"/>
      <c r="DY4" s="599"/>
      <c r="DZ4" s="599"/>
      <c r="EA4" s="599"/>
      <c r="EB4" s="599"/>
      <c r="EC4" s="599"/>
      <c r="ED4" s="599"/>
      <c r="EE4" s="599"/>
      <c r="EF4" s="599"/>
      <c r="EG4" s="599"/>
      <c r="EH4" s="599"/>
      <c r="EI4" s="599"/>
      <c r="EJ4" s="599"/>
      <c r="EK4" s="599"/>
      <c r="EL4" s="599"/>
      <c r="EM4" s="599"/>
      <c r="EN4" s="599"/>
      <c r="EO4" s="599"/>
      <c r="EP4" s="599"/>
      <c r="EQ4" s="599"/>
      <c r="ER4" s="599"/>
      <c r="ES4" s="599"/>
      <c r="ET4" s="599"/>
      <c r="EU4" s="599"/>
      <c r="EV4" s="599"/>
      <c r="EW4" s="599"/>
      <c r="EX4" s="599"/>
      <c r="EY4" s="599"/>
      <c r="EZ4" s="599"/>
      <c r="FA4" s="599"/>
      <c r="FB4" s="599"/>
      <c r="FC4" s="599"/>
      <c r="FD4" s="599"/>
      <c r="FE4" s="599"/>
      <c r="FF4" s="599"/>
      <c r="FG4" s="599"/>
      <c r="FH4" s="599"/>
      <c r="FI4" s="599"/>
      <c r="FJ4" s="599"/>
      <c r="FK4" s="599"/>
      <c r="FL4" s="599"/>
      <c r="FM4" s="599"/>
      <c r="FN4" s="599"/>
      <c r="FO4" s="599"/>
      <c r="FP4" s="599"/>
      <c r="FQ4" s="599"/>
      <c r="FR4" s="599"/>
      <c r="FS4" s="599"/>
      <c r="FT4" s="599"/>
      <c r="FU4" s="599"/>
      <c r="FV4" s="599"/>
      <c r="FW4" s="599"/>
      <c r="FX4" s="599"/>
      <c r="FY4" s="599"/>
      <c r="FZ4" s="599"/>
      <c r="GA4" s="599"/>
      <c r="GB4" s="599"/>
      <c r="GC4" s="599"/>
      <c r="GD4" s="599"/>
      <c r="GE4" s="599"/>
      <c r="GF4" s="599"/>
      <c r="GG4" s="599"/>
      <c r="GH4" s="599"/>
      <c r="GI4" s="599"/>
      <c r="GJ4" s="599"/>
      <c r="GK4" s="599"/>
      <c r="GL4" s="599"/>
      <c r="GM4" s="599"/>
      <c r="GN4" s="599"/>
      <c r="GO4" s="599"/>
      <c r="GP4" s="599"/>
      <c r="GQ4" s="599"/>
      <c r="GR4" s="599"/>
      <c r="GS4" s="599"/>
      <c r="GT4" s="599"/>
      <c r="GU4" s="599"/>
      <c r="GV4" s="599"/>
      <c r="GW4" s="599"/>
      <c r="GX4" s="599"/>
      <c r="GY4" s="599"/>
      <c r="GZ4" s="599"/>
      <c r="HA4" s="599"/>
      <c r="HB4" s="599"/>
      <c r="HC4" s="599"/>
      <c r="HD4" s="599"/>
      <c r="HE4" s="599"/>
      <c r="HF4" s="599"/>
      <c r="HG4" s="599"/>
      <c r="HH4" s="599"/>
      <c r="HI4" s="599"/>
      <c r="HJ4" s="599"/>
      <c r="HK4" s="599"/>
      <c r="HL4" s="599"/>
      <c r="HM4" s="599"/>
      <c r="HN4" s="599"/>
      <c r="HO4" s="599"/>
      <c r="HP4" s="599"/>
      <c r="HQ4" s="599"/>
      <c r="HR4" s="599"/>
      <c r="HS4" s="599"/>
      <c r="HT4" s="599"/>
      <c r="HU4" s="599"/>
      <c r="HV4" s="599"/>
      <c r="HW4" s="599"/>
      <c r="HX4" s="599"/>
      <c r="HY4" s="599"/>
      <c r="HZ4" s="599"/>
      <c r="IA4" s="599"/>
      <c r="IB4" s="599"/>
      <c r="IC4" s="599"/>
      <c r="ID4" s="599"/>
      <c r="IE4" s="599"/>
      <c r="IF4" s="599"/>
      <c r="IG4" s="599"/>
      <c r="IH4" s="599"/>
      <c r="II4" s="599"/>
      <c r="IJ4" s="599"/>
      <c r="IK4" s="599"/>
      <c r="IL4" s="599"/>
      <c r="IM4" s="599"/>
      <c r="IN4" s="599"/>
      <c r="IO4" s="599"/>
      <c r="IP4" s="599"/>
      <c r="IQ4" s="599"/>
      <c r="IR4" s="599"/>
      <c r="IS4" s="599"/>
    </row>
    <row r="5" spans="1:253" s="600" customFormat="1">
      <c r="A5" s="463" t="s">
        <v>31</v>
      </c>
      <c r="B5" s="460">
        <f>'Sources and Uses Budget'!$C4</f>
        <v>2710000</v>
      </c>
      <c r="C5" s="460">
        <f>'Sources and Uses Budget'!$C4</f>
        <v>2710000</v>
      </c>
      <c r="D5" s="464">
        <f>C5-B5</f>
        <v>0</v>
      </c>
      <c r="E5" s="462"/>
      <c r="F5" s="461"/>
      <c r="G5" s="604"/>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599"/>
      <c r="DV5" s="599"/>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599"/>
      <c r="FA5" s="599"/>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599"/>
      <c r="GE5" s="599"/>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9"/>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9"/>
      <c r="IO5" s="599"/>
      <c r="IP5" s="599"/>
      <c r="IQ5" s="599"/>
      <c r="IR5" s="599"/>
      <c r="IS5" s="599"/>
    </row>
    <row r="6" spans="1:253" s="600" customFormat="1">
      <c r="A6" s="463" t="s">
        <v>32</v>
      </c>
      <c r="B6" s="460">
        <f>'Sources and Uses Budget'!$C5</f>
        <v>0</v>
      </c>
      <c r="C6" s="460">
        <f>'Sources and Uses Budget'!$C5</f>
        <v>0</v>
      </c>
      <c r="D6" s="464">
        <f t="shared" ref="D6:D74" si="0">C6-B6</f>
        <v>0</v>
      </c>
      <c r="E6" s="462"/>
      <c r="F6" s="461"/>
      <c r="G6" s="604"/>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c r="CU6" s="599"/>
      <c r="CV6" s="599"/>
      <c r="CW6" s="599"/>
      <c r="CX6" s="599"/>
      <c r="CY6" s="599"/>
      <c r="CZ6" s="599"/>
      <c r="DA6" s="599"/>
      <c r="DB6" s="599"/>
      <c r="DC6" s="599"/>
      <c r="DD6" s="599"/>
      <c r="DE6" s="599"/>
      <c r="DF6" s="599"/>
      <c r="DG6" s="599"/>
      <c r="DH6" s="599"/>
      <c r="DI6" s="599"/>
      <c r="DJ6" s="599"/>
      <c r="DK6" s="599"/>
      <c r="DL6" s="599"/>
      <c r="DM6" s="599"/>
      <c r="DN6" s="599"/>
      <c r="DO6" s="599"/>
      <c r="DP6" s="599"/>
      <c r="DQ6" s="599"/>
      <c r="DR6" s="599"/>
      <c r="DS6" s="599"/>
      <c r="DT6" s="599"/>
      <c r="DU6" s="599"/>
      <c r="DV6" s="599"/>
      <c r="DW6" s="599"/>
      <c r="DX6" s="599"/>
      <c r="DY6" s="599"/>
      <c r="DZ6" s="599"/>
      <c r="EA6" s="599"/>
      <c r="EB6" s="599"/>
      <c r="EC6" s="599"/>
      <c r="ED6" s="599"/>
      <c r="EE6" s="599"/>
      <c r="EF6" s="599"/>
      <c r="EG6" s="599"/>
      <c r="EH6" s="599"/>
      <c r="EI6" s="599"/>
      <c r="EJ6" s="599"/>
      <c r="EK6" s="599"/>
      <c r="EL6" s="599"/>
      <c r="EM6" s="599"/>
      <c r="EN6" s="599"/>
      <c r="EO6" s="599"/>
      <c r="EP6" s="599"/>
      <c r="EQ6" s="599"/>
      <c r="ER6" s="599"/>
      <c r="ES6" s="599"/>
      <c r="ET6" s="599"/>
      <c r="EU6" s="599"/>
      <c r="EV6" s="599"/>
      <c r="EW6" s="599"/>
      <c r="EX6" s="599"/>
      <c r="EY6" s="599"/>
      <c r="EZ6" s="599"/>
      <c r="FA6" s="599"/>
      <c r="FB6" s="599"/>
      <c r="FC6" s="599"/>
      <c r="FD6" s="599"/>
      <c r="FE6" s="599"/>
      <c r="FF6" s="599"/>
      <c r="FG6" s="599"/>
      <c r="FH6" s="599"/>
      <c r="FI6" s="599"/>
      <c r="FJ6" s="599"/>
      <c r="FK6" s="599"/>
      <c r="FL6" s="599"/>
      <c r="FM6" s="599"/>
      <c r="FN6" s="599"/>
      <c r="FO6" s="599"/>
      <c r="FP6" s="599"/>
      <c r="FQ6" s="599"/>
      <c r="FR6" s="599"/>
      <c r="FS6" s="599"/>
      <c r="FT6" s="599"/>
      <c r="FU6" s="599"/>
      <c r="FV6" s="599"/>
      <c r="FW6" s="599"/>
      <c r="FX6" s="599"/>
      <c r="FY6" s="599"/>
      <c r="FZ6" s="599"/>
      <c r="GA6" s="599"/>
      <c r="GB6" s="599"/>
      <c r="GC6" s="599"/>
      <c r="GD6" s="599"/>
      <c r="GE6" s="599"/>
      <c r="GF6" s="599"/>
      <c r="GG6" s="599"/>
      <c r="GH6" s="599"/>
      <c r="GI6" s="599"/>
      <c r="GJ6" s="599"/>
      <c r="GK6" s="599"/>
      <c r="GL6" s="599"/>
      <c r="GM6" s="599"/>
      <c r="GN6" s="599"/>
      <c r="GO6" s="599"/>
      <c r="GP6" s="599"/>
      <c r="GQ6" s="599"/>
      <c r="GR6" s="599"/>
      <c r="GS6" s="599"/>
      <c r="GT6" s="599"/>
      <c r="GU6" s="599"/>
      <c r="GV6" s="599"/>
      <c r="GW6" s="599"/>
      <c r="GX6" s="599"/>
      <c r="GY6" s="599"/>
      <c r="GZ6" s="599"/>
      <c r="HA6" s="599"/>
      <c r="HB6" s="599"/>
      <c r="HC6" s="599"/>
      <c r="HD6" s="599"/>
      <c r="HE6" s="599"/>
      <c r="HF6" s="599"/>
      <c r="HG6" s="599"/>
      <c r="HH6" s="599"/>
      <c r="HI6" s="599"/>
      <c r="HJ6" s="599"/>
      <c r="HK6" s="599"/>
      <c r="HL6" s="599"/>
      <c r="HM6" s="599"/>
      <c r="HN6" s="599"/>
      <c r="HO6" s="599"/>
      <c r="HP6" s="599"/>
      <c r="HQ6" s="599"/>
      <c r="HR6" s="599"/>
      <c r="HS6" s="599"/>
      <c r="HT6" s="599"/>
      <c r="HU6" s="599"/>
      <c r="HV6" s="599"/>
      <c r="HW6" s="599"/>
      <c r="HX6" s="599"/>
      <c r="HY6" s="599"/>
      <c r="HZ6" s="599"/>
      <c r="IA6" s="599"/>
      <c r="IB6" s="599"/>
      <c r="IC6" s="599"/>
      <c r="ID6" s="599"/>
      <c r="IE6" s="599"/>
      <c r="IF6" s="599"/>
      <c r="IG6" s="599"/>
      <c r="IH6" s="599"/>
      <c r="II6" s="599"/>
      <c r="IJ6" s="599"/>
      <c r="IK6" s="599"/>
      <c r="IL6" s="599"/>
      <c r="IM6" s="599"/>
      <c r="IN6" s="599"/>
      <c r="IO6" s="599"/>
      <c r="IP6" s="599"/>
      <c r="IQ6" s="599"/>
      <c r="IR6" s="599"/>
      <c r="IS6" s="599"/>
    </row>
    <row r="7" spans="1:253" s="600" customFormat="1">
      <c r="A7" s="463" t="s">
        <v>33</v>
      </c>
      <c r="B7" s="460">
        <f>'Sources and Uses Budget'!$C6</f>
        <v>60000</v>
      </c>
      <c r="C7" s="460">
        <f>'Sources and Uses Budget'!$C6</f>
        <v>60000</v>
      </c>
      <c r="D7" s="464">
        <f t="shared" si="0"/>
        <v>0</v>
      </c>
      <c r="E7" s="462"/>
      <c r="F7" s="461"/>
      <c r="G7" s="604"/>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IM7" s="599"/>
      <c r="IN7" s="599"/>
      <c r="IO7" s="599"/>
      <c r="IP7" s="599"/>
      <c r="IQ7" s="599"/>
      <c r="IR7" s="599"/>
      <c r="IS7" s="599"/>
    </row>
    <row r="8" spans="1:253" s="600" customFormat="1">
      <c r="A8" s="463" t="s">
        <v>105</v>
      </c>
      <c r="B8" s="460">
        <f>'Sources and Uses Budget'!$C7</f>
        <v>0</v>
      </c>
      <c r="C8" s="460">
        <f>'Sources and Uses Budget'!$C7</f>
        <v>0</v>
      </c>
      <c r="D8" s="464">
        <f t="shared" si="0"/>
        <v>0</v>
      </c>
      <c r="E8" s="462"/>
      <c r="F8" s="461"/>
      <c r="G8" s="604"/>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599"/>
      <c r="IR8" s="599"/>
      <c r="IS8" s="599"/>
    </row>
    <row r="9" spans="1:253" s="600" customFormat="1">
      <c r="A9" s="465" t="s">
        <v>672</v>
      </c>
      <c r="B9" s="464">
        <f>SUM(B5:B8)</f>
        <v>2770000</v>
      </c>
      <c r="C9" s="464">
        <f>SUM(C5:C8)</f>
        <v>2770000</v>
      </c>
      <c r="D9" s="464">
        <f t="shared" si="0"/>
        <v>0</v>
      </c>
      <c r="E9" s="462"/>
      <c r="F9" s="461"/>
      <c r="G9" s="604"/>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row>
    <row r="10" spans="1:253" s="600" customFormat="1">
      <c r="A10" s="463" t="s">
        <v>673</v>
      </c>
      <c r="B10" s="460">
        <f>'Sources and Uses Budget'!$C9</f>
        <v>0</v>
      </c>
      <c r="C10" s="460">
        <f>'Sources and Uses Budget'!$C9</f>
        <v>0</v>
      </c>
      <c r="D10" s="464">
        <f t="shared" si="0"/>
        <v>0</v>
      </c>
      <c r="E10" s="462"/>
      <c r="F10" s="461"/>
      <c r="G10" s="604"/>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599"/>
      <c r="IR10" s="599"/>
      <c r="IS10" s="599"/>
    </row>
    <row r="11" spans="1:253" s="600" customFormat="1">
      <c r="A11" s="463" t="s">
        <v>674</v>
      </c>
      <c r="B11" s="460">
        <f>'Sources and Uses Budget'!$C10</f>
        <v>0</v>
      </c>
      <c r="C11" s="460">
        <f>'Sources and Uses Budget'!$C10</f>
        <v>0</v>
      </c>
      <c r="D11" s="464">
        <f t="shared" si="0"/>
        <v>0</v>
      </c>
      <c r="E11" s="462"/>
      <c r="F11" s="461"/>
      <c r="G11" s="604"/>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599"/>
      <c r="IR11" s="599"/>
      <c r="IS11" s="599"/>
    </row>
    <row r="12" spans="1:253" s="600" customFormat="1">
      <c r="A12" s="465" t="s">
        <v>675</v>
      </c>
      <c r="B12" s="464">
        <f>SUM(B10:B11)</f>
        <v>0</v>
      </c>
      <c r="C12" s="464">
        <f>SUM(C10:C11)</f>
        <v>0</v>
      </c>
      <c r="D12" s="464">
        <f t="shared" si="0"/>
        <v>0</v>
      </c>
      <c r="E12" s="462"/>
      <c r="F12" s="461"/>
      <c r="G12" s="604"/>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c r="IM12" s="599"/>
      <c r="IN12" s="599"/>
      <c r="IO12" s="599"/>
      <c r="IP12" s="599"/>
      <c r="IQ12" s="599"/>
      <c r="IR12" s="599"/>
      <c r="IS12" s="599"/>
    </row>
    <row r="13" spans="1:253" s="600" customFormat="1">
      <c r="A13" s="465" t="s">
        <v>92</v>
      </c>
      <c r="B13" s="464">
        <f>SUM(B9+B12)</f>
        <v>2770000</v>
      </c>
      <c r="C13" s="464">
        <f>SUM(C9+C12)</f>
        <v>2770000</v>
      </c>
      <c r="D13" s="464">
        <f t="shared" si="0"/>
        <v>0</v>
      </c>
      <c r="E13" s="462"/>
      <c r="F13" s="461"/>
      <c r="G13" s="604"/>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c r="CW13" s="599"/>
      <c r="CX13" s="599"/>
      <c r="CY13" s="599"/>
      <c r="CZ13" s="599"/>
      <c r="DA13" s="599"/>
      <c r="DB13" s="599"/>
      <c r="DC13" s="599"/>
      <c r="DD13" s="599"/>
      <c r="DE13" s="599"/>
      <c r="DF13" s="599"/>
      <c r="DG13" s="599"/>
      <c r="DH13" s="599"/>
      <c r="DI13" s="599"/>
      <c r="DJ13" s="599"/>
      <c r="DK13" s="599"/>
      <c r="DL13" s="599"/>
      <c r="DM13" s="599"/>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c r="IM13" s="599"/>
      <c r="IN13" s="599"/>
      <c r="IO13" s="599"/>
      <c r="IP13" s="599"/>
      <c r="IQ13" s="599"/>
      <c r="IR13" s="599"/>
      <c r="IS13" s="599"/>
    </row>
    <row r="14" spans="1:253" s="600" customFormat="1">
      <c r="A14" s="488" t="s">
        <v>1033</v>
      </c>
      <c r="B14" s="460">
        <f>'Sources and Uses Budget'!$C13</f>
        <v>0</v>
      </c>
      <c r="C14" s="460">
        <f>'Sources and Uses Budget'!$C13</f>
        <v>0</v>
      </c>
      <c r="D14" s="464">
        <f t="shared" si="0"/>
        <v>0</v>
      </c>
      <c r="E14" s="462"/>
      <c r="F14" s="461"/>
      <c r="G14" s="604"/>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c r="IM14" s="599"/>
      <c r="IN14" s="599"/>
      <c r="IO14" s="599"/>
      <c r="IP14" s="599"/>
      <c r="IQ14" s="599"/>
      <c r="IR14" s="599"/>
      <c r="IS14" s="599"/>
    </row>
    <row r="15" spans="1:253" s="600" customFormat="1" ht="24">
      <c r="A15" s="489" t="s">
        <v>1034</v>
      </c>
      <c r="B15" s="460">
        <f>'Sources and Uses Budget'!$C14</f>
        <v>0</v>
      </c>
      <c r="C15" s="460">
        <f>'Sources and Uses Budget'!$C14</f>
        <v>0</v>
      </c>
      <c r="D15" s="464">
        <f t="shared" si="0"/>
        <v>0</v>
      </c>
      <c r="E15" s="462"/>
      <c r="F15" s="461"/>
      <c r="G15" s="604"/>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599"/>
      <c r="DG15" s="599"/>
      <c r="DH15" s="599"/>
      <c r="DI15" s="599"/>
      <c r="DJ15" s="599"/>
      <c r="DK15" s="599"/>
      <c r="DL15" s="599"/>
      <c r="DM15" s="599"/>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c r="IM15" s="599"/>
      <c r="IN15" s="599"/>
      <c r="IO15" s="599"/>
      <c r="IP15" s="599"/>
      <c r="IQ15" s="599"/>
      <c r="IR15" s="599"/>
      <c r="IS15" s="599"/>
    </row>
    <row r="16" spans="1:253" s="600" customFormat="1">
      <c r="A16" s="943" t="s">
        <v>1456</v>
      </c>
      <c r="B16" s="460">
        <f>'Sources and Uses Budget'!$C15</f>
        <v>0</v>
      </c>
      <c r="C16" s="460">
        <f>'Sources and Uses Budget'!$C15</f>
        <v>0</v>
      </c>
      <c r="D16" s="464">
        <f t="shared" si="0"/>
        <v>0</v>
      </c>
      <c r="E16" s="462"/>
      <c r="F16" s="461"/>
      <c r="G16" s="604"/>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c r="CU16" s="599"/>
      <c r="CV16" s="599"/>
      <c r="CW16" s="599"/>
      <c r="CX16" s="599"/>
      <c r="CY16" s="599"/>
      <c r="CZ16" s="599"/>
      <c r="DA16" s="599"/>
      <c r="DB16" s="599"/>
      <c r="DC16" s="599"/>
      <c r="DD16" s="599"/>
      <c r="DE16" s="599"/>
      <c r="DF16" s="599"/>
      <c r="DG16" s="599"/>
      <c r="DH16" s="599"/>
      <c r="DI16" s="599"/>
      <c r="DJ16" s="599"/>
      <c r="DK16" s="599"/>
      <c r="DL16" s="599"/>
      <c r="DM16" s="599"/>
      <c r="DN16" s="599"/>
      <c r="DO16" s="599"/>
      <c r="DP16" s="599"/>
      <c r="DQ16" s="599"/>
      <c r="DR16" s="599"/>
      <c r="DS16" s="599"/>
      <c r="DT16" s="599"/>
      <c r="DU16" s="599"/>
      <c r="DV16" s="599"/>
      <c r="DW16" s="599"/>
      <c r="DX16" s="599"/>
      <c r="DY16" s="599"/>
      <c r="DZ16" s="599"/>
      <c r="EA16" s="599"/>
      <c r="EB16" s="599"/>
      <c r="EC16" s="599"/>
      <c r="ED16" s="599"/>
      <c r="EE16" s="599"/>
      <c r="EF16" s="599"/>
      <c r="EG16" s="599"/>
      <c r="EH16" s="599"/>
      <c r="EI16" s="599"/>
      <c r="EJ16" s="599"/>
      <c r="EK16" s="599"/>
      <c r="EL16" s="599"/>
      <c r="EM16" s="599"/>
      <c r="EN16" s="599"/>
      <c r="EO16" s="599"/>
      <c r="EP16" s="599"/>
      <c r="EQ16" s="599"/>
      <c r="ER16" s="599"/>
      <c r="ES16" s="599"/>
      <c r="ET16" s="599"/>
      <c r="EU16" s="599"/>
      <c r="EV16" s="599"/>
      <c r="EW16" s="599"/>
      <c r="EX16" s="599"/>
      <c r="EY16" s="599"/>
      <c r="EZ16" s="599"/>
      <c r="FA16" s="599"/>
      <c r="FB16" s="599"/>
      <c r="FC16" s="599"/>
      <c r="FD16" s="599"/>
      <c r="FE16" s="599"/>
      <c r="FF16" s="599"/>
      <c r="FG16" s="599"/>
      <c r="FH16" s="599"/>
      <c r="FI16" s="599"/>
      <c r="FJ16" s="599"/>
      <c r="FK16" s="599"/>
      <c r="FL16" s="599"/>
      <c r="FM16" s="599"/>
      <c r="FN16" s="599"/>
      <c r="FO16" s="599"/>
      <c r="FP16" s="599"/>
      <c r="FQ16" s="599"/>
      <c r="FR16" s="599"/>
      <c r="FS16" s="599"/>
      <c r="FT16" s="599"/>
      <c r="FU16" s="599"/>
      <c r="FV16" s="599"/>
      <c r="FW16" s="599"/>
      <c r="FX16" s="599"/>
      <c r="FY16" s="599"/>
      <c r="FZ16" s="599"/>
      <c r="GA16" s="599"/>
      <c r="GB16" s="599"/>
      <c r="GC16" s="599"/>
      <c r="GD16" s="599"/>
      <c r="GE16" s="599"/>
      <c r="GF16" s="599"/>
      <c r="GG16" s="599"/>
      <c r="GH16" s="599"/>
      <c r="GI16" s="599"/>
      <c r="GJ16" s="599"/>
      <c r="GK16" s="599"/>
      <c r="GL16" s="599"/>
      <c r="GM16" s="599"/>
      <c r="GN16" s="599"/>
      <c r="GO16" s="599"/>
      <c r="GP16" s="599"/>
      <c r="GQ16" s="599"/>
      <c r="GR16" s="599"/>
      <c r="GS16" s="599"/>
      <c r="GT16" s="599"/>
      <c r="GU16" s="599"/>
      <c r="GV16" s="599"/>
      <c r="GW16" s="599"/>
      <c r="GX16" s="599"/>
      <c r="GY16" s="599"/>
      <c r="GZ16" s="599"/>
      <c r="HA16" s="599"/>
      <c r="HB16" s="599"/>
      <c r="HC16" s="599"/>
      <c r="HD16" s="599"/>
      <c r="HE16" s="599"/>
      <c r="HF16" s="599"/>
      <c r="HG16" s="599"/>
      <c r="HH16" s="599"/>
      <c r="HI16" s="599"/>
      <c r="HJ16" s="599"/>
      <c r="HK16" s="599"/>
      <c r="HL16" s="599"/>
      <c r="HM16" s="599"/>
      <c r="HN16" s="599"/>
      <c r="HO16" s="599"/>
      <c r="HP16" s="599"/>
      <c r="HQ16" s="599"/>
      <c r="HR16" s="599"/>
      <c r="HS16" s="599"/>
      <c r="HT16" s="599"/>
      <c r="HU16" s="599"/>
      <c r="HV16" s="599"/>
      <c r="HW16" s="599"/>
      <c r="HX16" s="599"/>
      <c r="HY16" s="599"/>
      <c r="HZ16" s="599"/>
      <c r="IA16" s="599"/>
      <c r="IB16" s="599"/>
      <c r="IC16" s="599"/>
      <c r="ID16" s="599"/>
      <c r="IE16" s="599"/>
      <c r="IF16" s="599"/>
      <c r="IG16" s="599"/>
      <c r="IH16" s="599"/>
      <c r="II16" s="599"/>
      <c r="IJ16" s="599"/>
      <c r="IK16" s="599"/>
      <c r="IL16" s="599"/>
      <c r="IM16" s="599"/>
      <c r="IN16" s="599"/>
      <c r="IO16" s="599"/>
      <c r="IP16" s="599"/>
      <c r="IQ16" s="599"/>
      <c r="IR16" s="599"/>
      <c r="IS16" s="599"/>
    </row>
    <row r="17" spans="1:253" s="600" customFormat="1">
      <c r="A17" s="458" t="s">
        <v>676</v>
      </c>
      <c r="B17" s="458"/>
      <c r="C17" s="458"/>
      <c r="D17" s="458"/>
      <c r="E17" s="478"/>
      <c r="F17" s="458"/>
      <c r="G17" s="604"/>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c r="CU17" s="599"/>
      <c r="CV17" s="599"/>
      <c r="CW17" s="599"/>
      <c r="CX17" s="599"/>
      <c r="CY17" s="599"/>
      <c r="CZ17" s="599"/>
      <c r="DA17" s="599"/>
      <c r="DB17" s="599"/>
      <c r="DC17" s="599"/>
      <c r="DD17" s="599"/>
      <c r="DE17" s="599"/>
      <c r="DF17" s="599"/>
      <c r="DG17" s="599"/>
      <c r="DH17" s="599"/>
      <c r="DI17" s="599"/>
      <c r="DJ17" s="599"/>
      <c r="DK17" s="599"/>
      <c r="DL17" s="599"/>
      <c r="DM17" s="599"/>
      <c r="DN17" s="599"/>
      <c r="DO17" s="599"/>
      <c r="DP17" s="599"/>
      <c r="DQ17" s="599"/>
      <c r="DR17" s="599"/>
      <c r="DS17" s="599"/>
      <c r="DT17" s="599"/>
      <c r="DU17" s="599"/>
      <c r="DV17" s="599"/>
      <c r="DW17" s="599"/>
      <c r="DX17" s="599"/>
      <c r="DY17" s="599"/>
      <c r="DZ17" s="599"/>
      <c r="EA17" s="599"/>
      <c r="EB17" s="599"/>
      <c r="EC17" s="599"/>
      <c r="ED17" s="599"/>
      <c r="EE17" s="599"/>
      <c r="EF17" s="599"/>
      <c r="EG17" s="599"/>
      <c r="EH17" s="599"/>
      <c r="EI17" s="599"/>
      <c r="EJ17" s="599"/>
      <c r="EK17" s="599"/>
      <c r="EL17" s="599"/>
      <c r="EM17" s="599"/>
      <c r="EN17" s="599"/>
      <c r="EO17" s="599"/>
      <c r="EP17" s="599"/>
      <c r="EQ17" s="599"/>
      <c r="ER17" s="599"/>
      <c r="ES17" s="599"/>
      <c r="ET17" s="599"/>
      <c r="EU17" s="599"/>
      <c r="EV17" s="599"/>
      <c r="EW17" s="599"/>
      <c r="EX17" s="599"/>
      <c r="EY17" s="599"/>
      <c r="EZ17" s="599"/>
      <c r="FA17" s="599"/>
      <c r="FB17" s="599"/>
      <c r="FC17" s="599"/>
      <c r="FD17" s="599"/>
      <c r="FE17" s="599"/>
      <c r="FF17" s="599"/>
      <c r="FG17" s="599"/>
      <c r="FH17" s="599"/>
      <c r="FI17" s="599"/>
      <c r="FJ17" s="599"/>
      <c r="FK17" s="599"/>
      <c r="FL17" s="599"/>
      <c r="FM17" s="599"/>
      <c r="FN17" s="599"/>
      <c r="FO17" s="599"/>
      <c r="FP17" s="599"/>
      <c r="FQ17" s="599"/>
      <c r="FR17" s="599"/>
      <c r="FS17" s="599"/>
      <c r="FT17" s="599"/>
      <c r="FU17" s="599"/>
      <c r="FV17" s="599"/>
      <c r="FW17" s="599"/>
      <c r="FX17" s="599"/>
      <c r="FY17" s="599"/>
      <c r="FZ17" s="599"/>
      <c r="GA17" s="599"/>
      <c r="GB17" s="599"/>
      <c r="GC17" s="599"/>
      <c r="GD17" s="599"/>
      <c r="GE17" s="599"/>
      <c r="GF17" s="599"/>
      <c r="GG17" s="599"/>
      <c r="GH17" s="599"/>
      <c r="GI17" s="599"/>
      <c r="GJ17" s="599"/>
      <c r="GK17" s="599"/>
      <c r="GL17" s="599"/>
      <c r="GM17" s="599"/>
      <c r="GN17" s="599"/>
      <c r="GO17" s="599"/>
      <c r="GP17" s="599"/>
      <c r="GQ17" s="599"/>
      <c r="GR17" s="599"/>
      <c r="GS17" s="599"/>
      <c r="GT17" s="599"/>
      <c r="GU17" s="599"/>
      <c r="GV17" s="599"/>
      <c r="GW17" s="599"/>
      <c r="GX17" s="599"/>
      <c r="GY17" s="599"/>
      <c r="GZ17" s="599"/>
      <c r="HA17" s="599"/>
      <c r="HB17" s="599"/>
      <c r="HC17" s="599"/>
      <c r="HD17" s="599"/>
      <c r="HE17" s="599"/>
      <c r="HF17" s="599"/>
      <c r="HG17" s="599"/>
      <c r="HH17" s="599"/>
      <c r="HI17" s="599"/>
      <c r="HJ17" s="599"/>
      <c r="HK17" s="599"/>
      <c r="HL17" s="599"/>
      <c r="HM17" s="599"/>
      <c r="HN17" s="599"/>
      <c r="HO17" s="599"/>
      <c r="HP17" s="599"/>
      <c r="HQ17" s="599"/>
      <c r="HR17" s="599"/>
      <c r="HS17" s="599"/>
      <c r="HT17" s="599"/>
      <c r="HU17" s="599"/>
      <c r="HV17" s="599"/>
      <c r="HW17" s="599"/>
      <c r="HX17" s="599"/>
      <c r="HY17" s="599"/>
      <c r="HZ17" s="599"/>
      <c r="IA17" s="599"/>
      <c r="IB17" s="599"/>
      <c r="IC17" s="599"/>
      <c r="ID17" s="599"/>
      <c r="IE17" s="599"/>
      <c r="IF17" s="599"/>
      <c r="IG17" s="599"/>
      <c r="IH17" s="599"/>
      <c r="II17" s="599"/>
      <c r="IJ17" s="599"/>
      <c r="IK17" s="599"/>
      <c r="IL17" s="599"/>
      <c r="IM17" s="599"/>
      <c r="IN17" s="599"/>
      <c r="IO17" s="599"/>
      <c r="IP17" s="599"/>
      <c r="IQ17" s="599"/>
      <c r="IR17" s="599"/>
      <c r="IS17" s="599"/>
    </row>
    <row r="18" spans="1:253" s="600" customFormat="1">
      <c r="A18" s="463" t="s">
        <v>677</v>
      </c>
      <c r="B18" s="460">
        <f>'Sources and Uses Budget'!$C17</f>
        <v>0</v>
      </c>
      <c r="C18" s="460">
        <f>'Sources and Uses Budget'!$C17</f>
        <v>0</v>
      </c>
      <c r="D18" s="464">
        <f t="shared" si="0"/>
        <v>0</v>
      </c>
      <c r="E18" s="462"/>
      <c r="F18" s="461"/>
      <c r="G18" s="604"/>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599"/>
      <c r="ED18" s="599"/>
      <c r="EE18" s="599"/>
      <c r="EF18" s="599"/>
      <c r="EG18" s="599"/>
      <c r="EH18" s="599"/>
      <c r="EI18" s="599"/>
      <c r="EJ18" s="599"/>
      <c r="EK18" s="599"/>
      <c r="EL18" s="599"/>
      <c r="EM18" s="599"/>
      <c r="EN18" s="599"/>
      <c r="EO18" s="599"/>
      <c r="EP18" s="599"/>
      <c r="EQ18" s="599"/>
      <c r="ER18" s="599"/>
      <c r="ES18" s="599"/>
      <c r="ET18" s="599"/>
      <c r="EU18" s="599"/>
      <c r="EV18" s="599"/>
      <c r="EW18" s="599"/>
      <c r="EX18" s="599"/>
      <c r="EY18" s="599"/>
      <c r="EZ18" s="599"/>
      <c r="FA18" s="599"/>
      <c r="FB18" s="599"/>
      <c r="FC18" s="599"/>
      <c r="FD18" s="599"/>
      <c r="FE18" s="599"/>
      <c r="FF18" s="599"/>
      <c r="FG18" s="599"/>
      <c r="FH18" s="599"/>
      <c r="FI18" s="599"/>
      <c r="FJ18" s="599"/>
      <c r="FK18" s="599"/>
      <c r="FL18" s="599"/>
      <c r="FM18" s="599"/>
      <c r="FN18" s="599"/>
      <c r="FO18" s="599"/>
      <c r="FP18" s="599"/>
      <c r="FQ18" s="599"/>
      <c r="FR18" s="599"/>
      <c r="FS18" s="599"/>
      <c r="FT18" s="599"/>
      <c r="FU18" s="599"/>
      <c r="FV18" s="599"/>
      <c r="FW18" s="599"/>
      <c r="FX18" s="599"/>
      <c r="FY18" s="599"/>
      <c r="FZ18" s="599"/>
      <c r="GA18" s="599"/>
      <c r="GB18" s="599"/>
      <c r="GC18" s="599"/>
      <c r="GD18" s="599"/>
      <c r="GE18" s="599"/>
      <c r="GF18" s="599"/>
      <c r="GG18" s="599"/>
      <c r="GH18" s="599"/>
      <c r="GI18" s="599"/>
      <c r="GJ18" s="599"/>
      <c r="GK18" s="599"/>
      <c r="GL18" s="599"/>
      <c r="GM18" s="599"/>
      <c r="GN18" s="599"/>
      <c r="GO18" s="599"/>
      <c r="GP18" s="599"/>
      <c r="GQ18" s="599"/>
      <c r="GR18" s="599"/>
      <c r="GS18" s="599"/>
      <c r="GT18" s="599"/>
      <c r="GU18" s="599"/>
      <c r="GV18" s="599"/>
      <c r="GW18" s="599"/>
      <c r="GX18" s="599"/>
      <c r="GY18" s="599"/>
      <c r="GZ18" s="599"/>
      <c r="HA18" s="599"/>
      <c r="HB18" s="599"/>
      <c r="HC18" s="599"/>
      <c r="HD18" s="599"/>
      <c r="HE18" s="599"/>
      <c r="HF18" s="599"/>
      <c r="HG18" s="599"/>
      <c r="HH18" s="599"/>
      <c r="HI18" s="599"/>
      <c r="HJ18" s="599"/>
      <c r="HK18" s="599"/>
      <c r="HL18" s="599"/>
      <c r="HM18" s="599"/>
      <c r="HN18" s="599"/>
      <c r="HO18" s="599"/>
      <c r="HP18" s="599"/>
      <c r="HQ18" s="599"/>
      <c r="HR18" s="599"/>
      <c r="HS18" s="599"/>
      <c r="HT18" s="599"/>
      <c r="HU18" s="599"/>
      <c r="HV18" s="599"/>
      <c r="HW18" s="599"/>
      <c r="HX18" s="599"/>
      <c r="HY18" s="599"/>
      <c r="HZ18" s="599"/>
      <c r="IA18" s="599"/>
      <c r="IB18" s="599"/>
      <c r="IC18" s="599"/>
      <c r="ID18" s="599"/>
      <c r="IE18" s="599"/>
      <c r="IF18" s="599"/>
      <c r="IG18" s="599"/>
      <c r="IH18" s="599"/>
      <c r="II18" s="599"/>
      <c r="IJ18" s="599"/>
      <c r="IK18" s="599"/>
      <c r="IL18" s="599"/>
      <c r="IM18" s="599"/>
      <c r="IN18" s="599"/>
      <c r="IO18" s="599"/>
      <c r="IP18" s="599"/>
      <c r="IQ18" s="599"/>
      <c r="IR18" s="599"/>
      <c r="IS18" s="599"/>
    </row>
    <row r="19" spans="1:253" s="600" customFormat="1">
      <c r="A19" s="463" t="s">
        <v>678</v>
      </c>
      <c r="B19" s="460">
        <f>'Sources and Uses Budget'!$C18</f>
        <v>0</v>
      </c>
      <c r="C19" s="460">
        <f>'Sources and Uses Budget'!$C18</f>
        <v>0</v>
      </c>
      <c r="D19" s="464">
        <f t="shared" si="0"/>
        <v>0</v>
      </c>
      <c r="E19" s="462"/>
      <c r="F19" s="461"/>
      <c r="G19" s="604"/>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c r="CU19" s="599"/>
      <c r="CV19" s="599"/>
      <c r="CW19" s="599"/>
      <c r="CX19" s="599"/>
      <c r="CY19" s="599"/>
      <c r="CZ19" s="599"/>
      <c r="DA19" s="599"/>
      <c r="DB19" s="599"/>
      <c r="DC19" s="599"/>
      <c r="DD19" s="599"/>
      <c r="DE19" s="599"/>
      <c r="DF19" s="599"/>
      <c r="DG19" s="599"/>
      <c r="DH19" s="599"/>
      <c r="DI19" s="599"/>
      <c r="DJ19" s="599"/>
      <c r="DK19" s="599"/>
      <c r="DL19" s="599"/>
      <c r="DM19" s="599"/>
      <c r="DN19" s="599"/>
      <c r="DO19" s="599"/>
      <c r="DP19" s="599"/>
      <c r="DQ19" s="599"/>
      <c r="DR19" s="599"/>
      <c r="DS19" s="599"/>
      <c r="DT19" s="599"/>
      <c r="DU19" s="599"/>
      <c r="DV19" s="599"/>
      <c r="DW19" s="599"/>
      <c r="DX19" s="599"/>
      <c r="DY19" s="599"/>
      <c r="DZ19" s="599"/>
      <c r="EA19" s="599"/>
      <c r="EB19" s="599"/>
      <c r="EC19" s="599"/>
      <c r="ED19" s="599"/>
      <c r="EE19" s="599"/>
      <c r="EF19" s="599"/>
      <c r="EG19" s="599"/>
      <c r="EH19" s="599"/>
      <c r="EI19" s="599"/>
      <c r="EJ19" s="599"/>
      <c r="EK19" s="599"/>
      <c r="EL19" s="599"/>
      <c r="EM19" s="599"/>
      <c r="EN19" s="599"/>
      <c r="EO19" s="599"/>
      <c r="EP19" s="599"/>
      <c r="EQ19" s="599"/>
      <c r="ER19" s="599"/>
      <c r="ES19" s="599"/>
      <c r="ET19" s="599"/>
      <c r="EU19" s="599"/>
      <c r="EV19" s="599"/>
      <c r="EW19" s="599"/>
      <c r="EX19" s="599"/>
      <c r="EY19" s="599"/>
      <c r="EZ19" s="599"/>
      <c r="FA19" s="599"/>
      <c r="FB19" s="599"/>
      <c r="FC19" s="599"/>
      <c r="FD19" s="599"/>
      <c r="FE19" s="599"/>
      <c r="FF19" s="599"/>
      <c r="FG19" s="599"/>
      <c r="FH19" s="599"/>
      <c r="FI19" s="599"/>
      <c r="FJ19" s="599"/>
      <c r="FK19" s="599"/>
      <c r="FL19" s="599"/>
      <c r="FM19" s="599"/>
      <c r="FN19" s="599"/>
      <c r="FO19" s="599"/>
      <c r="FP19" s="599"/>
      <c r="FQ19" s="599"/>
      <c r="FR19" s="599"/>
      <c r="FS19" s="599"/>
      <c r="FT19" s="599"/>
      <c r="FU19" s="599"/>
      <c r="FV19" s="599"/>
      <c r="FW19" s="599"/>
      <c r="FX19" s="599"/>
      <c r="FY19" s="599"/>
      <c r="FZ19" s="599"/>
      <c r="GA19" s="599"/>
      <c r="GB19" s="599"/>
      <c r="GC19" s="599"/>
      <c r="GD19" s="599"/>
      <c r="GE19" s="599"/>
      <c r="GF19" s="599"/>
      <c r="GG19" s="599"/>
      <c r="GH19" s="599"/>
      <c r="GI19" s="599"/>
      <c r="GJ19" s="599"/>
      <c r="GK19" s="599"/>
      <c r="GL19" s="599"/>
      <c r="GM19" s="599"/>
      <c r="GN19" s="599"/>
      <c r="GO19" s="599"/>
      <c r="GP19" s="599"/>
      <c r="GQ19" s="599"/>
      <c r="GR19" s="599"/>
      <c r="GS19" s="599"/>
      <c r="GT19" s="599"/>
      <c r="GU19" s="599"/>
      <c r="GV19" s="599"/>
      <c r="GW19" s="599"/>
      <c r="GX19" s="599"/>
      <c r="GY19" s="599"/>
      <c r="GZ19" s="599"/>
      <c r="HA19" s="599"/>
      <c r="HB19" s="599"/>
      <c r="HC19" s="599"/>
      <c r="HD19" s="599"/>
      <c r="HE19" s="599"/>
      <c r="HF19" s="599"/>
      <c r="HG19" s="599"/>
      <c r="HH19" s="599"/>
      <c r="HI19" s="599"/>
      <c r="HJ19" s="599"/>
      <c r="HK19" s="599"/>
      <c r="HL19" s="599"/>
      <c r="HM19" s="599"/>
      <c r="HN19" s="599"/>
      <c r="HO19" s="599"/>
      <c r="HP19" s="599"/>
      <c r="HQ19" s="599"/>
      <c r="HR19" s="599"/>
      <c r="HS19" s="599"/>
      <c r="HT19" s="599"/>
      <c r="HU19" s="599"/>
      <c r="HV19" s="599"/>
      <c r="HW19" s="599"/>
      <c r="HX19" s="599"/>
      <c r="HY19" s="599"/>
      <c r="HZ19" s="599"/>
      <c r="IA19" s="599"/>
      <c r="IB19" s="599"/>
      <c r="IC19" s="599"/>
      <c r="ID19" s="599"/>
      <c r="IE19" s="599"/>
      <c r="IF19" s="599"/>
      <c r="IG19" s="599"/>
      <c r="IH19" s="599"/>
      <c r="II19" s="599"/>
      <c r="IJ19" s="599"/>
      <c r="IK19" s="599"/>
      <c r="IL19" s="599"/>
      <c r="IM19" s="599"/>
      <c r="IN19" s="599"/>
      <c r="IO19" s="599"/>
      <c r="IP19" s="599"/>
      <c r="IQ19" s="599"/>
      <c r="IR19" s="599"/>
      <c r="IS19" s="599"/>
    </row>
    <row r="20" spans="1:253" s="600" customFormat="1">
      <c r="A20" s="463" t="s">
        <v>679</v>
      </c>
      <c r="B20" s="460">
        <f>'Sources and Uses Budget'!$C19</f>
        <v>0</v>
      </c>
      <c r="C20" s="460">
        <f>'Sources and Uses Budget'!$C19</f>
        <v>0</v>
      </c>
      <c r="D20" s="464">
        <f t="shared" si="0"/>
        <v>0</v>
      </c>
      <c r="E20" s="462"/>
      <c r="F20" s="461"/>
      <c r="G20" s="604"/>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599"/>
      <c r="DG20" s="599"/>
      <c r="DH20" s="599"/>
      <c r="DI20" s="599"/>
      <c r="DJ20" s="599"/>
      <c r="DK20" s="599"/>
      <c r="DL20" s="599"/>
      <c r="DM20" s="599"/>
      <c r="DN20" s="599"/>
      <c r="DO20" s="599"/>
      <c r="DP20" s="599"/>
      <c r="DQ20" s="599"/>
      <c r="DR20" s="599"/>
      <c r="DS20" s="599"/>
      <c r="DT20" s="599"/>
      <c r="DU20" s="599"/>
      <c r="DV20" s="599"/>
      <c r="DW20" s="599"/>
      <c r="DX20" s="599"/>
      <c r="DY20" s="599"/>
      <c r="DZ20" s="599"/>
      <c r="EA20" s="599"/>
      <c r="EB20" s="599"/>
      <c r="EC20" s="599"/>
      <c r="ED20" s="599"/>
      <c r="EE20" s="599"/>
      <c r="EF20" s="599"/>
      <c r="EG20" s="599"/>
      <c r="EH20" s="599"/>
      <c r="EI20" s="599"/>
      <c r="EJ20" s="599"/>
      <c r="EK20" s="599"/>
      <c r="EL20" s="599"/>
      <c r="EM20" s="599"/>
      <c r="EN20" s="599"/>
      <c r="EO20" s="599"/>
      <c r="EP20" s="599"/>
      <c r="EQ20" s="599"/>
      <c r="ER20" s="599"/>
      <c r="ES20" s="599"/>
      <c r="ET20" s="599"/>
      <c r="EU20" s="599"/>
      <c r="EV20" s="599"/>
      <c r="EW20" s="599"/>
      <c r="EX20" s="599"/>
      <c r="EY20" s="599"/>
      <c r="EZ20" s="599"/>
      <c r="FA20" s="599"/>
      <c r="FB20" s="599"/>
      <c r="FC20" s="599"/>
      <c r="FD20" s="599"/>
      <c r="FE20" s="599"/>
      <c r="FF20" s="599"/>
      <c r="FG20" s="599"/>
      <c r="FH20" s="599"/>
      <c r="FI20" s="599"/>
      <c r="FJ20" s="599"/>
      <c r="FK20" s="599"/>
      <c r="FL20" s="599"/>
      <c r="FM20" s="599"/>
      <c r="FN20" s="599"/>
      <c r="FO20" s="599"/>
      <c r="FP20" s="599"/>
      <c r="FQ20" s="599"/>
      <c r="FR20" s="599"/>
      <c r="FS20" s="599"/>
      <c r="FT20" s="599"/>
      <c r="FU20" s="599"/>
      <c r="FV20" s="599"/>
      <c r="FW20" s="599"/>
      <c r="FX20" s="599"/>
      <c r="FY20" s="599"/>
      <c r="FZ20" s="599"/>
      <c r="GA20" s="599"/>
      <c r="GB20" s="599"/>
      <c r="GC20" s="599"/>
      <c r="GD20" s="599"/>
      <c r="GE20" s="599"/>
      <c r="GF20" s="599"/>
      <c r="GG20" s="599"/>
      <c r="GH20" s="599"/>
      <c r="GI20" s="599"/>
      <c r="GJ20" s="599"/>
      <c r="GK20" s="599"/>
      <c r="GL20" s="599"/>
      <c r="GM20" s="599"/>
      <c r="GN20" s="599"/>
      <c r="GO20" s="599"/>
      <c r="GP20" s="599"/>
      <c r="GQ20" s="599"/>
      <c r="GR20" s="599"/>
      <c r="GS20" s="599"/>
      <c r="GT20" s="599"/>
      <c r="GU20" s="599"/>
      <c r="GV20" s="599"/>
      <c r="GW20" s="599"/>
      <c r="GX20" s="599"/>
      <c r="GY20" s="599"/>
      <c r="GZ20" s="599"/>
      <c r="HA20" s="599"/>
      <c r="HB20" s="599"/>
      <c r="HC20" s="599"/>
      <c r="HD20" s="599"/>
      <c r="HE20" s="599"/>
      <c r="HF20" s="599"/>
      <c r="HG20" s="599"/>
      <c r="HH20" s="599"/>
      <c r="HI20" s="599"/>
      <c r="HJ20" s="599"/>
      <c r="HK20" s="599"/>
      <c r="HL20" s="599"/>
      <c r="HM20" s="599"/>
      <c r="HN20" s="599"/>
      <c r="HO20" s="599"/>
      <c r="HP20" s="599"/>
      <c r="HQ20" s="599"/>
      <c r="HR20" s="599"/>
      <c r="HS20" s="599"/>
      <c r="HT20" s="599"/>
      <c r="HU20" s="599"/>
      <c r="HV20" s="599"/>
      <c r="HW20" s="599"/>
      <c r="HX20" s="599"/>
      <c r="HY20" s="599"/>
      <c r="HZ20" s="599"/>
      <c r="IA20" s="599"/>
      <c r="IB20" s="599"/>
      <c r="IC20" s="599"/>
      <c r="ID20" s="599"/>
      <c r="IE20" s="599"/>
      <c r="IF20" s="599"/>
      <c r="IG20" s="599"/>
      <c r="IH20" s="599"/>
      <c r="II20" s="599"/>
      <c r="IJ20" s="599"/>
      <c r="IK20" s="599"/>
      <c r="IL20" s="599"/>
      <c r="IM20" s="599"/>
      <c r="IN20" s="599"/>
      <c r="IO20" s="599"/>
      <c r="IP20" s="599"/>
      <c r="IQ20" s="599"/>
      <c r="IR20" s="599"/>
      <c r="IS20" s="599"/>
    </row>
    <row r="21" spans="1:253" s="600" customFormat="1">
      <c r="A21" s="463" t="s">
        <v>148</v>
      </c>
      <c r="B21" s="460">
        <f>'Sources and Uses Budget'!$C20</f>
        <v>0</v>
      </c>
      <c r="C21" s="460">
        <f>'Sources and Uses Budget'!$C20</f>
        <v>0</v>
      </c>
      <c r="D21" s="464">
        <f t="shared" si="0"/>
        <v>0</v>
      </c>
      <c r="E21" s="462"/>
      <c r="F21" s="461"/>
      <c r="G21" s="604"/>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c r="CU21" s="599"/>
      <c r="CV21" s="599"/>
      <c r="CW21" s="599"/>
      <c r="CX21" s="599"/>
      <c r="CY21" s="599"/>
      <c r="CZ21" s="599"/>
      <c r="DA21" s="599"/>
      <c r="DB21" s="599"/>
      <c r="DC21" s="599"/>
      <c r="DD21" s="599"/>
      <c r="DE21" s="599"/>
      <c r="DF21" s="599"/>
      <c r="DG21" s="599"/>
      <c r="DH21" s="599"/>
      <c r="DI21" s="599"/>
      <c r="DJ21" s="599"/>
      <c r="DK21" s="599"/>
      <c r="DL21" s="599"/>
      <c r="DM21" s="599"/>
      <c r="DN21" s="599"/>
      <c r="DO21" s="599"/>
      <c r="DP21" s="599"/>
      <c r="DQ21" s="599"/>
      <c r="DR21" s="599"/>
      <c r="DS21" s="599"/>
      <c r="DT21" s="599"/>
      <c r="DU21" s="599"/>
      <c r="DV21" s="599"/>
      <c r="DW21" s="599"/>
      <c r="DX21" s="599"/>
      <c r="DY21" s="599"/>
      <c r="DZ21" s="599"/>
      <c r="EA21" s="599"/>
      <c r="EB21" s="599"/>
      <c r="EC21" s="599"/>
      <c r="ED21" s="599"/>
      <c r="EE21" s="599"/>
      <c r="EF21" s="599"/>
      <c r="EG21" s="599"/>
      <c r="EH21" s="599"/>
      <c r="EI21" s="599"/>
      <c r="EJ21" s="599"/>
      <c r="EK21" s="599"/>
      <c r="EL21" s="599"/>
      <c r="EM21" s="599"/>
      <c r="EN21" s="599"/>
      <c r="EO21" s="599"/>
      <c r="EP21" s="599"/>
      <c r="EQ21" s="599"/>
      <c r="ER21" s="599"/>
      <c r="ES21" s="599"/>
      <c r="ET21" s="599"/>
      <c r="EU21" s="599"/>
      <c r="EV21" s="599"/>
      <c r="EW21" s="599"/>
      <c r="EX21" s="599"/>
      <c r="EY21" s="599"/>
      <c r="EZ21" s="599"/>
      <c r="FA21" s="599"/>
      <c r="FB21" s="599"/>
      <c r="FC21" s="599"/>
      <c r="FD21" s="599"/>
      <c r="FE21" s="599"/>
      <c r="FF21" s="599"/>
      <c r="FG21" s="599"/>
      <c r="FH21" s="599"/>
      <c r="FI21" s="599"/>
      <c r="FJ21" s="599"/>
      <c r="FK21" s="599"/>
      <c r="FL21" s="599"/>
      <c r="FM21" s="599"/>
      <c r="FN21" s="599"/>
      <c r="FO21" s="599"/>
      <c r="FP21" s="599"/>
      <c r="FQ21" s="599"/>
      <c r="FR21" s="599"/>
      <c r="FS21" s="599"/>
      <c r="FT21" s="599"/>
      <c r="FU21" s="599"/>
      <c r="FV21" s="599"/>
      <c r="FW21" s="599"/>
      <c r="FX21" s="599"/>
      <c r="FY21" s="599"/>
      <c r="FZ21" s="599"/>
      <c r="GA21" s="599"/>
      <c r="GB21" s="599"/>
      <c r="GC21" s="599"/>
      <c r="GD21" s="599"/>
      <c r="GE21" s="599"/>
      <c r="GF21" s="599"/>
      <c r="GG21" s="599"/>
      <c r="GH21" s="599"/>
      <c r="GI21" s="599"/>
      <c r="GJ21" s="599"/>
      <c r="GK21" s="599"/>
      <c r="GL21" s="599"/>
      <c r="GM21" s="599"/>
      <c r="GN21" s="599"/>
      <c r="GO21" s="599"/>
      <c r="GP21" s="599"/>
      <c r="GQ21" s="599"/>
      <c r="GR21" s="599"/>
      <c r="GS21" s="599"/>
      <c r="GT21" s="599"/>
      <c r="GU21" s="599"/>
      <c r="GV21" s="599"/>
      <c r="GW21" s="599"/>
      <c r="GX21" s="599"/>
      <c r="GY21" s="599"/>
      <c r="GZ21" s="599"/>
      <c r="HA21" s="599"/>
      <c r="HB21" s="599"/>
      <c r="HC21" s="599"/>
      <c r="HD21" s="599"/>
      <c r="HE21" s="599"/>
      <c r="HF21" s="599"/>
      <c r="HG21" s="599"/>
      <c r="HH21" s="599"/>
      <c r="HI21" s="599"/>
      <c r="HJ21" s="599"/>
      <c r="HK21" s="599"/>
      <c r="HL21" s="599"/>
      <c r="HM21" s="599"/>
      <c r="HN21" s="599"/>
      <c r="HO21" s="599"/>
      <c r="HP21" s="599"/>
      <c r="HQ21" s="599"/>
      <c r="HR21" s="599"/>
      <c r="HS21" s="599"/>
      <c r="HT21" s="599"/>
      <c r="HU21" s="599"/>
      <c r="HV21" s="599"/>
      <c r="HW21" s="599"/>
      <c r="HX21" s="599"/>
      <c r="HY21" s="599"/>
      <c r="HZ21" s="599"/>
      <c r="IA21" s="599"/>
      <c r="IB21" s="599"/>
      <c r="IC21" s="599"/>
      <c r="ID21" s="599"/>
      <c r="IE21" s="599"/>
      <c r="IF21" s="599"/>
      <c r="IG21" s="599"/>
      <c r="IH21" s="599"/>
      <c r="II21" s="599"/>
      <c r="IJ21" s="599"/>
      <c r="IK21" s="599"/>
      <c r="IL21" s="599"/>
      <c r="IM21" s="599"/>
      <c r="IN21" s="599"/>
      <c r="IO21" s="599"/>
      <c r="IP21" s="599"/>
      <c r="IQ21" s="599"/>
      <c r="IR21" s="599"/>
      <c r="IS21" s="599"/>
    </row>
    <row r="22" spans="1:253" s="600" customFormat="1">
      <c r="A22" s="463" t="s">
        <v>149</v>
      </c>
      <c r="B22" s="460">
        <f>'Sources and Uses Budget'!$C21</f>
        <v>0</v>
      </c>
      <c r="C22" s="460">
        <f>'Sources and Uses Budget'!$C21</f>
        <v>0</v>
      </c>
      <c r="D22" s="464">
        <f t="shared" si="0"/>
        <v>0</v>
      </c>
      <c r="E22" s="462"/>
      <c r="F22" s="461"/>
      <c r="G22" s="604"/>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c r="IK22" s="599"/>
      <c r="IL22" s="599"/>
      <c r="IM22" s="599"/>
      <c r="IN22" s="599"/>
      <c r="IO22" s="599"/>
      <c r="IP22" s="599"/>
      <c r="IQ22" s="599"/>
      <c r="IR22" s="599"/>
      <c r="IS22" s="599"/>
    </row>
    <row r="23" spans="1:253" s="600" customFormat="1">
      <c r="A23" s="463" t="s">
        <v>150</v>
      </c>
      <c r="B23" s="460">
        <f>'Sources and Uses Budget'!$C22</f>
        <v>0</v>
      </c>
      <c r="C23" s="460">
        <f>'Sources and Uses Budget'!$C22</f>
        <v>0</v>
      </c>
      <c r="D23" s="464">
        <f t="shared" si="0"/>
        <v>0</v>
      </c>
      <c r="E23" s="462"/>
      <c r="F23" s="461"/>
      <c r="G23" s="604"/>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row>
    <row r="24" spans="1:253" s="600" customFormat="1">
      <c r="A24" s="463" t="s">
        <v>151</v>
      </c>
      <c r="B24" s="460">
        <f>'Sources and Uses Budget'!$C23</f>
        <v>0</v>
      </c>
      <c r="C24" s="460">
        <f>'Sources and Uses Budget'!$C23</f>
        <v>0</v>
      </c>
      <c r="D24" s="464">
        <f t="shared" si="0"/>
        <v>0</v>
      </c>
      <c r="E24" s="462"/>
      <c r="F24" s="461"/>
      <c r="G24" s="604"/>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c r="IK24" s="599"/>
      <c r="IL24" s="599"/>
      <c r="IM24" s="599"/>
      <c r="IN24" s="599"/>
      <c r="IO24" s="599"/>
      <c r="IP24" s="599"/>
      <c r="IQ24" s="599"/>
      <c r="IR24" s="599"/>
      <c r="IS24" s="599"/>
    </row>
    <row r="25" spans="1:253" s="600" customFormat="1">
      <c r="A25" s="466" t="s">
        <v>38</v>
      </c>
      <c r="B25" s="460">
        <f>'Sources and Uses Budget'!$C24</f>
        <v>0</v>
      </c>
      <c r="C25" s="460">
        <f>'Sources and Uses Budget'!$C24</f>
        <v>0</v>
      </c>
      <c r="D25" s="464">
        <f t="shared" si="0"/>
        <v>0</v>
      </c>
      <c r="E25" s="462"/>
      <c r="F25" s="461"/>
      <c r="G25" s="604"/>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row>
    <row r="26" spans="1:253" s="600" customFormat="1">
      <c r="A26" s="465" t="s">
        <v>144</v>
      </c>
      <c r="B26" s="464">
        <f>SUM(B18:B25)</f>
        <v>0</v>
      </c>
      <c r="C26" s="464">
        <f>SUM(C18:C25)</f>
        <v>0</v>
      </c>
      <c r="D26" s="464">
        <f t="shared" si="0"/>
        <v>0</v>
      </c>
      <c r="E26" s="462"/>
      <c r="F26" s="461"/>
      <c r="G26" s="604"/>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c r="DE26" s="599"/>
      <c r="DF26" s="599"/>
      <c r="DG26" s="599"/>
      <c r="DH26" s="599"/>
      <c r="DI26" s="599"/>
      <c r="DJ26" s="599"/>
      <c r="DK26" s="599"/>
      <c r="DL26" s="599"/>
      <c r="DM26" s="599"/>
      <c r="DN26" s="599"/>
      <c r="DO26" s="599"/>
      <c r="DP26" s="599"/>
      <c r="DQ26" s="599"/>
      <c r="DR26" s="599"/>
      <c r="DS26" s="599"/>
      <c r="DT26" s="599"/>
      <c r="DU26" s="599"/>
      <c r="DV26" s="599"/>
      <c r="DW26" s="599"/>
      <c r="DX26" s="599"/>
      <c r="DY26" s="599"/>
      <c r="DZ26" s="599"/>
      <c r="EA26" s="599"/>
      <c r="EB26" s="599"/>
      <c r="EC26" s="599"/>
      <c r="ED26" s="599"/>
      <c r="EE26" s="599"/>
      <c r="EF26" s="599"/>
      <c r="EG26" s="599"/>
      <c r="EH26" s="599"/>
      <c r="EI26" s="599"/>
      <c r="EJ26" s="599"/>
      <c r="EK26" s="599"/>
      <c r="EL26" s="599"/>
      <c r="EM26" s="599"/>
      <c r="EN26" s="599"/>
      <c r="EO26" s="599"/>
      <c r="EP26" s="599"/>
      <c r="EQ26" s="599"/>
      <c r="ER26" s="599"/>
      <c r="ES26" s="599"/>
      <c r="ET26" s="599"/>
      <c r="EU26" s="599"/>
      <c r="EV26" s="599"/>
      <c r="EW26" s="599"/>
      <c r="EX26" s="599"/>
      <c r="EY26" s="599"/>
      <c r="EZ26" s="599"/>
      <c r="FA26" s="599"/>
      <c r="FB26" s="599"/>
      <c r="FC26" s="599"/>
      <c r="FD26" s="599"/>
      <c r="FE26" s="599"/>
      <c r="FF26" s="599"/>
      <c r="FG26" s="599"/>
      <c r="FH26" s="599"/>
      <c r="FI26" s="599"/>
      <c r="FJ26" s="599"/>
      <c r="FK26" s="599"/>
      <c r="FL26" s="599"/>
      <c r="FM26" s="599"/>
      <c r="FN26" s="599"/>
      <c r="FO26" s="599"/>
      <c r="FP26" s="599"/>
      <c r="FQ26" s="599"/>
      <c r="FR26" s="599"/>
      <c r="FS26" s="599"/>
      <c r="FT26" s="599"/>
      <c r="FU26" s="599"/>
      <c r="FV26" s="599"/>
      <c r="FW26" s="599"/>
      <c r="FX26" s="599"/>
      <c r="FY26" s="599"/>
      <c r="FZ26" s="599"/>
      <c r="GA26" s="599"/>
      <c r="GB26" s="599"/>
      <c r="GC26" s="599"/>
      <c r="GD26" s="599"/>
      <c r="GE26" s="599"/>
      <c r="GF26" s="599"/>
      <c r="GG26" s="599"/>
      <c r="GH26" s="599"/>
      <c r="GI26" s="599"/>
      <c r="GJ26" s="599"/>
      <c r="GK26" s="599"/>
      <c r="GL26" s="599"/>
      <c r="GM26" s="599"/>
      <c r="GN26" s="599"/>
      <c r="GO26" s="599"/>
      <c r="GP26" s="599"/>
      <c r="GQ26" s="599"/>
      <c r="GR26" s="599"/>
      <c r="GS26" s="599"/>
      <c r="GT26" s="599"/>
      <c r="GU26" s="599"/>
      <c r="GV26" s="599"/>
      <c r="GW26" s="599"/>
      <c r="GX26" s="599"/>
      <c r="GY26" s="599"/>
      <c r="GZ26" s="599"/>
      <c r="HA26" s="599"/>
      <c r="HB26" s="599"/>
      <c r="HC26" s="599"/>
      <c r="HD26" s="599"/>
      <c r="HE26" s="599"/>
      <c r="HF26" s="599"/>
      <c r="HG26" s="599"/>
      <c r="HH26" s="599"/>
      <c r="HI26" s="599"/>
      <c r="HJ26" s="599"/>
      <c r="HK26" s="599"/>
      <c r="HL26" s="599"/>
      <c r="HM26" s="599"/>
      <c r="HN26" s="599"/>
      <c r="HO26" s="599"/>
      <c r="HP26" s="599"/>
      <c r="HQ26" s="599"/>
      <c r="HR26" s="599"/>
      <c r="HS26" s="599"/>
      <c r="HT26" s="599"/>
      <c r="HU26" s="599"/>
      <c r="HV26" s="599"/>
      <c r="HW26" s="599"/>
      <c r="HX26" s="599"/>
      <c r="HY26" s="599"/>
      <c r="HZ26" s="599"/>
      <c r="IA26" s="599"/>
      <c r="IB26" s="599"/>
      <c r="IC26" s="599"/>
      <c r="ID26" s="599"/>
      <c r="IE26" s="599"/>
      <c r="IF26" s="599"/>
      <c r="IG26" s="599"/>
      <c r="IH26" s="599"/>
      <c r="II26" s="599"/>
      <c r="IJ26" s="599"/>
      <c r="IK26" s="599"/>
      <c r="IL26" s="599"/>
      <c r="IM26" s="599"/>
      <c r="IN26" s="599"/>
      <c r="IO26" s="599"/>
      <c r="IP26" s="599"/>
      <c r="IQ26" s="599"/>
      <c r="IR26" s="599"/>
      <c r="IS26" s="599"/>
    </row>
    <row r="27" spans="1:253" s="600" customFormat="1">
      <c r="A27" s="465" t="s">
        <v>152</v>
      </c>
      <c r="B27" s="460">
        <f>'Sources and Uses Budget'!$C$26</f>
        <v>0</v>
      </c>
      <c r="C27" s="460">
        <f>'Sources and Uses Budget'!$C$26</f>
        <v>0</v>
      </c>
      <c r="D27" s="464">
        <f t="shared" si="0"/>
        <v>0</v>
      </c>
      <c r="E27" s="462"/>
      <c r="F27" s="461"/>
      <c r="G27" s="604"/>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c r="CU27" s="599"/>
      <c r="CV27" s="599"/>
      <c r="CW27" s="599"/>
      <c r="CX27" s="599"/>
      <c r="CY27" s="599"/>
      <c r="CZ27" s="599"/>
      <c r="DA27" s="599"/>
      <c r="DB27" s="599"/>
      <c r="DC27" s="599"/>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E27" s="599"/>
      <c r="GF27" s="599"/>
      <c r="GG27" s="599"/>
      <c r="GH27" s="599"/>
      <c r="GI27" s="599"/>
      <c r="GJ27" s="599"/>
      <c r="GK27" s="599"/>
      <c r="GL27" s="599"/>
      <c r="GM27" s="599"/>
      <c r="GN27" s="599"/>
      <c r="GO27" s="599"/>
      <c r="GP27" s="599"/>
      <c r="GQ27" s="599"/>
      <c r="GR27" s="599"/>
      <c r="GS27" s="599"/>
      <c r="GT27" s="599"/>
      <c r="GU27" s="599"/>
      <c r="GV27" s="599"/>
      <c r="GW27" s="599"/>
      <c r="GX27" s="599"/>
      <c r="GY27" s="599"/>
      <c r="GZ27" s="599"/>
      <c r="HA27" s="599"/>
      <c r="HB27" s="599"/>
      <c r="HC27" s="599"/>
      <c r="HD27" s="599"/>
      <c r="HE27" s="599"/>
      <c r="HF27" s="599"/>
      <c r="HG27" s="599"/>
      <c r="HH27" s="599"/>
      <c r="HI27" s="599"/>
      <c r="HJ27" s="599"/>
      <c r="HK27" s="599"/>
      <c r="HL27" s="599"/>
      <c r="HM27" s="599"/>
      <c r="HN27" s="599"/>
      <c r="HO27" s="599"/>
      <c r="HP27" s="599"/>
      <c r="HQ27" s="599"/>
      <c r="HR27" s="599"/>
      <c r="HS27" s="599"/>
      <c r="HT27" s="599"/>
      <c r="HU27" s="599"/>
      <c r="HV27" s="599"/>
      <c r="HW27" s="599"/>
      <c r="HX27" s="599"/>
      <c r="HY27" s="599"/>
      <c r="HZ27" s="599"/>
      <c r="IA27" s="599"/>
      <c r="IB27" s="599"/>
      <c r="IC27" s="599"/>
      <c r="ID27" s="599"/>
      <c r="IE27" s="599"/>
      <c r="IF27" s="599"/>
      <c r="IG27" s="599"/>
      <c r="IH27" s="599"/>
      <c r="II27" s="599"/>
      <c r="IJ27" s="599"/>
      <c r="IK27" s="599"/>
      <c r="IL27" s="599"/>
      <c r="IM27" s="599"/>
      <c r="IN27" s="599"/>
      <c r="IO27" s="599"/>
      <c r="IP27" s="599"/>
      <c r="IQ27" s="599"/>
      <c r="IR27" s="599"/>
      <c r="IS27" s="599"/>
    </row>
    <row r="28" spans="1:253" s="600" customFormat="1">
      <c r="A28" s="458" t="s">
        <v>153</v>
      </c>
      <c r="B28" s="458"/>
      <c r="C28" s="458"/>
      <c r="D28" s="458"/>
      <c r="E28" s="478"/>
      <c r="F28" s="458"/>
      <c r="G28" s="604"/>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c r="CU28" s="599"/>
      <c r="CV28" s="599"/>
      <c r="CW28" s="599"/>
      <c r="CX28" s="599"/>
      <c r="CY28" s="599"/>
      <c r="CZ28" s="599"/>
      <c r="DA28" s="599"/>
      <c r="DB28" s="599"/>
      <c r="DC28" s="599"/>
      <c r="DD28" s="599"/>
      <c r="DE28" s="599"/>
      <c r="DF28" s="599"/>
      <c r="DG28" s="599"/>
      <c r="DH28" s="599"/>
      <c r="DI28" s="599"/>
      <c r="DJ28" s="599"/>
      <c r="DK28" s="599"/>
      <c r="DL28" s="599"/>
      <c r="DM28" s="599"/>
      <c r="DN28" s="599"/>
      <c r="DO28" s="599"/>
      <c r="DP28" s="599"/>
      <c r="DQ28" s="599"/>
      <c r="DR28" s="599"/>
      <c r="DS28" s="599"/>
      <c r="DT28" s="599"/>
      <c r="DU28" s="599"/>
      <c r="DV28" s="599"/>
      <c r="DW28" s="599"/>
      <c r="DX28" s="599"/>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599"/>
      <c r="FX28" s="599"/>
      <c r="FY28" s="599"/>
      <c r="FZ28" s="599"/>
      <c r="GA28" s="599"/>
      <c r="GB28" s="599"/>
      <c r="GC28" s="599"/>
      <c r="GD28" s="599"/>
      <c r="GE28" s="599"/>
      <c r="GF28" s="599"/>
      <c r="GG28" s="599"/>
      <c r="GH28" s="599"/>
      <c r="GI28" s="599"/>
      <c r="GJ28" s="599"/>
      <c r="GK28" s="599"/>
      <c r="GL28" s="599"/>
      <c r="GM28" s="599"/>
      <c r="GN28" s="599"/>
      <c r="GO28" s="599"/>
      <c r="GP28" s="599"/>
      <c r="GQ28" s="599"/>
      <c r="GR28" s="599"/>
      <c r="GS28" s="599"/>
      <c r="GT28" s="599"/>
      <c r="GU28" s="599"/>
      <c r="GV28" s="599"/>
      <c r="GW28" s="599"/>
      <c r="GX28" s="599"/>
      <c r="GY28" s="599"/>
      <c r="GZ28" s="599"/>
      <c r="HA28" s="599"/>
      <c r="HB28" s="599"/>
      <c r="HC28" s="599"/>
      <c r="HD28" s="599"/>
      <c r="HE28" s="599"/>
      <c r="HF28" s="599"/>
      <c r="HG28" s="599"/>
      <c r="HH28" s="599"/>
      <c r="HI28" s="599"/>
      <c r="HJ28" s="599"/>
      <c r="HK28" s="599"/>
      <c r="HL28" s="599"/>
      <c r="HM28" s="599"/>
      <c r="HN28" s="599"/>
      <c r="HO28" s="599"/>
      <c r="HP28" s="599"/>
      <c r="HQ28" s="599"/>
      <c r="HR28" s="599"/>
      <c r="HS28" s="599"/>
      <c r="HT28" s="599"/>
      <c r="HU28" s="599"/>
      <c r="HV28" s="599"/>
      <c r="HW28" s="599"/>
      <c r="HX28" s="599"/>
      <c r="HY28" s="599"/>
      <c r="HZ28" s="599"/>
      <c r="IA28" s="599"/>
      <c r="IB28" s="599"/>
      <c r="IC28" s="599"/>
      <c r="ID28" s="599"/>
      <c r="IE28" s="599"/>
      <c r="IF28" s="599"/>
      <c r="IG28" s="599"/>
      <c r="IH28" s="599"/>
      <c r="II28" s="599"/>
      <c r="IJ28" s="599"/>
      <c r="IK28" s="599"/>
      <c r="IL28" s="599"/>
      <c r="IM28" s="599"/>
      <c r="IN28" s="599"/>
      <c r="IO28" s="599"/>
      <c r="IP28" s="599"/>
      <c r="IQ28" s="599"/>
      <c r="IR28" s="599"/>
      <c r="IS28" s="599"/>
    </row>
    <row r="29" spans="1:253" s="600" customFormat="1">
      <c r="A29" s="463" t="s">
        <v>677</v>
      </c>
      <c r="B29" s="460">
        <f>'Sources and Uses Budget'!$C28</f>
        <v>5976576</v>
      </c>
      <c r="C29" s="460">
        <f>'Sources and Uses Budget'!$C28</f>
        <v>5976576</v>
      </c>
      <c r="D29" s="464">
        <f t="shared" si="0"/>
        <v>0</v>
      </c>
      <c r="E29" s="462"/>
      <c r="F29" s="461"/>
      <c r="G29" s="604"/>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c r="CU29" s="599"/>
      <c r="CV29" s="599"/>
      <c r="CW29" s="599"/>
      <c r="CX29" s="599"/>
      <c r="CY29" s="599"/>
      <c r="CZ29" s="599"/>
      <c r="DA29" s="599"/>
      <c r="DB29" s="599"/>
      <c r="DC29" s="599"/>
      <c r="DD29" s="599"/>
      <c r="DE29" s="599"/>
      <c r="DF29" s="599"/>
      <c r="DG29" s="599"/>
      <c r="DH29" s="599"/>
      <c r="DI29" s="599"/>
      <c r="DJ29" s="599"/>
      <c r="DK29" s="599"/>
      <c r="DL29" s="599"/>
      <c r="DM29" s="599"/>
      <c r="DN29" s="599"/>
      <c r="DO29" s="599"/>
      <c r="DP29" s="599"/>
      <c r="DQ29" s="599"/>
      <c r="DR29" s="599"/>
      <c r="DS29" s="599"/>
      <c r="DT29" s="599"/>
      <c r="DU29" s="599"/>
      <c r="DV29" s="599"/>
      <c r="DW29" s="599"/>
      <c r="DX29" s="599"/>
      <c r="DY29" s="599"/>
      <c r="DZ29" s="599"/>
      <c r="EA29" s="599"/>
      <c r="EB29" s="599"/>
      <c r="EC29" s="599"/>
      <c r="ED29" s="599"/>
      <c r="EE29" s="599"/>
      <c r="EF29" s="599"/>
      <c r="EG29" s="599"/>
      <c r="EH29" s="599"/>
      <c r="EI29" s="599"/>
      <c r="EJ29" s="599"/>
      <c r="EK29" s="599"/>
      <c r="EL29" s="599"/>
      <c r="EM29" s="599"/>
      <c r="EN29" s="599"/>
      <c r="EO29" s="599"/>
      <c r="EP29" s="599"/>
      <c r="EQ29" s="599"/>
      <c r="ER29" s="599"/>
      <c r="ES29" s="599"/>
      <c r="ET29" s="599"/>
      <c r="EU29" s="599"/>
      <c r="EV29" s="599"/>
      <c r="EW29" s="599"/>
      <c r="EX29" s="599"/>
      <c r="EY29" s="599"/>
      <c r="EZ29" s="599"/>
      <c r="FA29" s="599"/>
      <c r="FB29" s="599"/>
      <c r="FC29" s="599"/>
      <c r="FD29" s="599"/>
      <c r="FE29" s="599"/>
      <c r="FF29" s="599"/>
      <c r="FG29" s="599"/>
      <c r="FH29" s="599"/>
      <c r="FI29" s="599"/>
      <c r="FJ29" s="599"/>
      <c r="FK29" s="599"/>
      <c r="FL29" s="599"/>
      <c r="FM29" s="599"/>
      <c r="FN29" s="599"/>
      <c r="FO29" s="599"/>
      <c r="FP29" s="599"/>
      <c r="FQ29" s="599"/>
      <c r="FR29" s="599"/>
      <c r="FS29" s="599"/>
      <c r="FT29" s="599"/>
      <c r="FU29" s="599"/>
      <c r="FV29" s="599"/>
      <c r="FW29" s="599"/>
      <c r="FX29" s="599"/>
      <c r="FY29" s="599"/>
      <c r="FZ29" s="599"/>
      <c r="GA29" s="599"/>
      <c r="GB29" s="599"/>
      <c r="GC29" s="599"/>
      <c r="GD29" s="599"/>
      <c r="GE29" s="599"/>
      <c r="GF29" s="599"/>
      <c r="GG29" s="599"/>
      <c r="GH29" s="599"/>
      <c r="GI29" s="599"/>
      <c r="GJ29" s="599"/>
      <c r="GK29" s="599"/>
      <c r="GL29" s="599"/>
      <c r="GM29" s="599"/>
      <c r="GN29" s="599"/>
      <c r="GO29" s="599"/>
      <c r="GP29" s="599"/>
      <c r="GQ29" s="599"/>
      <c r="GR29" s="599"/>
      <c r="GS29" s="599"/>
      <c r="GT29" s="599"/>
      <c r="GU29" s="599"/>
      <c r="GV29" s="599"/>
      <c r="GW29" s="599"/>
      <c r="GX29" s="599"/>
      <c r="GY29" s="599"/>
      <c r="GZ29" s="599"/>
      <c r="HA29" s="599"/>
      <c r="HB29" s="599"/>
      <c r="HC29" s="599"/>
      <c r="HD29" s="599"/>
      <c r="HE29" s="599"/>
      <c r="HF29" s="599"/>
      <c r="HG29" s="599"/>
      <c r="HH29" s="599"/>
      <c r="HI29" s="599"/>
      <c r="HJ29" s="599"/>
      <c r="HK29" s="599"/>
      <c r="HL29" s="599"/>
      <c r="HM29" s="599"/>
      <c r="HN29" s="599"/>
      <c r="HO29" s="599"/>
      <c r="HP29" s="599"/>
      <c r="HQ29" s="599"/>
      <c r="HR29" s="599"/>
      <c r="HS29" s="599"/>
      <c r="HT29" s="599"/>
      <c r="HU29" s="599"/>
      <c r="HV29" s="599"/>
      <c r="HW29" s="599"/>
      <c r="HX29" s="599"/>
      <c r="HY29" s="599"/>
      <c r="HZ29" s="599"/>
      <c r="IA29" s="599"/>
      <c r="IB29" s="599"/>
      <c r="IC29" s="599"/>
      <c r="ID29" s="599"/>
      <c r="IE29" s="599"/>
      <c r="IF29" s="599"/>
      <c r="IG29" s="599"/>
      <c r="IH29" s="599"/>
      <c r="II29" s="599"/>
      <c r="IJ29" s="599"/>
      <c r="IK29" s="599"/>
      <c r="IL29" s="599"/>
      <c r="IM29" s="599"/>
      <c r="IN29" s="599"/>
      <c r="IO29" s="599"/>
      <c r="IP29" s="599"/>
      <c r="IQ29" s="599"/>
      <c r="IR29" s="599"/>
      <c r="IS29" s="599"/>
    </row>
    <row r="30" spans="1:253" s="600" customFormat="1">
      <c r="A30" s="463" t="s">
        <v>678</v>
      </c>
      <c r="B30" s="460">
        <f>'Sources and Uses Budget'!$C29</f>
        <v>20080937</v>
      </c>
      <c r="C30" s="460">
        <f>'Sources and Uses Budget'!$C29</f>
        <v>20080937</v>
      </c>
      <c r="D30" s="464">
        <f t="shared" si="0"/>
        <v>0</v>
      </c>
      <c r="E30" s="462"/>
      <c r="F30" s="461"/>
      <c r="G30" s="604"/>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row>
    <row r="31" spans="1:253" s="600" customFormat="1">
      <c r="A31" s="463" t="s">
        <v>679</v>
      </c>
      <c r="B31" s="460">
        <f>'Sources and Uses Budget'!$C30</f>
        <v>1240621</v>
      </c>
      <c r="C31" s="460">
        <f>'Sources and Uses Budget'!$C30</f>
        <v>1240621</v>
      </c>
      <c r="D31" s="464">
        <f t="shared" si="0"/>
        <v>0</v>
      </c>
      <c r="E31" s="462"/>
      <c r="F31" s="461"/>
      <c r="G31" s="604"/>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row>
    <row r="32" spans="1:253" s="600" customFormat="1">
      <c r="A32" s="463" t="s">
        <v>148</v>
      </c>
      <c r="B32" s="460">
        <f>'Sources and Uses Budget'!$C31</f>
        <v>0</v>
      </c>
      <c r="C32" s="460">
        <f>'Sources and Uses Budget'!$C31</f>
        <v>0</v>
      </c>
      <c r="D32" s="464">
        <f t="shared" si="0"/>
        <v>0</v>
      </c>
      <c r="E32" s="462"/>
      <c r="F32" s="461"/>
      <c r="G32" s="604"/>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row>
    <row r="33" spans="1:253" s="600" customFormat="1">
      <c r="A33" s="463" t="s">
        <v>149</v>
      </c>
      <c r="B33" s="460">
        <f>'Sources and Uses Budget'!$C32</f>
        <v>500000</v>
      </c>
      <c r="C33" s="460">
        <f>'Sources and Uses Budget'!$C32</f>
        <v>500000</v>
      </c>
      <c r="D33" s="464">
        <f t="shared" si="0"/>
        <v>0</v>
      </c>
      <c r="E33" s="462"/>
      <c r="F33" s="461"/>
      <c r="G33" s="604"/>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599"/>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row>
    <row r="34" spans="1:253" s="600" customFormat="1">
      <c r="A34" s="463" t="s">
        <v>150</v>
      </c>
      <c r="B34" s="460">
        <f>'Sources and Uses Budget'!$C33</f>
        <v>0</v>
      </c>
      <c r="C34" s="460">
        <f>'Sources and Uses Budget'!$C33</f>
        <v>0</v>
      </c>
      <c r="D34" s="464">
        <f t="shared" si="0"/>
        <v>0</v>
      </c>
      <c r="E34" s="462"/>
      <c r="F34" s="461"/>
      <c r="G34" s="604"/>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599"/>
      <c r="DN34" s="599"/>
      <c r="DO34" s="599"/>
      <c r="DP34" s="599"/>
      <c r="DQ34" s="599"/>
      <c r="DR34" s="599"/>
      <c r="DS34" s="599"/>
      <c r="DT34" s="599"/>
      <c r="DU34" s="599"/>
      <c r="DV34" s="599"/>
      <c r="DW34" s="599"/>
      <c r="DX34" s="599"/>
      <c r="DY34" s="599"/>
      <c r="DZ34" s="599"/>
      <c r="EA34" s="599"/>
      <c r="EB34" s="599"/>
      <c r="EC34" s="599"/>
      <c r="ED34" s="599"/>
      <c r="EE34" s="599"/>
      <c r="EF34" s="599"/>
      <c r="EG34" s="599"/>
      <c r="EH34" s="599"/>
      <c r="EI34" s="599"/>
      <c r="EJ34" s="599"/>
      <c r="EK34" s="599"/>
      <c r="EL34" s="599"/>
      <c r="EM34" s="599"/>
      <c r="EN34" s="599"/>
      <c r="EO34" s="599"/>
      <c r="EP34" s="599"/>
      <c r="EQ34" s="599"/>
      <c r="ER34" s="599"/>
      <c r="ES34" s="599"/>
      <c r="ET34" s="599"/>
      <c r="EU34" s="599"/>
      <c r="EV34" s="599"/>
      <c r="EW34" s="599"/>
      <c r="EX34" s="599"/>
      <c r="EY34" s="599"/>
      <c r="EZ34" s="599"/>
      <c r="FA34" s="599"/>
      <c r="FB34" s="599"/>
      <c r="FC34" s="599"/>
      <c r="FD34" s="599"/>
      <c r="FE34" s="599"/>
      <c r="FF34" s="599"/>
      <c r="FG34" s="599"/>
      <c r="FH34" s="599"/>
      <c r="FI34" s="599"/>
      <c r="FJ34" s="599"/>
      <c r="FK34" s="599"/>
      <c r="FL34" s="599"/>
      <c r="FM34" s="599"/>
      <c r="FN34" s="599"/>
      <c r="FO34" s="599"/>
      <c r="FP34" s="599"/>
      <c r="FQ34" s="599"/>
      <c r="FR34" s="599"/>
      <c r="FS34" s="599"/>
      <c r="FT34" s="599"/>
      <c r="FU34" s="599"/>
      <c r="FV34" s="599"/>
      <c r="FW34" s="599"/>
      <c r="FX34" s="599"/>
      <c r="FY34" s="599"/>
      <c r="FZ34" s="599"/>
      <c r="GA34" s="599"/>
      <c r="GB34" s="599"/>
      <c r="GC34" s="599"/>
      <c r="GD34" s="599"/>
      <c r="GE34" s="599"/>
      <c r="GF34" s="599"/>
      <c r="GG34" s="599"/>
      <c r="GH34" s="599"/>
      <c r="GI34" s="599"/>
      <c r="GJ34" s="599"/>
      <c r="GK34" s="599"/>
      <c r="GL34" s="599"/>
      <c r="GM34" s="599"/>
      <c r="GN34" s="599"/>
      <c r="GO34" s="599"/>
      <c r="GP34" s="599"/>
      <c r="GQ34" s="599"/>
      <c r="GR34" s="599"/>
      <c r="GS34" s="599"/>
      <c r="GT34" s="599"/>
      <c r="GU34" s="599"/>
      <c r="GV34" s="599"/>
      <c r="GW34" s="599"/>
      <c r="GX34" s="599"/>
      <c r="GY34" s="599"/>
      <c r="GZ34" s="599"/>
      <c r="HA34" s="599"/>
      <c r="HB34" s="599"/>
      <c r="HC34" s="599"/>
      <c r="HD34" s="599"/>
      <c r="HE34" s="599"/>
      <c r="HF34" s="599"/>
      <c r="HG34" s="599"/>
      <c r="HH34" s="599"/>
      <c r="HI34" s="599"/>
      <c r="HJ34" s="599"/>
      <c r="HK34" s="599"/>
      <c r="HL34" s="599"/>
      <c r="HM34" s="599"/>
      <c r="HN34" s="599"/>
      <c r="HO34" s="599"/>
      <c r="HP34" s="599"/>
      <c r="HQ34" s="599"/>
      <c r="HR34" s="599"/>
      <c r="HS34" s="599"/>
      <c r="HT34" s="599"/>
      <c r="HU34" s="599"/>
      <c r="HV34" s="599"/>
      <c r="HW34" s="599"/>
      <c r="HX34" s="599"/>
      <c r="HY34" s="599"/>
      <c r="HZ34" s="599"/>
      <c r="IA34" s="599"/>
      <c r="IB34" s="599"/>
      <c r="IC34" s="599"/>
      <c r="ID34" s="599"/>
      <c r="IE34" s="599"/>
      <c r="IF34" s="599"/>
      <c r="IG34" s="599"/>
      <c r="IH34" s="599"/>
      <c r="II34" s="599"/>
      <c r="IJ34" s="599"/>
      <c r="IK34" s="599"/>
      <c r="IL34" s="599"/>
      <c r="IM34" s="599"/>
      <c r="IN34" s="599"/>
      <c r="IO34" s="599"/>
      <c r="IP34" s="599"/>
      <c r="IQ34" s="599"/>
      <c r="IR34" s="599"/>
      <c r="IS34" s="599"/>
    </row>
    <row r="35" spans="1:253" s="600" customFormat="1">
      <c r="A35" s="463" t="s">
        <v>151</v>
      </c>
      <c r="B35" s="460">
        <f>'Sources and Uses Budget'!$C34</f>
        <v>71000</v>
      </c>
      <c r="C35" s="460">
        <f>'Sources and Uses Budget'!$C34</f>
        <v>71000</v>
      </c>
      <c r="D35" s="464">
        <f t="shared" si="0"/>
        <v>0</v>
      </c>
      <c r="E35" s="462"/>
      <c r="F35" s="461"/>
      <c r="G35" s="604"/>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c r="CU35" s="599"/>
      <c r="CV35" s="599"/>
      <c r="CW35" s="599"/>
      <c r="CX35" s="599"/>
      <c r="CY35" s="599"/>
      <c r="CZ35" s="599"/>
      <c r="DA35" s="599"/>
      <c r="DB35" s="599"/>
      <c r="DC35" s="599"/>
      <c r="DD35" s="599"/>
      <c r="DE35" s="599"/>
      <c r="DF35" s="599"/>
      <c r="DG35" s="599"/>
      <c r="DH35" s="599"/>
      <c r="DI35" s="599"/>
      <c r="DJ35" s="599"/>
      <c r="DK35" s="599"/>
      <c r="DL35" s="599"/>
      <c r="DM35" s="599"/>
      <c r="DN35" s="599"/>
      <c r="DO35" s="599"/>
      <c r="DP35" s="599"/>
      <c r="DQ35" s="599"/>
      <c r="DR35" s="599"/>
      <c r="DS35" s="599"/>
      <c r="DT35" s="599"/>
      <c r="DU35" s="599"/>
      <c r="DV35" s="599"/>
      <c r="DW35" s="599"/>
      <c r="DX35" s="599"/>
      <c r="DY35" s="599"/>
      <c r="DZ35" s="599"/>
      <c r="EA35" s="599"/>
      <c r="EB35" s="599"/>
      <c r="EC35" s="599"/>
      <c r="ED35" s="599"/>
      <c r="EE35" s="599"/>
      <c r="EF35" s="599"/>
      <c r="EG35" s="599"/>
      <c r="EH35" s="599"/>
      <c r="EI35" s="599"/>
      <c r="EJ35" s="599"/>
      <c r="EK35" s="599"/>
      <c r="EL35" s="599"/>
      <c r="EM35" s="599"/>
      <c r="EN35" s="599"/>
      <c r="EO35" s="599"/>
      <c r="EP35" s="599"/>
      <c r="EQ35" s="599"/>
      <c r="ER35" s="599"/>
      <c r="ES35" s="599"/>
      <c r="ET35" s="599"/>
      <c r="EU35" s="599"/>
      <c r="EV35" s="599"/>
      <c r="EW35" s="599"/>
      <c r="EX35" s="599"/>
      <c r="EY35" s="599"/>
      <c r="EZ35" s="599"/>
      <c r="FA35" s="599"/>
      <c r="FB35" s="599"/>
      <c r="FC35" s="599"/>
      <c r="FD35" s="599"/>
      <c r="FE35" s="599"/>
      <c r="FF35" s="599"/>
      <c r="FG35" s="599"/>
      <c r="FH35" s="599"/>
      <c r="FI35" s="599"/>
      <c r="FJ35" s="599"/>
      <c r="FK35" s="599"/>
      <c r="FL35" s="599"/>
      <c r="FM35" s="599"/>
      <c r="FN35" s="599"/>
      <c r="FO35" s="599"/>
      <c r="FP35" s="599"/>
      <c r="FQ35" s="599"/>
      <c r="FR35" s="599"/>
      <c r="FS35" s="599"/>
      <c r="FT35" s="599"/>
      <c r="FU35" s="599"/>
      <c r="FV35" s="599"/>
      <c r="FW35" s="599"/>
      <c r="FX35" s="599"/>
      <c r="FY35" s="599"/>
      <c r="FZ35" s="599"/>
      <c r="GA35" s="599"/>
      <c r="GB35" s="599"/>
      <c r="GC35" s="599"/>
      <c r="GD35" s="599"/>
      <c r="GE35" s="599"/>
      <c r="GF35" s="599"/>
      <c r="GG35" s="599"/>
      <c r="GH35" s="599"/>
      <c r="GI35" s="599"/>
      <c r="GJ35" s="599"/>
      <c r="GK35" s="599"/>
      <c r="GL35" s="599"/>
      <c r="GM35" s="599"/>
      <c r="GN35" s="599"/>
      <c r="GO35" s="599"/>
      <c r="GP35" s="599"/>
      <c r="GQ35" s="599"/>
      <c r="GR35" s="599"/>
      <c r="GS35" s="599"/>
      <c r="GT35" s="599"/>
      <c r="GU35" s="599"/>
      <c r="GV35" s="599"/>
      <c r="GW35" s="599"/>
      <c r="GX35" s="599"/>
      <c r="GY35" s="599"/>
      <c r="GZ35" s="599"/>
      <c r="HA35" s="599"/>
      <c r="HB35" s="599"/>
      <c r="HC35" s="599"/>
      <c r="HD35" s="599"/>
      <c r="HE35" s="599"/>
      <c r="HF35" s="599"/>
      <c r="HG35" s="599"/>
      <c r="HH35" s="599"/>
      <c r="HI35" s="599"/>
      <c r="HJ35" s="599"/>
      <c r="HK35" s="599"/>
      <c r="HL35" s="599"/>
      <c r="HM35" s="599"/>
      <c r="HN35" s="599"/>
      <c r="HO35" s="599"/>
      <c r="HP35" s="599"/>
      <c r="HQ35" s="599"/>
      <c r="HR35" s="599"/>
      <c r="HS35" s="599"/>
      <c r="HT35" s="599"/>
      <c r="HU35" s="599"/>
      <c r="HV35" s="599"/>
      <c r="HW35" s="599"/>
      <c r="HX35" s="599"/>
      <c r="HY35" s="599"/>
      <c r="HZ35" s="599"/>
      <c r="IA35" s="599"/>
      <c r="IB35" s="599"/>
      <c r="IC35" s="599"/>
      <c r="ID35" s="599"/>
      <c r="IE35" s="599"/>
      <c r="IF35" s="599"/>
      <c r="IG35" s="599"/>
      <c r="IH35" s="599"/>
      <c r="II35" s="599"/>
      <c r="IJ35" s="599"/>
      <c r="IK35" s="599"/>
      <c r="IL35" s="599"/>
      <c r="IM35" s="599"/>
      <c r="IN35" s="599"/>
      <c r="IO35" s="599"/>
      <c r="IP35" s="599"/>
      <c r="IQ35" s="599"/>
      <c r="IR35" s="599"/>
      <c r="IS35" s="599"/>
    </row>
    <row r="36" spans="1:253" s="600" customFormat="1">
      <c r="A36" s="466" t="s">
        <v>38</v>
      </c>
      <c r="B36" s="460">
        <f>'Sources and Uses Budget'!$C35</f>
        <v>0</v>
      </c>
      <c r="C36" s="460">
        <f>'Sources and Uses Budget'!$C35</f>
        <v>0</v>
      </c>
      <c r="D36" s="464">
        <f t="shared" si="0"/>
        <v>0</v>
      </c>
      <c r="E36" s="462"/>
      <c r="F36" s="461"/>
      <c r="G36" s="604"/>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c r="CU36" s="599"/>
      <c r="CV36" s="599"/>
      <c r="CW36" s="599"/>
      <c r="CX36" s="599"/>
      <c r="CY36" s="599"/>
      <c r="CZ36" s="599"/>
      <c r="DA36" s="599"/>
      <c r="DB36" s="599"/>
      <c r="DC36" s="599"/>
      <c r="DD36" s="599"/>
      <c r="DE36" s="599"/>
      <c r="DF36" s="599"/>
      <c r="DG36" s="599"/>
      <c r="DH36" s="599"/>
      <c r="DI36" s="599"/>
      <c r="DJ36" s="599"/>
      <c r="DK36" s="599"/>
      <c r="DL36" s="599"/>
      <c r="DM36" s="599"/>
      <c r="DN36" s="599"/>
      <c r="DO36" s="599"/>
      <c r="DP36" s="599"/>
      <c r="DQ36" s="599"/>
      <c r="DR36" s="599"/>
      <c r="DS36" s="599"/>
      <c r="DT36" s="599"/>
      <c r="DU36" s="599"/>
      <c r="DV36" s="599"/>
      <c r="DW36" s="599"/>
      <c r="DX36" s="599"/>
      <c r="DY36" s="599"/>
      <c r="DZ36" s="599"/>
      <c r="EA36" s="599"/>
      <c r="EB36" s="599"/>
      <c r="EC36" s="599"/>
      <c r="ED36" s="599"/>
      <c r="EE36" s="599"/>
      <c r="EF36" s="599"/>
      <c r="EG36" s="599"/>
      <c r="EH36" s="599"/>
      <c r="EI36" s="599"/>
      <c r="EJ36" s="599"/>
      <c r="EK36" s="599"/>
      <c r="EL36" s="599"/>
      <c r="EM36" s="599"/>
      <c r="EN36" s="599"/>
      <c r="EO36" s="599"/>
      <c r="EP36" s="599"/>
      <c r="EQ36" s="599"/>
      <c r="ER36" s="599"/>
      <c r="ES36" s="599"/>
      <c r="ET36" s="599"/>
      <c r="EU36" s="599"/>
      <c r="EV36" s="599"/>
      <c r="EW36" s="599"/>
      <c r="EX36" s="599"/>
      <c r="EY36" s="599"/>
      <c r="EZ36" s="599"/>
      <c r="FA36" s="599"/>
      <c r="FB36" s="599"/>
      <c r="FC36" s="599"/>
      <c r="FD36" s="599"/>
      <c r="FE36" s="599"/>
      <c r="FF36" s="599"/>
      <c r="FG36" s="599"/>
      <c r="FH36" s="599"/>
      <c r="FI36" s="599"/>
      <c r="FJ36" s="599"/>
      <c r="FK36" s="599"/>
      <c r="FL36" s="599"/>
      <c r="FM36" s="599"/>
      <c r="FN36" s="599"/>
      <c r="FO36" s="599"/>
      <c r="FP36" s="599"/>
      <c r="FQ36" s="599"/>
      <c r="FR36" s="599"/>
      <c r="FS36" s="599"/>
      <c r="FT36" s="599"/>
      <c r="FU36" s="599"/>
      <c r="FV36" s="599"/>
      <c r="FW36" s="599"/>
      <c r="FX36" s="599"/>
      <c r="FY36" s="599"/>
      <c r="FZ36" s="599"/>
      <c r="GA36" s="599"/>
      <c r="GB36" s="599"/>
      <c r="GC36" s="599"/>
      <c r="GD36" s="599"/>
      <c r="GE36" s="599"/>
      <c r="GF36" s="599"/>
      <c r="GG36" s="599"/>
      <c r="GH36" s="599"/>
      <c r="GI36" s="599"/>
      <c r="GJ36" s="599"/>
      <c r="GK36" s="599"/>
      <c r="GL36" s="599"/>
      <c r="GM36" s="599"/>
      <c r="GN36" s="599"/>
      <c r="GO36" s="599"/>
      <c r="GP36" s="599"/>
      <c r="GQ36" s="599"/>
      <c r="GR36" s="599"/>
      <c r="GS36" s="599"/>
      <c r="GT36" s="599"/>
      <c r="GU36" s="599"/>
      <c r="GV36" s="599"/>
      <c r="GW36" s="599"/>
      <c r="GX36" s="599"/>
      <c r="GY36" s="599"/>
      <c r="GZ36" s="599"/>
      <c r="HA36" s="599"/>
      <c r="HB36" s="599"/>
      <c r="HC36" s="599"/>
      <c r="HD36" s="599"/>
      <c r="HE36" s="599"/>
      <c r="HF36" s="599"/>
      <c r="HG36" s="599"/>
      <c r="HH36" s="599"/>
      <c r="HI36" s="599"/>
      <c r="HJ36" s="599"/>
      <c r="HK36" s="599"/>
      <c r="HL36" s="599"/>
      <c r="HM36" s="599"/>
      <c r="HN36" s="599"/>
      <c r="HO36" s="599"/>
      <c r="HP36" s="599"/>
      <c r="HQ36" s="599"/>
      <c r="HR36" s="599"/>
      <c r="HS36" s="599"/>
      <c r="HT36" s="599"/>
      <c r="HU36" s="599"/>
      <c r="HV36" s="599"/>
      <c r="HW36" s="599"/>
      <c r="HX36" s="599"/>
      <c r="HY36" s="599"/>
      <c r="HZ36" s="599"/>
      <c r="IA36" s="599"/>
      <c r="IB36" s="599"/>
      <c r="IC36" s="599"/>
      <c r="ID36" s="599"/>
      <c r="IE36" s="599"/>
      <c r="IF36" s="599"/>
      <c r="IG36" s="599"/>
      <c r="IH36" s="599"/>
      <c r="II36" s="599"/>
      <c r="IJ36" s="599"/>
      <c r="IK36" s="599"/>
      <c r="IL36" s="599"/>
      <c r="IM36" s="599"/>
      <c r="IN36" s="599"/>
      <c r="IO36" s="599"/>
      <c r="IP36" s="599"/>
      <c r="IQ36" s="599"/>
      <c r="IR36" s="599"/>
      <c r="IS36" s="599"/>
    </row>
    <row r="37" spans="1:253" s="600" customFormat="1">
      <c r="A37" s="465" t="s">
        <v>154</v>
      </c>
      <c r="B37" s="464">
        <f>SUM(B29:B36)</f>
        <v>27869134</v>
      </c>
      <c r="C37" s="464">
        <f>SUM(C29:C36)</f>
        <v>27869134</v>
      </c>
      <c r="D37" s="464">
        <f t="shared" si="0"/>
        <v>0</v>
      </c>
      <c r="E37" s="462"/>
      <c r="F37" s="461"/>
      <c r="G37" s="604"/>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c r="CU37" s="599"/>
      <c r="CV37" s="599"/>
      <c r="CW37" s="599"/>
      <c r="CX37" s="599"/>
      <c r="CY37" s="599"/>
      <c r="CZ37" s="599"/>
      <c r="DA37" s="599"/>
      <c r="DB37" s="599"/>
      <c r="DC37" s="599"/>
      <c r="DD37" s="599"/>
      <c r="DE37" s="599"/>
      <c r="DF37" s="599"/>
      <c r="DG37" s="599"/>
      <c r="DH37" s="599"/>
      <c r="DI37" s="599"/>
      <c r="DJ37" s="599"/>
      <c r="DK37" s="599"/>
      <c r="DL37" s="599"/>
      <c r="DM37" s="599"/>
      <c r="DN37" s="599"/>
      <c r="DO37" s="599"/>
      <c r="DP37" s="599"/>
      <c r="DQ37" s="599"/>
      <c r="DR37" s="599"/>
      <c r="DS37" s="599"/>
      <c r="DT37" s="599"/>
      <c r="DU37" s="599"/>
      <c r="DV37" s="599"/>
      <c r="DW37" s="599"/>
      <c r="DX37" s="599"/>
      <c r="DY37" s="599"/>
      <c r="DZ37" s="599"/>
      <c r="EA37" s="599"/>
      <c r="EB37" s="599"/>
      <c r="EC37" s="599"/>
      <c r="ED37" s="599"/>
      <c r="EE37" s="599"/>
      <c r="EF37" s="599"/>
      <c r="EG37" s="599"/>
      <c r="EH37" s="599"/>
      <c r="EI37" s="599"/>
      <c r="EJ37" s="599"/>
      <c r="EK37" s="599"/>
      <c r="EL37" s="599"/>
      <c r="EM37" s="599"/>
      <c r="EN37" s="599"/>
      <c r="EO37" s="599"/>
      <c r="EP37" s="599"/>
      <c r="EQ37" s="599"/>
      <c r="ER37" s="599"/>
      <c r="ES37" s="599"/>
      <c r="ET37" s="599"/>
      <c r="EU37" s="599"/>
      <c r="EV37" s="599"/>
      <c r="EW37" s="599"/>
      <c r="EX37" s="599"/>
      <c r="EY37" s="599"/>
      <c r="EZ37" s="599"/>
      <c r="FA37" s="599"/>
      <c r="FB37" s="599"/>
      <c r="FC37" s="599"/>
      <c r="FD37" s="599"/>
      <c r="FE37" s="599"/>
      <c r="FF37" s="599"/>
      <c r="FG37" s="599"/>
      <c r="FH37" s="599"/>
      <c r="FI37" s="599"/>
      <c r="FJ37" s="599"/>
      <c r="FK37" s="599"/>
      <c r="FL37" s="599"/>
      <c r="FM37" s="599"/>
      <c r="FN37" s="599"/>
      <c r="FO37" s="599"/>
      <c r="FP37" s="599"/>
      <c r="FQ37" s="599"/>
      <c r="FR37" s="599"/>
      <c r="FS37" s="599"/>
      <c r="FT37" s="599"/>
      <c r="FU37" s="599"/>
      <c r="FV37" s="599"/>
      <c r="FW37" s="599"/>
      <c r="FX37" s="599"/>
      <c r="FY37" s="599"/>
      <c r="FZ37" s="599"/>
      <c r="GA37" s="599"/>
      <c r="GB37" s="599"/>
      <c r="GC37" s="599"/>
      <c r="GD37" s="599"/>
      <c r="GE37" s="599"/>
      <c r="GF37" s="599"/>
      <c r="GG37" s="599"/>
      <c r="GH37" s="599"/>
      <c r="GI37" s="599"/>
      <c r="GJ37" s="599"/>
      <c r="GK37" s="599"/>
      <c r="GL37" s="599"/>
      <c r="GM37" s="599"/>
      <c r="GN37" s="599"/>
      <c r="GO37" s="599"/>
      <c r="GP37" s="599"/>
      <c r="GQ37" s="599"/>
      <c r="GR37" s="599"/>
      <c r="GS37" s="599"/>
      <c r="GT37" s="599"/>
      <c r="GU37" s="599"/>
      <c r="GV37" s="599"/>
      <c r="GW37" s="599"/>
      <c r="GX37" s="599"/>
      <c r="GY37" s="599"/>
      <c r="GZ37" s="599"/>
      <c r="HA37" s="599"/>
      <c r="HB37" s="599"/>
      <c r="HC37" s="599"/>
      <c r="HD37" s="599"/>
      <c r="HE37" s="599"/>
      <c r="HF37" s="599"/>
      <c r="HG37" s="599"/>
      <c r="HH37" s="599"/>
      <c r="HI37" s="599"/>
      <c r="HJ37" s="599"/>
      <c r="HK37" s="599"/>
      <c r="HL37" s="599"/>
      <c r="HM37" s="599"/>
      <c r="HN37" s="599"/>
      <c r="HO37" s="599"/>
      <c r="HP37" s="599"/>
      <c r="HQ37" s="599"/>
      <c r="HR37" s="599"/>
      <c r="HS37" s="599"/>
      <c r="HT37" s="599"/>
      <c r="HU37" s="599"/>
      <c r="HV37" s="599"/>
      <c r="HW37" s="599"/>
      <c r="HX37" s="599"/>
      <c r="HY37" s="599"/>
      <c r="HZ37" s="599"/>
      <c r="IA37" s="599"/>
      <c r="IB37" s="599"/>
      <c r="IC37" s="599"/>
      <c r="ID37" s="599"/>
      <c r="IE37" s="599"/>
      <c r="IF37" s="599"/>
      <c r="IG37" s="599"/>
      <c r="IH37" s="599"/>
      <c r="II37" s="599"/>
      <c r="IJ37" s="599"/>
      <c r="IK37" s="599"/>
      <c r="IL37" s="599"/>
      <c r="IM37" s="599"/>
      <c r="IN37" s="599"/>
      <c r="IO37" s="599"/>
      <c r="IP37" s="599"/>
      <c r="IQ37" s="599"/>
      <c r="IR37" s="599"/>
      <c r="IS37" s="599"/>
    </row>
    <row r="38" spans="1:253" s="600" customFormat="1">
      <c r="A38" s="458" t="s">
        <v>155</v>
      </c>
      <c r="B38" s="458"/>
      <c r="C38" s="458"/>
      <c r="D38" s="458"/>
      <c r="E38" s="478"/>
      <c r="F38" s="458"/>
      <c r="G38" s="604"/>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c r="HW38" s="599"/>
      <c r="HX38" s="599"/>
      <c r="HY38" s="599"/>
      <c r="HZ38" s="599"/>
      <c r="IA38" s="599"/>
      <c r="IB38" s="599"/>
      <c r="IC38" s="599"/>
      <c r="ID38" s="599"/>
      <c r="IE38" s="599"/>
      <c r="IF38" s="599"/>
      <c r="IG38" s="599"/>
      <c r="IH38" s="599"/>
      <c r="II38" s="599"/>
      <c r="IJ38" s="599"/>
      <c r="IK38" s="599"/>
      <c r="IL38" s="599"/>
      <c r="IM38" s="599"/>
      <c r="IN38" s="599"/>
      <c r="IO38" s="599"/>
      <c r="IP38" s="599"/>
      <c r="IQ38" s="599"/>
      <c r="IR38" s="599"/>
      <c r="IS38" s="599"/>
    </row>
    <row r="39" spans="1:253" s="600" customFormat="1">
      <c r="A39" s="463" t="s">
        <v>156</v>
      </c>
      <c r="B39" s="460">
        <f>'Sources and Uses Budget'!$C38</f>
        <v>170000</v>
      </c>
      <c r="C39" s="460">
        <f>'Sources and Uses Budget'!$C38</f>
        <v>170000</v>
      </c>
      <c r="D39" s="464">
        <f t="shared" si="0"/>
        <v>0</v>
      </c>
      <c r="E39" s="462"/>
      <c r="F39" s="461"/>
      <c r="G39" s="604"/>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c r="HW39" s="599"/>
      <c r="HX39" s="599"/>
      <c r="HY39" s="599"/>
      <c r="HZ39" s="599"/>
      <c r="IA39" s="599"/>
      <c r="IB39" s="599"/>
      <c r="IC39" s="599"/>
      <c r="ID39" s="599"/>
      <c r="IE39" s="599"/>
      <c r="IF39" s="599"/>
      <c r="IG39" s="599"/>
      <c r="IH39" s="599"/>
      <c r="II39" s="599"/>
      <c r="IJ39" s="599"/>
      <c r="IK39" s="599"/>
      <c r="IL39" s="599"/>
      <c r="IM39" s="599"/>
      <c r="IN39" s="599"/>
      <c r="IO39" s="599"/>
      <c r="IP39" s="599"/>
      <c r="IQ39" s="599"/>
      <c r="IR39" s="599"/>
      <c r="IS39" s="599"/>
    </row>
    <row r="40" spans="1:253" s="600" customFormat="1">
      <c r="A40" s="463" t="s">
        <v>157</v>
      </c>
      <c r="B40" s="460">
        <f>'Sources and Uses Budget'!$C39</f>
        <v>59500</v>
      </c>
      <c r="C40" s="460">
        <f>'Sources and Uses Budget'!$C39</f>
        <v>59500</v>
      </c>
      <c r="D40" s="464">
        <f t="shared" si="0"/>
        <v>0</v>
      </c>
      <c r="E40" s="462"/>
      <c r="F40" s="461"/>
      <c r="G40" s="604"/>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599"/>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row>
    <row r="41" spans="1:253" s="600" customFormat="1">
      <c r="A41" s="465" t="s">
        <v>158</v>
      </c>
      <c r="B41" s="464">
        <f>SUM(B39:B40)</f>
        <v>229500</v>
      </c>
      <c r="C41" s="464">
        <f>SUM(C39:C40)</f>
        <v>229500</v>
      </c>
      <c r="D41" s="464">
        <f t="shared" si="0"/>
        <v>0</v>
      </c>
      <c r="E41" s="462"/>
      <c r="F41" s="461"/>
      <c r="G41" s="60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c r="IK41" s="599"/>
      <c r="IL41" s="599"/>
      <c r="IM41" s="599"/>
      <c r="IN41" s="599"/>
      <c r="IO41" s="599"/>
      <c r="IP41" s="599"/>
      <c r="IQ41" s="599"/>
      <c r="IR41" s="599"/>
      <c r="IS41" s="599"/>
    </row>
    <row r="42" spans="1:253" s="600" customFormat="1">
      <c r="A42" s="465" t="s">
        <v>159</v>
      </c>
      <c r="B42" s="460">
        <f>'Sources and Uses Budget'!$C41</f>
        <v>1167090</v>
      </c>
      <c r="C42" s="460">
        <f>'Sources and Uses Budget'!$C41</f>
        <v>1167090</v>
      </c>
      <c r="D42" s="464">
        <f t="shared" si="0"/>
        <v>0</v>
      </c>
      <c r="E42" s="462"/>
      <c r="F42" s="461"/>
      <c r="G42" s="60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9"/>
      <c r="IO42" s="599"/>
      <c r="IP42" s="599"/>
      <c r="IQ42" s="599"/>
      <c r="IR42" s="599"/>
      <c r="IS42" s="599"/>
    </row>
    <row r="43" spans="1:253" s="600" customFormat="1" ht="12" customHeight="1">
      <c r="A43" s="458" t="s">
        <v>160</v>
      </c>
      <c r="B43" s="458"/>
      <c r="C43" s="458"/>
      <c r="D43" s="458"/>
      <c r="E43" s="478"/>
      <c r="F43" s="458"/>
      <c r="G43" s="604"/>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c r="CU43" s="599"/>
      <c r="CV43" s="599"/>
      <c r="CW43" s="599"/>
      <c r="CX43" s="599"/>
      <c r="CY43" s="599"/>
      <c r="CZ43" s="599"/>
      <c r="DA43" s="599"/>
      <c r="DB43" s="599"/>
      <c r="DC43" s="599"/>
      <c r="DD43" s="599"/>
      <c r="DE43" s="599"/>
      <c r="DF43" s="599"/>
      <c r="DG43" s="599"/>
      <c r="DH43" s="599"/>
      <c r="DI43" s="599"/>
      <c r="DJ43" s="599"/>
      <c r="DK43" s="599"/>
      <c r="DL43" s="599"/>
      <c r="DM43" s="599"/>
      <c r="DN43" s="599"/>
      <c r="DO43" s="599"/>
      <c r="DP43" s="599"/>
      <c r="DQ43" s="599"/>
      <c r="DR43" s="599"/>
      <c r="DS43" s="599"/>
      <c r="DT43" s="599"/>
      <c r="DU43" s="599"/>
      <c r="DV43" s="599"/>
      <c r="DW43" s="599"/>
      <c r="DX43" s="599"/>
      <c r="DY43" s="599"/>
      <c r="DZ43" s="599"/>
      <c r="EA43" s="599"/>
      <c r="EB43" s="599"/>
      <c r="EC43" s="599"/>
      <c r="ED43" s="599"/>
      <c r="EE43" s="599"/>
      <c r="EF43" s="599"/>
      <c r="EG43" s="599"/>
      <c r="EH43" s="599"/>
      <c r="EI43" s="599"/>
      <c r="EJ43" s="599"/>
      <c r="EK43" s="599"/>
      <c r="EL43" s="599"/>
      <c r="EM43" s="599"/>
      <c r="EN43" s="599"/>
      <c r="EO43" s="599"/>
      <c r="EP43" s="599"/>
      <c r="EQ43" s="599"/>
      <c r="ER43" s="599"/>
      <c r="ES43" s="599"/>
      <c r="ET43" s="599"/>
      <c r="EU43" s="599"/>
      <c r="EV43" s="599"/>
      <c r="EW43" s="599"/>
      <c r="EX43" s="599"/>
      <c r="EY43" s="599"/>
      <c r="EZ43" s="599"/>
      <c r="FA43" s="599"/>
      <c r="FB43" s="599"/>
      <c r="FC43" s="599"/>
      <c r="FD43" s="599"/>
      <c r="FE43" s="599"/>
      <c r="FF43" s="599"/>
      <c r="FG43" s="599"/>
      <c r="FH43" s="599"/>
      <c r="FI43" s="599"/>
      <c r="FJ43" s="599"/>
      <c r="FK43" s="599"/>
      <c r="FL43" s="599"/>
      <c r="FM43" s="599"/>
      <c r="FN43" s="599"/>
      <c r="FO43" s="599"/>
      <c r="FP43" s="599"/>
      <c r="FQ43" s="599"/>
      <c r="FR43" s="599"/>
      <c r="FS43" s="599"/>
      <c r="FT43" s="599"/>
      <c r="FU43" s="599"/>
      <c r="FV43" s="599"/>
      <c r="FW43" s="599"/>
      <c r="FX43" s="599"/>
      <c r="FY43" s="599"/>
      <c r="FZ43" s="599"/>
      <c r="GA43" s="599"/>
      <c r="GB43" s="599"/>
      <c r="GC43" s="599"/>
      <c r="GD43" s="599"/>
      <c r="GE43" s="599"/>
      <c r="GF43" s="599"/>
      <c r="GG43" s="599"/>
      <c r="GH43" s="599"/>
      <c r="GI43" s="599"/>
      <c r="GJ43" s="599"/>
      <c r="GK43" s="599"/>
      <c r="GL43" s="599"/>
      <c r="GM43" s="599"/>
      <c r="GN43" s="599"/>
      <c r="GO43" s="599"/>
      <c r="GP43" s="599"/>
      <c r="GQ43" s="599"/>
      <c r="GR43" s="599"/>
      <c r="GS43" s="599"/>
      <c r="GT43" s="599"/>
      <c r="GU43" s="599"/>
      <c r="GV43" s="599"/>
      <c r="GW43" s="599"/>
      <c r="GX43" s="599"/>
      <c r="GY43" s="599"/>
      <c r="GZ43" s="599"/>
      <c r="HA43" s="599"/>
      <c r="HB43" s="599"/>
      <c r="HC43" s="599"/>
      <c r="HD43" s="599"/>
      <c r="HE43" s="599"/>
      <c r="HF43" s="599"/>
      <c r="HG43" s="599"/>
      <c r="HH43" s="599"/>
      <c r="HI43" s="599"/>
      <c r="HJ43" s="599"/>
      <c r="HK43" s="599"/>
      <c r="HL43" s="599"/>
      <c r="HM43" s="599"/>
      <c r="HN43" s="599"/>
      <c r="HO43" s="599"/>
      <c r="HP43" s="599"/>
      <c r="HQ43" s="599"/>
      <c r="HR43" s="599"/>
      <c r="HS43" s="599"/>
      <c r="HT43" s="599"/>
      <c r="HU43" s="599"/>
      <c r="HV43" s="599"/>
      <c r="HW43" s="599"/>
      <c r="HX43" s="599"/>
      <c r="HY43" s="599"/>
      <c r="HZ43" s="599"/>
      <c r="IA43" s="599"/>
      <c r="IB43" s="599"/>
      <c r="IC43" s="599"/>
      <c r="ID43" s="599"/>
      <c r="IE43" s="599"/>
      <c r="IF43" s="599"/>
      <c r="IG43" s="599"/>
      <c r="IH43" s="599"/>
      <c r="II43" s="599"/>
      <c r="IJ43" s="599"/>
      <c r="IK43" s="599"/>
      <c r="IL43" s="599"/>
      <c r="IM43" s="599"/>
      <c r="IN43" s="599"/>
      <c r="IO43" s="599"/>
      <c r="IP43" s="599"/>
      <c r="IQ43" s="599"/>
      <c r="IR43" s="599"/>
      <c r="IS43" s="599"/>
    </row>
    <row r="44" spans="1:253" s="600" customFormat="1">
      <c r="A44" s="463" t="s">
        <v>161</v>
      </c>
      <c r="B44" s="460">
        <f>'Sources and Uses Budget'!$C43</f>
        <v>2612800</v>
      </c>
      <c r="C44" s="460">
        <f>'Sources and Uses Budget'!$C43</f>
        <v>2612800</v>
      </c>
      <c r="D44" s="464">
        <f t="shared" si="0"/>
        <v>0</v>
      </c>
      <c r="E44" s="462"/>
      <c r="F44" s="461"/>
      <c r="G44" s="604"/>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599"/>
      <c r="CU44" s="599"/>
      <c r="CV44" s="599"/>
      <c r="CW44" s="599"/>
      <c r="CX44" s="599"/>
      <c r="CY44" s="599"/>
      <c r="CZ44" s="599"/>
      <c r="DA44" s="599"/>
      <c r="DB44" s="599"/>
      <c r="DC44" s="599"/>
      <c r="DD44" s="599"/>
      <c r="DE44" s="599"/>
      <c r="DF44" s="599"/>
      <c r="DG44" s="599"/>
      <c r="DH44" s="599"/>
      <c r="DI44" s="599"/>
      <c r="DJ44" s="599"/>
      <c r="DK44" s="599"/>
      <c r="DL44" s="599"/>
      <c r="DM44" s="599"/>
      <c r="DN44" s="599"/>
      <c r="DO44" s="599"/>
      <c r="DP44" s="599"/>
      <c r="DQ44" s="599"/>
      <c r="DR44" s="599"/>
      <c r="DS44" s="599"/>
      <c r="DT44" s="599"/>
      <c r="DU44" s="599"/>
      <c r="DV44" s="599"/>
      <c r="DW44" s="599"/>
      <c r="DX44" s="599"/>
      <c r="DY44" s="599"/>
      <c r="DZ44" s="599"/>
      <c r="EA44" s="599"/>
      <c r="EB44" s="599"/>
      <c r="EC44" s="599"/>
      <c r="ED44" s="599"/>
      <c r="EE44" s="599"/>
      <c r="EF44" s="599"/>
      <c r="EG44" s="599"/>
      <c r="EH44" s="599"/>
      <c r="EI44" s="599"/>
      <c r="EJ44" s="599"/>
      <c r="EK44" s="599"/>
      <c r="EL44" s="599"/>
      <c r="EM44" s="599"/>
      <c r="EN44" s="599"/>
      <c r="EO44" s="599"/>
      <c r="EP44" s="599"/>
      <c r="EQ44" s="599"/>
      <c r="ER44" s="599"/>
      <c r="ES44" s="599"/>
      <c r="ET44" s="599"/>
      <c r="EU44" s="599"/>
      <c r="EV44" s="599"/>
      <c r="EW44" s="599"/>
      <c r="EX44" s="599"/>
      <c r="EY44" s="599"/>
      <c r="EZ44" s="599"/>
      <c r="FA44" s="599"/>
      <c r="FB44" s="599"/>
      <c r="FC44" s="599"/>
      <c r="FD44" s="599"/>
      <c r="FE44" s="599"/>
      <c r="FF44" s="599"/>
      <c r="FG44" s="599"/>
      <c r="FH44" s="599"/>
      <c r="FI44" s="599"/>
      <c r="FJ44" s="599"/>
      <c r="FK44" s="599"/>
      <c r="FL44" s="599"/>
      <c r="FM44" s="599"/>
      <c r="FN44" s="599"/>
      <c r="FO44" s="599"/>
      <c r="FP44" s="599"/>
      <c r="FQ44" s="599"/>
      <c r="FR44" s="599"/>
      <c r="FS44" s="599"/>
      <c r="FT44" s="599"/>
      <c r="FU44" s="599"/>
      <c r="FV44" s="599"/>
      <c r="FW44" s="599"/>
      <c r="FX44" s="599"/>
      <c r="FY44" s="599"/>
      <c r="FZ44" s="599"/>
      <c r="GA44" s="599"/>
      <c r="GB44" s="599"/>
      <c r="GC44" s="599"/>
      <c r="GD44" s="599"/>
      <c r="GE44" s="599"/>
      <c r="GF44" s="599"/>
      <c r="GG44" s="599"/>
      <c r="GH44" s="599"/>
      <c r="GI44" s="599"/>
      <c r="GJ44" s="599"/>
      <c r="GK44" s="599"/>
      <c r="GL44" s="599"/>
      <c r="GM44" s="599"/>
      <c r="GN44" s="599"/>
      <c r="GO44" s="599"/>
      <c r="GP44" s="599"/>
      <c r="GQ44" s="599"/>
      <c r="GR44" s="599"/>
      <c r="GS44" s="599"/>
      <c r="GT44" s="599"/>
      <c r="GU44" s="599"/>
      <c r="GV44" s="599"/>
      <c r="GW44" s="599"/>
      <c r="GX44" s="599"/>
      <c r="GY44" s="599"/>
      <c r="GZ44" s="599"/>
      <c r="HA44" s="599"/>
      <c r="HB44" s="599"/>
      <c r="HC44" s="599"/>
      <c r="HD44" s="599"/>
      <c r="HE44" s="599"/>
      <c r="HF44" s="599"/>
      <c r="HG44" s="599"/>
      <c r="HH44" s="599"/>
      <c r="HI44" s="599"/>
      <c r="HJ44" s="599"/>
      <c r="HK44" s="599"/>
      <c r="HL44" s="599"/>
      <c r="HM44" s="599"/>
      <c r="HN44" s="599"/>
      <c r="HO44" s="599"/>
      <c r="HP44" s="599"/>
      <c r="HQ44" s="599"/>
      <c r="HR44" s="599"/>
      <c r="HS44" s="599"/>
      <c r="HT44" s="599"/>
      <c r="HU44" s="599"/>
      <c r="HV44" s="599"/>
      <c r="HW44" s="599"/>
      <c r="HX44" s="599"/>
      <c r="HY44" s="599"/>
      <c r="HZ44" s="599"/>
      <c r="IA44" s="599"/>
      <c r="IB44" s="599"/>
      <c r="IC44" s="599"/>
      <c r="ID44" s="599"/>
      <c r="IE44" s="599"/>
      <c r="IF44" s="599"/>
      <c r="IG44" s="599"/>
      <c r="IH44" s="599"/>
      <c r="II44" s="599"/>
      <c r="IJ44" s="599"/>
      <c r="IK44" s="599"/>
      <c r="IL44" s="599"/>
      <c r="IM44" s="599"/>
      <c r="IN44" s="599"/>
      <c r="IO44" s="599"/>
      <c r="IP44" s="599"/>
      <c r="IQ44" s="599"/>
      <c r="IR44" s="599"/>
      <c r="IS44" s="599"/>
    </row>
    <row r="45" spans="1:253" s="600" customFormat="1">
      <c r="A45" s="463" t="s">
        <v>162</v>
      </c>
      <c r="B45" s="460">
        <f>'Sources and Uses Budget'!$C44</f>
        <v>328875</v>
      </c>
      <c r="C45" s="460">
        <f>'Sources and Uses Budget'!$C44</f>
        <v>328875</v>
      </c>
      <c r="D45" s="464">
        <f t="shared" si="0"/>
        <v>0</v>
      </c>
      <c r="E45" s="462"/>
      <c r="F45" s="461"/>
      <c r="G45" s="604"/>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row>
    <row r="46" spans="1:253" s="600" customFormat="1" ht="12" customHeight="1">
      <c r="A46" s="463" t="s">
        <v>163</v>
      </c>
      <c r="B46" s="460">
        <f>'Sources and Uses Budget'!$C45</f>
        <v>0</v>
      </c>
      <c r="C46" s="460">
        <f>'Sources and Uses Budget'!$C45</f>
        <v>0</v>
      </c>
      <c r="D46" s="464">
        <f t="shared" si="0"/>
        <v>0</v>
      </c>
      <c r="E46" s="462"/>
      <c r="F46" s="461"/>
      <c r="G46" s="604"/>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599"/>
      <c r="DG46" s="599"/>
      <c r="DH46" s="599"/>
      <c r="DI46" s="599"/>
      <c r="DJ46" s="599"/>
      <c r="DK46" s="599"/>
      <c r="DL46" s="599"/>
      <c r="DM46" s="599"/>
      <c r="DN46" s="599"/>
      <c r="DO46" s="599"/>
      <c r="DP46" s="599"/>
      <c r="DQ46" s="599"/>
      <c r="DR46" s="599"/>
      <c r="DS46" s="599"/>
      <c r="DT46" s="599"/>
      <c r="DU46" s="599"/>
      <c r="DV46" s="599"/>
      <c r="DW46" s="599"/>
      <c r="DX46" s="599"/>
      <c r="DY46" s="599"/>
      <c r="DZ46" s="599"/>
      <c r="EA46" s="599"/>
      <c r="EB46" s="599"/>
      <c r="EC46" s="599"/>
      <c r="ED46" s="599"/>
      <c r="EE46" s="599"/>
      <c r="EF46" s="599"/>
      <c r="EG46" s="599"/>
      <c r="EH46" s="599"/>
      <c r="EI46" s="599"/>
      <c r="EJ46" s="599"/>
      <c r="EK46" s="599"/>
      <c r="EL46" s="599"/>
      <c r="EM46" s="599"/>
      <c r="EN46" s="599"/>
      <c r="EO46" s="599"/>
      <c r="EP46" s="599"/>
      <c r="EQ46" s="599"/>
      <c r="ER46" s="599"/>
      <c r="ES46" s="599"/>
      <c r="ET46" s="599"/>
      <c r="EU46" s="599"/>
      <c r="EV46" s="599"/>
      <c r="EW46" s="599"/>
      <c r="EX46" s="599"/>
      <c r="EY46" s="599"/>
      <c r="EZ46" s="599"/>
      <c r="FA46" s="599"/>
      <c r="FB46" s="599"/>
      <c r="FC46" s="599"/>
      <c r="FD46" s="599"/>
      <c r="FE46" s="599"/>
      <c r="FF46" s="599"/>
      <c r="FG46" s="599"/>
      <c r="FH46" s="599"/>
      <c r="FI46" s="599"/>
      <c r="FJ46" s="599"/>
      <c r="FK46" s="599"/>
      <c r="FL46" s="599"/>
      <c r="FM46" s="599"/>
      <c r="FN46" s="599"/>
      <c r="FO46" s="599"/>
      <c r="FP46" s="599"/>
      <c r="FQ46" s="599"/>
      <c r="FR46" s="599"/>
      <c r="FS46" s="599"/>
      <c r="FT46" s="599"/>
      <c r="FU46" s="599"/>
      <c r="FV46" s="599"/>
      <c r="FW46" s="599"/>
      <c r="FX46" s="599"/>
      <c r="FY46" s="599"/>
      <c r="FZ46" s="599"/>
      <c r="GA46" s="599"/>
      <c r="GB46" s="599"/>
      <c r="GC46" s="599"/>
      <c r="GD46" s="599"/>
      <c r="GE46" s="599"/>
      <c r="GF46" s="599"/>
      <c r="GG46" s="599"/>
      <c r="GH46" s="599"/>
      <c r="GI46" s="599"/>
      <c r="GJ46" s="599"/>
      <c r="GK46" s="599"/>
      <c r="GL46" s="599"/>
      <c r="GM46" s="599"/>
      <c r="GN46" s="599"/>
      <c r="GO46" s="599"/>
      <c r="GP46" s="599"/>
      <c r="GQ46" s="599"/>
      <c r="GR46" s="599"/>
      <c r="GS46" s="599"/>
      <c r="GT46" s="599"/>
      <c r="GU46" s="599"/>
      <c r="GV46" s="599"/>
      <c r="GW46" s="599"/>
      <c r="GX46" s="599"/>
      <c r="GY46" s="599"/>
      <c r="GZ46" s="599"/>
      <c r="HA46" s="599"/>
      <c r="HB46" s="599"/>
      <c r="HC46" s="599"/>
      <c r="HD46" s="599"/>
      <c r="HE46" s="599"/>
      <c r="HF46" s="599"/>
      <c r="HG46" s="599"/>
      <c r="HH46" s="599"/>
      <c r="HI46" s="599"/>
      <c r="HJ46" s="599"/>
      <c r="HK46" s="599"/>
      <c r="HL46" s="599"/>
      <c r="HM46" s="599"/>
      <c r="HN46" s="599"/>
      <c r="HO46" s="599"/>
      <c r="HP46" s="599"/>
      <c r="HQ46" s="599"/>
      <c r="HR46" s="599"/>
      <c r="HS46" s="599"/>
      <c r="HT46" s="599"/>
      <c r="HU46" s="599"/>
      <c r="HV46" s="599"/>
      <c r="HW46" s="599"/>
      <c r="HX46" s="599"/>
      <c r="HY46" s="599"/>
      <c r="HZ46" s="599"/>
      <c r="IA46" s="599"/>
      <c r="IB46" s="599"/>
      <c r="IC46" s="599"/>
      <c r="ID46" s="599"/>
      <c r="IE46" s="599"/>
      <c r="IF46" s="599"/>
      <c r="IG46" s="599"/>
      <c r="IH46" s="599"/>
      <c r="II46" s="599"/>
      <c r="IJ46" s="599"/>
      <c r="IK46" s="599"/>
      <c r="IL46" s="599"/>
      <c r="IM46" s="599"/>
      <c r="IN46" s="599"/>
      <c r="IO46" s="599"/>
      <c r="IP46" s="599"/>
      <c r="IQ46" s="599"/>
      <c r="IR46" s="599"/>
      <c r="IS46" s="599"/>
    </row>
    <row r="47" spans="1:253" s="600" customFormat="1">
      <c r="A47" s="463" t="s">
        <v>164</v>
      </c>
      <c r="B47" s="460">
        <f>'Sources and Uses Budget'!$C46</f>
        <v>0</v>
      </c>
      <c r="C47" s="460">
        <f>'Sources and Uses Budget'!$C46</f>
        <v>0</v>
      </c>
      <c r="D47" s="464">
        <f t="shared" si="0"/>
        <v>0</v>
      </c>
      <c r="E47" s="462"/>
      <c r="F47" s="461"/>
      <c r="G47" s="60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row>
    <row r="48" spans="1:253" s="600" customFormat="1">
      <c r="A48" s="463" t="s">
        <v>63</v>
      </c>
      <c r="B48" s="460">
        <f>'Sources and Uses Budget'!$C47</f>
        <v>364585</v>
      </c>
      <c r="C48" s="460">
        <f>'Sources and Uses Budget'!$C47</f>
        <v>364585</v>
      </c>
      <c r="D48" s="464">
        <f t="shared" si="0"/>
        <v>0</v>
      </c>
      <c r="E48" s="462"/>
      <c r="F48" s="461"/>
      <c r="G48" s="60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c r="CU48" s="599"/>
      <c r="CV48" s="599"/>
      <c r="CW48" s="599"/>
      <c r="CX48" s="599"/>
      <c r="CY48" s="599"/>
      <c r="CZ48" s="599"/>
      <c r="DA48" s="599"/>
      <c r="DB48" s="599"/>
      <c r="DC48" s="599"/>
      <c r="DD48" s="599"/>
      <c r="DE48" s="599"/>
      <c r="DF48" s="599"/>
      <c r="DG48" s="599"/>
      <c r="DH48" s="599"/>
      <c r="DI48" s="599"/>
      <c r="DJ48" s="599"/>
      <c r="DK48" s="599"/>
      <c r="DL48" s="599"/>
      <c r="DM48" s="599"/>
      <c r="DN48" s="599"/>
      <c r="DO48" s="599"/>
      <c r="DP48" s="599"/>
      <c r="DQ48" s="599"/>
      <c r="DR48" s="599"/>
      <c r="DS48" s="599"/>
      <c r="DT48" s="599"/>
      <c r="DU48" s="599"/>
      <c r="DV48" s="599"/>
      <c r="DW48" s="599"/>
      <c r="DX48" s="599"/>
      <c r="DY48" s="599"/>
      <c r="DZ48" s="599"/>
      <c r="EA48" s="599"/>
      <c r="EB48" s="599"/>
      <c r="EC48" s="599"/>
      <c r="ED48" s="599"/>
      <c r="EE48" s="599"/>
      <c r="EF48" s="599"/>
      <c r="EG48" s="599"/>
      <c r="EH48" s="599"/>
      <c r="EI48" s="599"/>
      <c r="EJ48" s="599"/>
      <c r="EK48" s="599"/>
      <c r="EL48" s="599"/>
      <c r="EM48" s="599"/>
      <c r="EN48" s="599"/>
      <c r="EO48" s="599"/>
      <c r="EP48" s="599"/>
      <c r="EQ48" s="599"/>
      <c r="ER48" s="599"/>
      <c r="ES48" s="599"/>
      <c r="ET48" s="599"/>
      <c r="EU48" s="599"/>
      <c r="EV48" s="599"/>
      <c r="EW48" s="599"/>
      <c r="EX48" s="599"/>
      <c r="EY48" s="599"/>
      <c r="EZ48" s="599"/>
      <c r="FA48" s="599"/>
      <c r="FB48" s="599"/>
      <c r="FC48" s="599"/>
      <c r="FD48" s="599"/>
      <c r="FE48" s="599"/>
      <c r="FF48" s="599"/>
      <c r="FG48" s="599"/>
      <c r="FH48" s="599"/>
      <c r="FI48" s="599"/>
      <c r="FJ48" s="599"/>
      <c r="FK48" s="599"/>
      <c r="FL48" s="599"/>
      <c r="FM48" s="599"/>
      <c r="FN48" s="599"/>
      <c r="FO48" s="599"/>
      <c r="FP48" s="599"/>
      <c r="FQ48" s="599"/>
      <c r="FR48" s="599"/>
      <c r="FS48" s="599"/>
      <c r="FT48" s="599"/>
      <c r="FU48" s="599"/>
      <c r="FV48" s="599"/>
      <c r="FW48" s="599"/>
      <c r="FX48" s="599"/>
      <c r="FY48" s="599"/>
      <c r="FZ48" s="599"/>
      <c r="GA48" s="599"/>
      <c r="GB48" s="599"/>
      <c r="GC48" s="599"/>
      <c r="GD48" s="599"/>
      <c r="GE48" s="599"/>
      <c r="GF48" s="599"/>
      <c r="GG48" s="599"/>
      <c r="GH48" s="599"/>
      <c r="GI48" s="599"/>
      <c r="GJ48" s="599"/>
      <c r="GK48" s="599"/>
      <c r="GL48" s="599"/>
      <c r="GM48" s="599"/>
      <c r="GN48" s="599"/>
      <c r="GO48" s="599"/>
      <c r="GP48" s="599"/>
      <c r="GQ48" s="599"/>
      <c r="GR48" s="599"/>
      <c r="GS48" s="599"/>
      <c r="GT48" s="599"/>
      <c r="GU48" s="599"/>
      <c r="GV48" s="599"/>
      <c r="GW48" s="599"/>
      <c r="GX48" s="599"/>
      <c r="GY48" s="599"/>
      <c r="GZ48" s="599"/>
      <c r="HA48" s="599"/>
      <c r="HB48" s="599"/>
      <c r="HC48" s="599"/>
      <c r="HD48" s="599"/>
      <c r="HE48" s="599"/>
      <c r="HF48" s="599"/>
      <c r="HG48" s="599"/>
      <c r="HH48" s="599"/>
      <c r="HI48" s="599"/>
      <c r="HJ48" s="599"/>
      <c r="HK48" s="599"/>
      <c r="HL48" s="599"/>
      <c r="HM48" s="599"/>
      <c r="HN48" s="599"/>
      <c r="HO48" s="599"/>
      <c r="HP48" s="599"/>
      <c r="HQ48" s="599"/>
      <c r="HR48" s="599"/>
      <c r="HS48" s="599"/>
      <c r="HT48" s="599"/>
      <c r="HU48" s="599"/>
      <c r="HV48" s="599"/>
      <c r="HW48" s="599"/>
      <c r="HX48" s="599"/>
      <c r="HY48" s="599"/>
      <c r="HZ48" s="599"/>
      <c r="IA48" s="599"/>
      <c r="IB48" s="599"/>
      <c r="IC48" s="599"/>
      <c r="ID48" s="599"/>
      <c r="IE48" s="599"/>
      <c r="IF48" s="599"/>
      <c r="IG48" s="599"/>
      <c r="IH48" s="599"/>
      <c r="II48" s="599"/>
      <c r="IJ48" s="599"/>
      <c r="IK48" s="599"/>
      <c r="IL48" s="599"/>
      <c r="IM48" s="599"/>
      <c r="IN48" s="599"/>
      <c r="IO48" s="599"/>
      <c r="IP48" s="599"/>
      <c r="IQ48" s="599"/>
      <c r="IR48" s="599"/>
      <c r="IS48" s="599"/>
    </row>
    <row r="49" spans="1:253" s="600" customFormat="1">
      <c r="A49" s="463" t="s">
        <v>167</v>
      </c>
      <c r="B49" s="460">
        <f>'Sources and Uses Budget'!$C48</f>
        <v>0</v>
      </c>
      <c r="C49" s="460">
        <f>'Sources and Uses Budget'!$C48</f>
        <v>0</v>
      </c>
      <c r="D49" s="464">
        <f t="shared" si="0"/>
        <v>0</v>
      </c>
      <c r="E49" s="462"/>
      <c r="F49" s="461"/>
      <c r="G49" s="60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c r="CU49" s="599"/>
      <c r="CV49" s="599"/>
      <c r="CW49" s="599"/>
      <c r="CX49" s="599"/>
      <c r="CY49" s="599"/>
      <c r="CZ49" s="599"/>
      <c r="DA49" s="599"/>
      <c r="DB49" s="599"/>
      <c r="DC49" s="599"/>
      <c r="DD49" s="599"/>
      <c r="DE49" s="599"/>
      <c r="DF49" s="599"/>
      <c r="DG49" s="599"/>
      <c r="DH49" s="599"/>
      <c r="DI49" s="599"/>
      <c r="DJ49" s="599"/>
      <c r="DK49" s="599"/>
      <c r="DL49" s="599"/>
      <c r="DM49" s="599"/>
      <c r="DN49" s="599"/>
      <c r="DO49" s="599"/>
      <c r="DP49" s="599"/>
      <c r="DQ49" s="599"/>
      <c r="DR49" s="599"/>
      <c r="DS49" s="599"/>
      <c r="DT49" s="599"/>
      <c r="DU49" s="599"/>
      <c r="DV49" s="599"/>
      <c r="DW49" s="599"/>
      <c r="DX49" s="599"/>
      <c r="DY49" s="599"/>
      <c r="DZ49" s="599"/>
      <c r="EA49" s="599"/>
      <c r="EB49" s="599"/>
      <c r="EC49" s="599"/>
      <c r="ED49" s="599"/>
      <c r="EE49" s="599"/>
      <c r="EF49" s="599"/>
      <c r="EG49" s="599"/>
      <c r="EH49" s="599"/>
      <c r="EI49" s="599"/>
      <c r="EJ49" s="599"/>
      <c r="EK49" s="599"/>
      <c r="EL49" s="599"/>
      <c r="EM49" s="599"/>
      <c r="EN49" s="599"/>
      <c r="EO49" s="599"/>
      <c r="EP49" s="599"/>
      <c r="EQ49" s="599"/>
      <c r="ER49" s="599"/>
      <c r="ES49" s="599"/>
      <c r="ET49" s="599"/>
      <c r="EU49" s="599"/>
      <c r="EV49" s="599"/>
      <c r="EW49" s="599"/>
      <c r="EX49" s="599"/>
      <c r="EY49" s="599"/>
      <c r="EZ49" s="599"/>
      <c r="FA49" s="599"/>
      <c r="FB49" s="599"/>
      <c r="FC49" s="599"/>
      <c r="FD49" s="599"/>
      <c r="FE49" s="599"/>
      <c r="FF49" s="599"/>
      <c r="FG49" s="599"/>
      <c r="FH49" s="599"/>
      <c r="FI49" s="599"/>
      <c r="FJ49" s="599"/>
      <c r="FK49" s="599"/>
      <c r="FL49" s="599"/>
      <c r="FM49" s="599"/>
      <c r="FN49" s="599"/>
      <c r="FO49" s="599"/>
      <c r="FP49" s="599"/>
      <c r="FQ49" s="599"/>
      <c r="FR49" s="599"/>
      <c r="FS49" s="599"/>
      <c r="FT49" s="599"/>
      <c r="FU49" s="599"/>
      <c r="FV49" s="599"/>
      <c r="FW49" s="599"/>
      <c r="FX49" s="599"/>
      <c r="FY49" s="599"/>
      <c r="FZ49" s="599"/>
      <c r="GA49" s="599"/>
      <c r="GB49" s="599"/>
      <c r="GC49" s="599"/>
      <c r="GD49" s="599"/>
      <c r="GE49" s="599"/>
      <c r="GF49" s="599"/>
      <c r="GG49" s="599"/>
      <c r="GH49" s="599"/>
      <c r="GI49" s="599"/>
      <c r="GJ49" s="599"/>
      <c r="GK49" s="599"/>
      <c r="GL49" s="599"/>
      <c r="GM49" s="599"/>
      <c r="GN49" s="599"/>
      <c r="GO49" s="599"/>
      <c r="GP49" s="599"/>
      <c r="GQ49" s="599"/>
      <c r="GR49" s="599"/>
      <c r="GS49" s="599"/>
      <c r="GT49" s="599"/>
      <c r="GU49" s="599"/>
      <c r="GV49" s="599"/>
      <c r="GW49" s="599"/>
      <c r="GX49" s="599"/>
      <c r="GY49" s="599"/>
      <c r="GZ49" s="599"/>
      <c r="HA49" s="599"/>
      <c r="HB49" s="599"/>
      <c r="HC49" s="599"/>
      <c r="HD49" s="599"/>
      <c r="HE49" s="599"/>
      <c r="HF49" s="599"/>
      <c r="HG49" s="599"/>
      <c r="HH49" s="599"/>
      <c r="HI49" s="599"/>
      <c r="HJ49" s="599"/>
      <c r="HK49" s="599"/>
      <c r="HL49" s="599"/>
      <c r="HM49" s="599"/>
      <c r="HN49" s="599"/>
      <c r="HO49" s="599"/>
      <c r="HP49" s="599"/>
      <c r="HQ49" s="599"/>
      <c r="HR49" s="599"/>
      <c r="HS49" s="599"/>
      <c r="HT49" s="599"/>
      <c r="HU49" s="599"/>
      <c r="HV49" s="599"/>
      <c r="HW49" s="599"/>
      <c r="HX49" s="599"/>
      <c r="HY49" s="599"/>
      <c r="HZ49" s="599"/>
      <c r="IA49" s="599"/>
      <c r="IB49" s="599"/>
      <c r="IC49" s="599"/>
      <c r="ID49" s="599"/>
      <c r="IE49" s="599"/>
      <c r="IF49" s="599"/>
      <c r="IG49" s="599"/>
      <c r="IH49" s="599"/>
      <c r="II49" s="599"/>
      <c r="IJ49" s="599"/>
      <c r="IK49" s="599"/>
      <c r="IL49" s="599"/>
      <c r="IM49" s="599"/>
      <c r="IN49" s="599"/>
      <c r="IO49" s="599"/>
      <c r="IP49" s="599"/>
      <c r="IQ49" s="599"/>
      <c r="IR49" s="599"/>
      <c r="IS49" s="599"/>
    </row>
    <row r="50" spans="1:253" s="600" customFormat="1">
      <c r="A50" s="463" t="s">
        <v>165</v>
      </c>
      <c r="B50" s="460">
        <f>'Sources and Uses Budget'!$C49</f>
        <v>0</v>
      </c>
      <c r="C50" s="460">
        <f>'Sources and Uses Budget'!$C49</f>
        <v>0</v>
      </c>
      <c r="D50" s="464">
        <f t="shared" si="0"/>
        <v>0</v>
      </c>
      <c r="E50" s="462"/>
      <c r="F50" s="461"/>
      <c r="G50" s="60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c r="CU50" s="599"/>
      <c r="CV50" s="599"/>
      <c r="CW50" s="599"/>
      <c r="CX50" s="599"/>
      <c r="CY50" s="599"/>
      <c r="CZ50" s="599"/>
      <c r="DA50" s="599"/>
      <c r="DB50" s="599"/>
      <c r="DC50" s="599"/>
      <c r="DD50" s="599"/>
      <c r="DE50" s="599"/>
      <c r="DF50" s="599"/>
      <c r="DG50" s="599"/>
      <c r="DH50" s="599"/>
      <c r="DI50" s="599"/>
      <c r="DJ50" s="599"/>
      <c r="DK50" s="599"/>
      <c r="DL50" s="599"/>
      <c r="DM50" s="599"/>
      <c r="DN50" s="599"/>
      <c r="DO50" s="599"/>
      <c r="DP50" s="599"/>
      <c r="DQ50" s="599"/>
      <c r="DR50" s="599"/>
      <c r="DS50" s="599"/>
      <c r="DT50" s="599"/>
      <c r="DU50" s="599"/>
      <c r="DV50" s="599"/>
      <c r="DW50" s="599"/>
      <c r="DX50" s="599"/>
      <c r="DY50" s="599"/>
      <c r="DZ50" s="599"/>
      <c r="EA50" s="599"/>
      <c r="EB50" s="599"/>
      <c r="EC50" s="599"/>
      <c r="ED50" s="599"/>
      <c r="EE50" s="599"/>
      <c r="EF50" s="599"/>
      <c r="EG50" s="599"/>
      <c r="EH50" s="599"/>
      <c r="EI50" s="599"/>
      <c r="EJ50" s="599"/>
      <c r="EK50" s="599"/>
      <c r="EL50" s="599"/>
      <c r="EM50" s="599"/>
      <c r="EN50" s="599"/>
      <c r="EO50" s="599"/>
      <c r="EP50" s="599"/>
      <c r="EQ50" s="599"/>
      <c r="ER50" s="599"/>
      <c r="ES50" s="599"/>
      <c r="ET50" s="599"/>
      <c r="EU50" s="599"/>
      <c r="EV50" s="599"/>
      <c r="EW50" s="599"/>
      <c r="EX50" s="599"/>
      <c r="EY50" s="599"/>
      <c r="EZ50" s="599"/>
      <c r="FA50" s="599"/>
      <c r="FB50" s="599"/>
      <c r="FC50" s="599"/>
      <c r="FD50" s="599"/>
      <c r="FE50" s="599"/>
      <c r="FF50" s="599"/>
      <c r="FG50" s="599"/>
      <c r="FH50" s="599"/>
      <c r="FI50" s="599"/>
      <c r="FJ50" s="599"/>
      <c r="FK50" s="599"/>
      <c r="FL50" s="599"/>
      <c r="FM50" s="599"/>
      <c r="FN50" s="599"/>
      <c r="FO50" s="599"/>
      <c r="FP50" s="599"/>
      <c r="FQ50" s="599"/>
      <c r="FR50" s="599"/>
      <c r="FS50" s="599"/>
      <c r="FT50" s="599"/>
      <c r="FU50" s="599"/>
      <c r="FV50" s="599"/>
      <c r="FW50" s="599"/>
      <c r="FX50" s="599"/>
      <c r="FY50" s="599"/>
      <c r="FZ50" s="599"/>
      <c r="GA50" s="599"/>
      <c r="GB50" s="599"/>
      <c r="GC50" s="599"/>
      <c r="GD50" s="599"/>
      <c r="GE50" s="599"/>
      <c r="GF50" s="599"/>
      <c r="GG50" s="599"/>
      <c r="GH50" s="599"/>
      <c r="GI50" s="599"/>
      <c r="GJ50" s="599"/>
      <c r="GK50" s="599"/>
      <c r="GL50" s="599"/>
      <c r="GM50" s="599"/>
      <c r="GN50" s="599"/>
      <c r="GO50" s="599"/>
      <c r="GP50" s="599"/>
      <c r="GQ50" s="599"/>
      <c r="GR50" s="599"/>
      <c r="GS50" s="599"/>
      <c r="GT50" s="599"/>
      <c r="GU50" s="599"/>
      <c r="GV50" s="599"/>
      <c r="GW50" s="599"/>
      <c r="GX50" s="599"/>
      <c r="GY50" s="599"/>
      <c r="GZ50" s="599"/>
      <c r="HA50" s="599"/>
      <c r="HB50" s="599"/>
      <c r="HC50" s="599"/>
      <c r="HD50" s="599"/>
      <c r="HE50" s="599"/>
      <c r="HF50" s="599"/>
      <c r="HG50" s="599"/>
      <c r="HH50" s="599"/>
      <c r="HI50" s="599"/>
      <c r="HJ50" s="599"/>
      <c r="HK50" s="599"/>
      <c r="HL50" s="599"/>
      <c r="HM50" s="599"/>
      <c r="HN50" s="599"/>
      <c r="HO50" s="599"/>
      <c r="HP50" s="599"/>
      <c r="HQ50" s="599"/>
      <c r="HR50" s="599"/>
      <c r="HS50" s="599"/>
      <c r="HT50" s="599"/>
      <c r="HU50" s="599"/>
      <c r="HV50" s="599"/>
      <c r="HW50" s="599"/>
      <c r="HX50" s="599"/>
      <c r="HY50" s="599"/>
      <c r="HZ50" s="599"/>
      <c r="IA50" s="599"/>
      <c r="IB50" s="599"/>
      <c r="IC50" s="599"/>
      <c r="ID50" s="599"/>
      <c r="IE50" s="599"/>
      <c r="IF50" s="599"/>
      <c r="IG50" s="599"/>
      <c r="IH50" s="599"/>
      <c r="II50" s="599"/>
      <c r="IJ50" s="599"/>
      <c r="IK50" s="599"/>
      <c r="IL50" s="599"/>
      <c r="IM50" s="599"/>
      <c r="IN50" s="599"/>
      <c r="IO50" s="599"/>
      <c r="IP50" s="599"/>
      <c r="IQ50" s="599"/>
      <c r="IR50" s="599"/>
      <c r="IS50" s="599"/>
    </row>
    <row r="51" spans="1:253" s="600" customFormat="1">
      <c r="A51" s="463" t="s">
        <v>166</v>
      </c>
      <c r="B51" s="460">
        <f>'Sources and Uses Budget'!$C50</f>
        <v>0</v>
      </c>
      <c r="C51" s="460">
        <f>'Sources and Uses Budget'!$C50</f>
        <v>0</v>
      </c>
      <c r="D51" s="464">
        <f t="shared" si="0"/>
        <v>0</v>
      </c>
      <c r="E51" s="462"/>
      <c r="F51" s="461"/>
      <c r="G51" s="604"/>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c r="CO51" s="599"/>
      <c r="CP51" s="599"/>
      <c r="CQ51" s="599"/>
      <c r="CR51" s="599"/>
      <c r="CS51" s="599"/>
      <c r="CT51" s="599"/>
      <c r="CU51" s="599"/>
      <c r="CV51" s="599"/>
      <c r="CW51" s="599"/>
      <c r="CX51" s="599"/>
      <c r="CY51" s="599"/>
      <c r="CZ51" s="599"/>
      <c r="DA51" s="599"/>
      <c r="DB51" s="599"/>
      <c r="DC51" s="599"/>
      <c r="DD51" s="599"/>
      <c r="DE51" s="599"/>
      <c r="DF51" s="599"/>
      <c r="DG51" s="599"/>
      <c r="DH51" s="599"/>
      <c r="DI51" s="599"/>
      <c r="DJ51" s="599"/>
      <c r="DK51" s="599"/>
      <c r="DL51" s="599"/>
      <c r="DM51" s="599"/>
      <c r="DN51" s="599"/>
      <c r="DO51" s="599"/>
      <c r="DP51" s="599"/>
      <c r="DQ51" s="599"/>
      <c r="DR51" s="599"/>
      <c r="DS51" s="599"/>
      <c r="DT51" s="599"/>
      <c r="DU51" s="599"/>
      <c r="DV51" s="599"/>
      <c r="DW51" s="599"/>
      <c r="DX51" s="599"/>
      <c r="DY51" s="599"/>
      <c r="DZ51" s="599"/>
      <c r="EA51" s="599"/>
      <c r="EB51" s="599"/>
      <c r="EC51" s="599"/>
      <c r="ED51" s="599"/>
      <c r="EE51" s="599"/>
      <c r="EF51" s="599"/>
      <c r="EG51" s="599"/>
      <c r="EH51" s="599"/>
      <c r="EI51" s="599"/>
      <c r="EJ51" s="599"/>
      <c r="EK51" s="599"/>
      <c r="EL51" s="599"/>
      <c r="EM51" s="599"/>
      <c r="EN51" s="599"/>
      <c r="EO51" s="599"/>
      <c r="EP51" s="599"/>
      <c r="EQ51" s="599"/>
      <c r="ER51" s="599"/>
      <c r="ES51" s="599"/>
      <c r="ET51" s="599"/>
      <c r="EU51" s="599"/>
      <c r="EV51" s="599"/>
      <c r="EW51" s="599"/>
      <c r="EX51" s="599"/>
      <c r="EY51" s="599"/>
      <c r="EZ51" s="599"/>
      <c r="FA51" s="599"/>
      <c r="FB51" s="599"/>
      <c r="FC51" s="599"/>
      <c r="FD51" s="599"/>
      <c r="FE51" s="599"/>
      <c r="FF51" s="599"/>
      <c r="FG51" s="599"/>
      <c r="FH51" s="599"/>
      <c r="FI51" s="599"/>
      <c r="FJ51" s="599"/>
      <c r="FK51" s="599"/>
      <c r="FL51" s="599"/>
      <c r="FM51" s="599"/>
      <c r="FN51" s="599"/>
      <c r="FO51" s="599"/>
      <c r="FP51" s="599"/>
      <c r="FQ51" s="599"/>
      <c r="FR51" s="599"/>
      <c r="FS51" s="599"/>
      <c r="FT51" s="599"/>
      <c r="FU51" s="599"/>
      <c r="FV51" s="599"/>
      <c r="FW51" s="599"/>
      <c r="FX51" s="599"/>
      <c r="FY51" s="599"/>
      <c r="FZ51" s="599"/>
      <c r="GA51" s="599"/>
      <c r="GB51" s="599"/>
      <c r="GC51" s="599"/>
      <c r="GD51" s="599"/>
      <c r="GE51" s="599"/>
      <c r="GF51" s="599"/>
      <c r="GG51" s="599"/>
      <c r="GH51" s="599"/>
      <c r="GI51" s="599"/>
      <c r="GJ51" s="599"/>
      <c r="GK51" s="599"/>
      <c r="GL51" s="599"/>
      <c r="GM51" s="599"/>
      <c r="GN51" s="599"/>
      <c r="GO51" s="599"/>
      <c r="GP51" s="599"/>
      <c r="GQ51" s="599"/>
      <c r="GR51" s="599"/>
      <c r="GS51" s="599"/>
      <c r="GT51" s="599"/>
      <c r="GU51" s="599"/>
      <c r="GV51" s="599"/>
      <c r="GW51" s="599"/>
      <c r="GX51" s="599"/>
      <c r="GY51" s="599"/>
      <c r="GZ51" s="599"/>
      <c r="HA51" s="599"/>
      <c r="HB51" s="599"/>
      <c r="HC51" s="599"/>
      <c r="HD51" s="599"/>
      <c r="HE51" s="599"/>
      <c r="HF51" s="599"/>
      <c r="HG51" s="599"/>
      <c r="HH51" s="599"/>
      <c r="HI51" s="599"/>
      <c r="HJ51" s="599"/>
      <c r="HK51" s="599"/>
      <c r="HL51" s="599"/>
      <c r="HM51" s="599"/>
      <c r="HN51" s="599"/>
      <c r="HO51" s="599"/>
      <c r="HP51" s="599"/>
      <c r="HQ51" s="599"/>
      <c r="HR51" s="599"/>
      <c r="HS51" s="599"/>
      <c r="HT51" s="599"/>
      <c r="HU51" s="599"/>
      <c r="HV51" s="599"/>
      <c r="HW51" s="599"/>
      <c r="HX51" s="599"/>
      <c r="HY51" s="599"/>
      <c r="HZ51" s="599"/>
      <c r="IA51" s="599"/>
      <c r="IB51" s="599"/>
      <c r="IC51" s="599"/>
      <c r="ID51" s="599"/>
      <c r="IE51" s="599"/>
      <c r="IF51" s="599"/>
      <c r="IG51" s="599"/>
      <c r="IH51" s="599"/>
      <c r="II51" s="599"/>
      <c r="IJ51" s="599"/>
      <c r="IK51" s="599"/>
      <c r="IL51" s="599"/>
      <c r="IM51" s="599"/>
      <c r="IN51" s="599"/>
      <c r="IO51" s="599"/>
      <c r="IP51" s="599"/>
      <c r="IQ51" s="599"/>
      <c r="IR51" s="599"/>
      <c r="IS51" s="599"/>
    </row>
    <row r="52" spans="1:253" s="600" customFormat="1">
      <c r="A52" s="466" t="s">
        <v>38</v>
      </c>
      <c r="B52" s="460">
        <f>'Sources and Uses Budget'!$C51</f>
        <v>0</v>
      </c>
      <c r="C52" s="460">
        <f>'Sources and Uses Budget'!$C51</f>
        <v>0</v>
      </c>
      <c r="D52" s="464">
        <f t="shared" si="0"/>
        <v>0</v>
      </c>
      <c r="E52" s="462"/>
      <c r="F52" s="461"/>
      <c r="G52" s="604"/>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599"/>
      <c r="BL52" s="599"/>
      <c r="BM52" s="599"/>
      <c r="BN52" s="599"/>
      <c r="BO52" s="599"/>
      <c r="BP52" s="599"/>
      <c r="BQ52" s="599"/>
      <c r="BR52" s="599"/>
      <c r="BS52" s="599"/>
      <c r="BT52" s="599"/>
      <c r="BU52" s="599"/>
      <c r="BV52" s="599"/>
      <c r="BW52" s="599"/>
      <c r="BX52" s="599"/>
      <c r="BY52" s="599"/>
      <c r="BZ52" s="599"/>
      <c r="CA52" s="599"/>
      <c r="CB52" s="599"/>
      <c r="CC52" s="599"/>
      <c r="CD52" s="599"/>
      <c r="CE52" s="599"/>
      <c r="CF52" s="599"/>
      <c r="CG52" s="599"/>
      <c r="CH52" s="599"/>
      <c r="CI52" s="599"/>
      <c r="CJ52" s="599"/>
      <c r="CK52" s="599"/>
      <c r="CL52" s="599"/>
      <c r="CM52" s="599"/>
      <c r="CN52" s="599"/>
      <c r="CO52" s="599"/>
      <c r="CP52" s="599"/>
      <c r="CQ52" s="599"/>
      <c r="CR52" s="599"/>
      <c r="CS52" s="599"/>
      <c r="CT52" s="599"/>
      <c r="CU52" s="599"/>
      <c r="CV52" s="599"/>
      <c r="CW52" s="599"/>
      <c r="CX52" s="599"/>
      <c r="CY52" s="599"/>
      <c r="CZ52" s="599"/>
      <c r="DA52" s="599"/>
      <c r="DB52" s="599"/>
      <c r="DC52" s="599"/>
      <c r="DD52" s="599"/>
      <c r="DE52" s="599"/>
      <c r="DF52" s="599"/>
      <c r="DG52" s="599"/>
      <c r="DH52" s="599"/>
      <c r="DI52" s="599"/>
      <c r="DJ52" s="599"/>
      <c r="DK52" s="599"/>
      <c r="DL52" s="599"/>
      <c r="DM52" s="599"/>
      <c r="DN52" s="599"/>
      <c r="DO52" s="599"/>
      <c r="DP52" s="599"/>
      <c r="DQ52" s="599"/>
      <c r="DR52" s="599"/>
      <c r="DS52" s="599"/>
      <c r="DT52" s="599"/>
      <c r="DU52" s="599"/>
      <c r="DV52" s="599"/>
      <c r="DW52" s="599"/>
      <c r="DX52" s="599"/>
      <c r="DY52" s="599"/>
      <c r="DZ52" s="599"/>
      <c r="EA52" s="599"/>
      <c r="EB52" s="599"/>
      <c r="EC52" s="599"/>
      <c r="ED52" s="599"/>
      <c r="EE52" s="599"/>
      <c r="EF52" s="599"/>
      <c r="EG52" s="599"/>
      <c r="EH52" s="599"/>
      <c r="EI52" s="599"/>
      <c r="EJ52" s="599"/>
      <c r="EK52" s="599"/>
      <c r="EL52" s="599"/>
      <c r="EM52" s="599"/>
      <c r="EN52" s="599"/>
      <c r="EO52" s="599"/>
      <c r="EP52" s="599"/>
      <c r="EQ52" s="599"/>
      <c r="ER52" s="599"/>
      <c r="ES52" s="599"/>
      <c r="ET52" s="599"/>
      <c r="EU52" s="599"/>
      <c r="EV52" s="599"/>
      <c r="EW52" s="599"/>
      <c r="EX52" s="599"/>
      <c r="EY52" s="599"/>
      <c r="EZ52" s="599"/>
      <c r="FA52" s="599"/>
      <c r="FB52" s="599"/>
      <c r="FC52" s="599"/>
      <c r="FD52" s="599"/>
      <c r="FE52" s="599"/>
      <c r="FF52" s="599"/>
      <c r="FG52" s="599"/>
      <c r="FH52" s="599"/>
      <c r="FI52" s="599"/>
      <c r="FJ52" s="599"/>
      <c r="FK52" s="599"/>
      <c r="FL52" s="599"/>
      <c r="FM52" s="599"/>
      <c r="FN52" s="599"/>
      <c r="FO52" s="599"/>
      <c r="FP52" s="599"/>
      <c r="FQ52" s="599"/>
      <c r="FR52" s="599"/>
      <c r="FS52" s="599"/>
      <c r="FT52" s="599"/>
      <c r="FU52" s="599"/>
      <c r="FV52" s="599"/>
      <c r="FW52" s="599"/>
      <c r="FX52" s="599"/>
      <c r="FY52" s="599"/>
      <c r="FZ52" s="599"/>
      <c r="GA52" s="599"/>
      <c r="GB52" s="599"/>
      <c r="GC52" s="599"/>
      <c r="GD52" s="599"/>
      <c r="GE52" s="599"/>
      <c r="GF52" s="599"/>
      <c r="GG52" s="599"/>
      <c r="GH52" s="599"/>
      <c r="GI52" s="599"/>
      <c r="GJ52" s="599"/>
      <c r="GK52" s="599"/>
      <c r="GL52" s="599"/>
      <c r="GM52" s="599"/>
      <c r="GN52" s="599"/>
      <c r="GO52" s="599"/>
      <c r="GP52" s="599"/>
      <c r="GQ52" s="599"/>
      <c r="GR52" s="599"/>
      <c r="GS52" s="599"/>
      <c r="GT52" s="599"/>
      <c r="GU52" s="599"/>
      <c r="GV52" s="599"/>
      <c r="GW52" s="599"/>
      <c r="GX52" s="599"/>
      <c r="GY52" s="599"/>
      <c r="GZ52" s="599"/>
      <c r="HA52" s="599"/>
      <c r="HB52" s="599"/>
      <c r="HC52" s="599"/>
      <c r="HD52" s="599"/>
      <c r="HE52" s="599"/>
      <c r="HF52" s="599"/>
      <c r="HG52" s="599"/>
      <c r="HH52" s="599"/>
      <c r="HI52" s="599"/>
      <c r="HJ52" s="599"/>
      <c r="HK52" s="599"/>
      <c r="HL52" s="599"/>
      <c r="HM52" s="599"/>
      <c r="HN52" s="599"/>
      <c r="HO52" s="599"/>
      <c r="HP52" s="599"/>
      <c r="HQ52" s="599"/>
      <c r="HR52" s="599"/>
      <c r="HS52" s="599"/>
      <c r="HT52" s="599"/>
      <c r="HU52" s="599"/>
      <c r="HV52" s="599"/>
      <c r="HW52" s="599"/>
      <c r="HX52" s="599"/>
      <c r="HY52" s="599"/>
      <c r="HZ52" s="599"/>
      <c r="IA52" s="599"/>
      <c r="IB52" s="599"/>
      <c r="IC52" s="599"/>
      <c r="ID52" s="599"/>
      <c r="IE52" s="599"/>
      <c r="IF52" s="599"/>
      <c r="IG52" s="599"/>
      <c r="IH52" s="599"/>
      <c r="II52" s="599"/>
      <c r="IJ52" s="599"/>
      <c r="IK52" s="599"/>
      <c r="IL52" s="599"/>
      <c r="IM52" s="599"/>
      <c r="IN52" s="599"/>
      <c r="IO52" s="599"/>
      <c r="IP52" s="599"/>
      <c r="IQ52" s="599"/>
      <c r="IR52" s="599"/>
      <c r="IS52" s="599"/>
    </row>
    <row r="53" spans="1:253" s="600" customFormat="1">
      <c r="A53" s="466" t="s">
        <v>38</v>
      </c>
      <c r="B53" s="460">
        <f>'Sources and Uses Budget'!$C52</f>
        <v>0</v>
      </c>
      <c r="C53" s="460">
        <f>'Sources and Uses Budget'!$C52</f>
        <v>0</v>
      </c>
      <c r="D53" s="464">
        <f t="shared" si="0"/>
        <v>0</v>
      </c>
      <c r="E53" s="462"/>
      <c r="F53" s="461"/>
      <c r="G53" s="604"/>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599"/>
      <c r="BL53" s="599"/>
      <c r="BM53" s="599"/>
      <c r="BN53" s="599"/>
      <c r="BO53" s="599"/>
      <c r="BP53" s="599"/>
      <c r="BQ53" s="599"/>
      <c r="BR53" s="599"/>
      <c r="BS53" s="599"/>
      <c r="BT53" s="599"/>
      <c r="BU53" s="599"/>
      <c r="BV53" s="599"/>
      <c r="BW53" s="599"/>
      <c r="BX53" s="599"/>
      <c r="BY53" s="599"/>
      <c r="BZ53" s="599"/>
      <c r="CA53" s="599"/>
      <c r="CB53" s="599"/>
      <c r="CC53" s="599"/>
      <c r="CD53" s="599"/>
      <c r="CE53" s="599"/>
      <c r="CF53" s="599"/>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599"/>
      <c r="DG53" s="599"/>
      <c r="DH53" s="599"/>
      <c r="DI53" s="599"/>
      <c r="DJ53" s="599"/>
      <c r="DK53" s="599"/>
      <c r="DL53" s="599"/>
      <c r="DM53" s="599"/>
      <c r="DN53" s="599"/>
      <c r="DO53" s="599"/>
      <c r="DP53" s="599"/>
      <c r="DQ53" s="599"/>
      <c r="DR53" s="599"/>
      <c r="DS53" s="599"/>
      <c r="DT53" s="599"/>
      <c r="DU53" s="599"/>
      <c r="DV53" s="599"/>
      <c r="DW53" s="599"/>
      <c r="DX53" s="599"/>
      <c r="DY53" s="599"/>
      <c r="DZ53" s="599"/>
      <c r="EA53" s="599"/>
      <c r="EB53" s="599"/>
      <c r="EC53" s="599"/>
      <c r="ED53" s="599"/>
      <c r="EE53" s="599"/>
      <c r="EF53" s="599"/>
      <c r="EG53" s="599"/>
      <c r="EH53" s="599"/>
      <c r="EI53" s="599"/>
      <c r="EJ53" s="599"/>
      <c r="EK53" s="599"/>
      <c r="EL53" s="599"/>
      <c r="EM53" s="599"/>
      <c r="EN53" s="599"/>
      <c r="EO53" s="599"/>
      <c r="EP53" s="599"/>
      <c r="EQ53" s="599"/>
      <c r="ER53" s="599"/>
      <c r="ES53" s="599"/>
      <c r="ET53" s="599"/>
      <c r="EU53" s="599"/>
      <c r="EV53" s="599"/>
      <c r="EW53" s="599"/>
      <c r="EX53" s="599"/>
      <c r="EY53" s="599"/>
      <c r="EZ53" s="599"/>
      <c r="FA53" s="599"/>
      <c r="FB53" s="599"/>
      <c r="FC53" s="599"/>
      <c r="FD53" s="599"/>
      <c r="FE53" s="599"/>
      <c r="FF53" s="599"/>
      <c r="FG53" s="599"/>
      <c r="FH53" s="599"/>
      <c r="FI53" s="599"/>
      <c r="FJ53" s="599"/>
      <c r="FK53" s="599"/>
      <c r="FL53" s="599"/>
      <c r="FM53" s="599"/>
      <c r="FN53" s="599"/>
      <c r="FO53" s="599"/>
      <c r="FP53" s="599"/>
      <c r="FQ53" s="599"/>
      <c r="FR53" s="599"/>
      <c r="FS53" s="599"/>
      <c r="FT53" s="599"/>
      <c r="FU53" s="599"/>
      <c r="FV53" s="599"/>
      <c r="FW53" s="599"/>
      <c r="FX53" s="599"/>
      <c r="FY53" s="599"/>
      <c r="FZ53" s="599"/>
      <c r="GA53" s="599"/>
      <c r="GB53" s="599"/>
      <c r="GC53" s="599"/>
      <c r="GD53" s="599"/>
      <c r="GE53" s="599"/>
      <c r="GF53" s="599"/>
      <c r="GG53" s="599"/>
      <c r="GH53" s="599"/>
      <c r="GI53" s="599"/>
      <c r="GJ53" s="599"/>
      <c r="GK53" s="599"/>
      <c r="GL53" s="599"/>
      <c r="GM53" s="599"/>
      <c r="GN53" s="599"/>
      <c r="GO53" s="599"/>
      <c r="GP53" s="599"/>
      <c r="GQ53" s="599"/>
      <c r="GR53" s="599"/>
      <c r="GS53" s="599"/>
      <c r="GT53" s="599"/>
      <c r="GU53" s="599"/>
      <c r="GV53" s="599"/>
      <c r="GW53" s="599"/>
      <c r="GX53" s="599"/>
      <c r="GY53" s="599"/>
      <c r="GZ53" s="599"/>
      <c r="HA53" s="599"/>
      <c r="HB53" s="599"/>
      <c r="HC53" s="599"/>
      <c r="HD53" s="599"/>
      <c r="HE53" s="599"/>
      <c r="HF53" s="599"/>
      <c r="HG53" s="599"/>
      <c r="HH53" s="599"/>
      <c r="HI53" s="599"/>
      <c r="HJ53" s="599"/>
      <c r="HK53" s="599"/>
      <c r="HL53" s="599"/>
      <c r="HM53" s="599"/>
      <c r="HN53" s="599"/>
      <c r="HO53" s="599"/>
      <c r="HP53" s="599"/>
      <c r="HQ53" s="599"/>
      <c r="HR53" s="599"/>
      <c r="HS53" s="599"/>
      <c r="HT53" s="599"/>
      <c r="HU53" s="599"/>
      <c r="HV53" s="599"/>
      <c r="HW53" s="599"/>
      <c r="HX53" s="599"/>
      <c r="HY53" s="599"/>
      <c r="HZ53" s="599"/>
      <c r="IA53" s="599"/>
      <c r="IB53" s="599"/>
      <c r="IC53" s="599"/>
      <c r="ID53" s="599"/>
      <c r="IE53" s="599"/>
      <c r="IF53" s="599"/>
      <c r="IG53" s="599"/>
      <c r="IH53" s="599"/>
      <c r="II53" s="599"/>
      <c r="IJ53" s="599"/>
      <c r="IK53" s="599"/>
      <c r="IL53" s="599"/>
      <c r="IM53" s="599"/>
      <c r="IN53" s="599"/>
      <c r="IO53" s="599"/>
      <c r="IP53" s="599"/>
      <c r="IQ53" s="599"/>
      <c r="IR53" s="599"/>
      <c r="IS53" s="599"/>
    </row>
    <row r="54" spans="1:253" s="602" customFormat="1">
      <c r="A54" s="465" t="s">
        <v>168</v>
      </c>
      <c r="B54" s="467">
        <f>SUM(B44:B53)</f>
        <v>3306260</v>
      </c>
      <c r="C54" s="467">
        <f>SUM(C44:C53)</f>
        <v>3306260</v>
      </c>
      <c r="D54" s="464">
        <f t="shared" si="0"/>
        <v>0</v>
      </c>
      <c r="E54" s="462"/>
      <c r="F54" s="461"/>
      <c r="G54" s="605"/>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601"/>
      <c r="FR54" s="601"/>
      <c r="FS54" s="601"/>
      <c r="FT54" s="601"/>
      <c r="FU54" s="601"/>
      <c r="FV54" s="601"/>
      <c r="FW54" s="601"/>
      <c r="FX54" s="601"/>
      <c r="FY54" s="601"/>
      <c r="FZ54" s="601"/>
      <c r="GA54" s="601"/>
      <c r="GB54" s="601"/>
      <c r="GC54" s="601"/>
      <c r="GD54" s="601"/>
      <c r="GE54" s="601"/>
      <c r="GF54" s="601"/>
      <c r="GG54" s="601"/>
      <c r="GH54" s="601"/>
      <c r="GI54" s="601"/>
      <c r="GJ54" s="601"/>
      <c r="GK54" s="601"/>
      <c r="GL54" s="601"/>
      <c r="GM54" s="601"/>
      <c r="GN54" s="601"/>
      <c r="GO54" s="601"/>
      <c r="GP54" s="601"/>
      <c r="GQ54" s="601"/>
      <c r="GR54" s="601"/>
      <c r="GS54" s="601"/>
      <c r="GT54" s="601"/>
      <c r="GU54" s="601"/>
      <c r="GV54" s="601"/>
      <c r="GW54" s="601"/>
      <c r="GX54" s="601"/>
      <c r="GY54" s="601"/>
      <c r="GZ54" s="601"/>
      <c r="HA54" s="601"/>
      <c r="HB54" s="601"/>
      <c r="HC54" s="601"/>
      <c r="HD54" s="601"/>
      <c r="HE54" s="601"/>
      <c r="HF54" s="601"/>
      <c r="HG54" s="601"/>
      <c r="HH54" s="601"/>
      <c r="HI54" s="601"/>
      <c r="HJ54" s="601"/>
      <c r="HK54" s="601"/>
      <c r="HL54" s="601"/>
      <c r="HM54" s="601"/>
      <c r="HN54" s="601"/>
      <c r="HO54" s="601"/>
      <c r="HP54" s="601"/>
      <c r="HQ54" s="601"/>
      <c r="HR54" s="601"/>
      <c r="HS54" s="601"/>
      <c r="HT54" s="601"/>
      <c r="HU54" s="601"/>
      <c r="HV54" s="601"/>
      <c r="HW54" s="601"/>
      <c r="HX54" s="601"/>
      <c r="HY54" s="601"/>
      <c r="HZ54" s="601"/>
      <c r="IA54" s="601"/>
      <c r="IB54" s="601"/>
      <c r="IC54" s="601"/>
      <c r="ID54" s="601"/>
      <c r="IE54" s="601"/>
      <c r="IF54" s="601"/>
      <c r="IG54" s="601"/>
      <c r="IH54" s="601"/>
      <c r="II54" s="601"/>
      <c r="IJ54" s="601"/>
      <c r="IK54" s="601"/>
      <c r="IL54" s="601"/>
      <c r="IM54" s="601"/>
      <c r="IN54" s="601"/>
      <c r="IO54" s="601"/>
      <c r="IP54" s="601"/>
      <c r="IQ54" s="601"/>
      <c r="IR54" s="601"/>
      <c r="IS54" s="601"/>
    </row>
    <row r="55" spans="1:253" s="600" customFormat="1">
      <c r="A55" s="458" t="s">
        <v>466</v>
      </c>
      <c r="B55" s="458"/>
      <c r="C55" s="458"/>
      <c r="D55" s="458"/>
      <c r="E55" s="478"/>
      <c r="F55" s="458"/>
      <c r="G55" s="604"/>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c r="CU55" s="599"/>
      <c r="CV55" s="599"/>
      <c r="CW55" s="599"/>
      <c r="CX55" s="599"/>
      <c r="CY55" s="599"/>
      <c r="CZ55" s="599"/>
      <c r="DA55" s="599"/>
      <c r="DB55" s="599"/>
      <c r="DC55" s="599"/>
      <c r="DD55" s="599"/>
      <c r="DE55" s="599"/>
      <c r="DF55" s="599"/>
      <c r="DG55" s="599"/>
      <c r="DH55" s="599"/>
      <c r="DI55" s="599"/>
      <c r="DJ55" s="599"/>
      <c r="DK55" s="599"/>
      <c r="DL55" s="599"/>
      <c r="DM55" s="599"/>
      <c r="DN55" s="599"/>
      <c r="DO55" s="599"/>
      <c r="DP55" s="599"/>
      <c r="DQ55" s="599"/>
      <c r="DR55" s="599"/>
      <c r="DS55" s="599"/>
      <c r="DT55" s="599"/>
      <c r="DU55" s="599"/>
      <c r="DV55" s="599"/>
      <c r="DW55" s="599"/>
      <c r="DX55" s="599"/>
      <c r="DY55" s="599"/>
      <c r="DZ55" s="599"/>
      <c r="EA55" s="599"/>
      <c r="EB55" s="599"/>
      <c r="EC55" s="599"/>
      <c r="ED55" s="599"/>
      <c r="EE55" s="599"/>
      <c r="EF55" s="599"/>
      <c r="EG55" s="599"/>
      <c r="EH55" s="599"/>
      <c r="EI55" s="599"/>
      <c r="EJ55" s="599"/>
      <c r="EK55" s="599"/>
      <c r="EL55" s="599"/>
      <c r="EM55" s="599"/>
      <c r="EN55" s="599"/>
      <c r="EO55" s="599"/>
      <c r="EP55" s="599"/>
      <c r="EQ55" s="599"/>
      <c r="ER55" s="599"/>
      <c r="ES55" s="599"/>
      <c r="ET55" s="599"/>
      <c r="EU55" s="599"/>
      <c r="EV55" s="599"/>
      <c r="EW55" s="599"/>
      <c r="EX55" s="599"/>
      <c r="EY55" s="599"/>
      <c r="EZ55" s="599"/>
      <c r="FA55" s="599"/>
      <c r="FB55" s="599"/>
      <c r="FC55" s="599"/>
      <c r="FD55" s="599"/>
      <c r="FE55" s="599"/>
      <c r="FF55" s="599"/>
      <c r="FG55" s="599"/>
      <c r="FH55" s="599"/>
      <c r="FI55" s="599"/>
      <c r="FJ55" s="599"/>
      <c r="FK55" s="599"/>
      <c r="FL55" s="599"/>
      <c r="FM55" s="599"/>
      <c r="FN55" s="599"/>
      <c r="FO55" s="599"/>
      <c r="FP55" s="599"/>
      <c r="FQ55" s="599"/>
      <c r="FR55" s="599"/>
      <c r="FS55" s="599"/>
      <c r="FT55" s="599"/>
      <c r="FU55" s="599"/>
      <c r="FV55" s="599"/>
      <c r="FW55" s="599"/>
      <c r="FX55" s="599"/>
      <c r="FY55" s="599"/>
      <c r="FZ55" s="599"/>
      <c r="GA55" s="599"/>
      <c r="GB55" s="599"/>
      <c r="GC55" s="599"/>
      <c r="GD55" s="599"/>
      <c r="GE55" s="599"/>
      <c r="GF55" s="599"/>
      <c r="GG55" s="599"/>
      <c r="GH55" s="599"/>
      <c r="GI55" s="599"/>
      <c r="GJ55" s="599"/>
      <c r="GK55" s="599"/>
      <c r="GL55" s="599"/>
      <c r="GM55" s="599"/>
      <c r="GN55" s="599"/>
      <c r="GO55" s="599"/>
      <c r="GP55" s="599"/>
      <c r="GQ55" s="599"/>
      <c r="GR55" s="599"/>
      <c r="GS55" s="599"/>
      <c r="GT55" s="599"/>
      <c r="GU55" s="599"/>
      <c r="GV55" s="599"/>
      <c r="GW55" s="599"/>
      <c r="GX55" s="599"/>
      <c r="GY55" s="599"/>
      <c r="GZ55" s="599"/>
      <c r="HA55" s="599"/>
      <c r="HB55" s="599"/>
      <c r="HC55" s="599"/>
      <c r="HD55" s="599"/>
      <c r="HE55" s="599"/>
      <c r="HF55" s="599"/>
      <c r="HG55" s="599"/>
      <c r="HH55" s="599"/>
      <c r="HI55" s="599"/>
      <c r="HJ55" s="599"/>
      <c r="HK55" s="599"/>
      <c r="HL55" s="599"/>
      <c r="HM55" s="599"/>
      <c r="HN55" s="599"/>
      <c r="HO55" s="599"/>
      <c r="HP55" s="599"/>
      <c r="HQ55" s="599"/>
      <c r="HR55" s="599"/>
      <c r="HS55" s="599"/>
      <c r="HT55" s="599"/>
      <c r="HU55" s="599"/>
      <c r="HV55" s="599"/>
      <c r="HW55" s="599"/>
      <c r="HX55" s="599"/>
      <c r="HY55" s="599"/>
      <c r="HZ55" s="599"/>
      <c r="IA55" s="599"/>
      <c r="IB55" s="599"/>
      <c r="IC55" s="599"/>
      <c r="ID55" s="599"/>
      <c r="IE55" s="599"/>
      <c r="IF55" s="599"/>
      <c r="IG55" s="599"/>
      <c r="IH55" s="599"/>
      <c r="II55" s="599"/>
      <c r="IJ55" s="599"/>
      <c r="IK55" s="599"/>
      <c r="IL55" s="599"/>
      <c r="IM55" s="599"/>
      <c r="IN55" s="599"/>
      <c r="IO55" s="599"/>
      <c r="IP55" s="599"/>
      <c r="IQ55" s="599"/>
      <c r="IR55" s="599"/>
      <c r="IS55" s="599"/>
    </row>
    <row r="56" spans="1:253" s="600" customFormat="1">
      <c r="A56" s="463" t="s">
        <v>169</v>
      </c>
      <c r="B56" s="460">
        <f>'Sources and Uses Budget'!$C55</f>
        <v>200250</v>
      </c>
      <c r="C56" s="460">
        <f>'Sources and Uses Budget'!$C55</f>
        <v>200250</v>
      </c>
      <c r="D56" s="464">
        <f t="shared" si="0"/>
        <v>0</v>
      </c>
      <c r="E56" s="462"/>
      <c r="F56" s="461"/>
      <c r="G56" s="604"/>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c r="CU56" s="599"/>
      <c r="CV56" s="599"/>
      <c r="CW56" s="599"/>
      <c r="CX56" s="599"/>
      <c r="CY56" s="599"/>
      <c r="CZ56" s="599"/>
      <c r="DA56" s="599"/>
      <c r="DB56" s="599"/>
      <c r="DC56" s="599"/>
      <c r="DD56" s="599"/>
      <c r="DE56" s="599"/>
      <c r="DF56" s="599"/>
      <c r="DG56" s="599"/>
      <c r="DH56" s="599"/>
      <c r="DI56" s="599"/>
      <c r="DJ56" s="599"/>
      <c r="DK56" s="599"/>
      <c r="DL56" s="599"/>
      <c r="DM56" s="599"/>
      <c r="DN56" s="599"/>
      <c r="DO56" s="599"/>
      <c r="DP56" s="599"/>
      <c r="DQ56" s="599"/>
      <c r="DR56" s="599"/>
      <c r="DS56" s="599"/>
      <c r="DT56" s="599"/>
      <c r="DU56" s="599"/>
      <c r="DV56" s="599"/>
      <c r="DW56" s="599"/>
      <c r="DX56" s="599"/>
      <c r="DY56" s="599"/>
      <c r="DZ56" s="599"/>
      <c r="EA56" s="599"/>
      <c r="EB56" s="599"/>
      <c r="EC56" s="599"/>
      <c r="ED56" s="599"/>
      <c r="EE56" s="599"/>
      <c r="EF56" s="599"/>
      <c r="EG56" s="599"/>
      <c r="EH56" s="599"/>
      <c r="EI56" s="599"/>
      <c r="EJ56" s="599"/>
      <c r="EK56" s="599"/>
      <c r="EL56" s="599"/>
      <c r="EM56" s="599"/>
      <c r="EN56" s="599"/>
      <c r="EO56" s="599"/>
      <c r="EP56" s="599"/>
      <c r="EQ56" s="599"/>
      <c r="ER56" s="599"/>
      <c r="ES56" s="599"/>
      <c r="ET56" s="599"/>
      <c r="EU56" s="599"/>
      <c r="EV56" s="599"/>
      <c r="EW56" s="599"/>
      <c r="EX56" s="599"/>
      <c r="EY56" s="599"/>
      <c r="EZ56" s="599"/>
      <c r="FA56" s="599"/>
      <c r="FB56" s="599"/>
      <c r="FC56" s="599"/>
      <c r="FD56" s="599"/>
      <c r="FE56" s="599"/>
      <c r="FF56" s="599"/>
      <c r="FG56" s="599"/>
      <c r="FH56" s="599"/>
      <c r="FI56" s="599"/>
      <c r="FJ56" s="599"/>
      <c r="FK56" s="599"/>
      <c r="FL56" s="599"/>
      <c r="FM56" s="599"/>
      <c r="FN56" s="599"/>
      <c r="FO56" s="599"/>
      <c r="FP56" s="599"/>
      <c r="FQ56" s="599"/>
      <c r="FR56" s="599"/>
      <c r="FS56" s="599"/>
      <c r="FT56" s="599"/>
      <c r="FU56" s="599"/>
      <c r="FV56" s="599"/>
      <c r="FW56" s="599"/>
      <c r="FX56" s="599"/>
      <c r="FY56" s="599"/>
      <c r="FZ56" s="599"/>
      <c r="GA56" s="599"/>
      <c r="GB56" s="599"/>
      <c r="GC56" s="599"/>
      <c r="GD56" s="599"/>
      <c r="GE56" s="599"/>
      <c r="GF56" s="599"/>
      <c r="GG56" s="599"/>
      <c r="GH56" s="599"/>
      <c r="GI56" s="599"/>
      <c r="GJ56" s="599"/>
      <c r="GK56" s="599"/>
      <c r="GL56" s="599"/>
      <c r="GM56" s="599"/>
      <c r="GN56" s="599"/>
      <c r="GO56" s="599"/>
      <c r="GP56" s="599"/>
      <c r="GQ56" s="599"/>
      <c r="GR56" s="599"/>
      <c r="GS56" s="599"/>
      <c r="GT56" s="599"/>
      <c r="GU56" s="599"/>
      <c r="GV56" s="599"/>
      <c r="GW56" s="599"/>
      <c r="GX56" s="599"/>
      <c r="GY56" s="599"/>
      <c r="GZ56" s="599"/>
      <c r="HA56" s="599"/>
      <c r="HB56" s="599"/>
      <c r="HC56" s="599"/>
      <c r="HD56" s="599"/>
      <c r="HE56" s="599"/>
      <c r="HF56" s="599"/>
      <c r="HG56" s="599"/>
      <c r="HH56" s="599"/>
      <c r="HI56" s="599"/>
      <c r="HJ56" s="599"/>
      <c r="HK56" s="599"/>
      <c r="HL56" s="599"/>
      <c r="HM56" s="599"/>
      <c r="HN56" s="599"/>
      <c r="HO56" s="599"/>
      <c r="HP56" s="599"/>
      <c r="HQ56" s="599"/>
      <c r="HR56" s="599"/>
      <c r="HS56" s="599"/>
      <c r="HT56" s="599"/>
      <c r="HU56" s="599"/>
      <c r="HV56" s="599"/>
      <c r="HW56" s="599"/>
      <c r="HX56" s="599"/>
      <c r="HY56" s="599"/>
      <c r="HZ56" s="599"/>
      <c r="IA56" s="599"/>
      <c r="IB56" s="599"/>
      <c r="IC56" s="599"/>
      <c r="ID56" s="599"/>
      <c r="IE56" s="599"/>
      <c r="IF56" s="599"/>
      <c r="IG56" s="599"/>
      <c r="IH56" s="599"/>
      <c r="II56" s="599"/>
      <c r="IJ56" s="599"/>
      <c r="IK56" s="599"/>
      <c r="IL56" s="599"/>
      <c r="IM56" s="599"/>
      <c r="IN56" s="599"/>
      <c r="IO56" s="599"/>
      <c r="IP56" s="599"/>
      <c r="IQ56" s="599"/>
      <c r="IR56" s="599"/>
      <c r="IS56" s="599"/>
    </row>
    <row r="57" spans="1:253" s="600" customFormat="1" ht="12" customHeight="1">
      <c r="A57" s="463" t="s">
        <v>163</v>
      </c>
      <c r="B57" s="460">
        <f>'Sources and Uses Budget'!$C56</f>
        <v>97550</v>
      </c>
      <c r="C57" s="460">
        <f>'Sources and Uses Budget'!$C56</f>
        <v>97550</v>
      </c>
      <c r="D57" s="464">
        <f t="shared" si="0"/>
        <v>0</v>
      </c>
      <c r="E57" s="462"/>
      <c r="F57" s="461"/>
      <c r="G57" s="604"/>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c r="CU57" s="599"/>
      <c r="CV57" s="599"/>
      <c r="CW57" s="599"/>
      <c r="CX57" s="599"/>
      <c r="CY57" s="599"/>
      <c r="CZ57" s="599"/>
      <c r="DA57" s="599"/>
      <c r="DB57" s="599"/>
      <c r="DC57" s="599"/>
      <c r="DD57" s="599"/>
      <c r="DE57" s="599"/>
      <c r="DF57" s="599"/>
      <c r="DG57" s="599"/>
      <c r="DH57" s="599"/>
      <c r="DI57" s="599"/>
      <c r="DJ57" s="599"/>
      <c r="DK57" s="599"/>
      <c r="DL57" s="599"/>
      <c r="DM57" s="599"/>
      <c r="DN57" s="599"/>
      <c r="DO57" s="599"/>
      <c r="DP57" s="599"/>
      <c r="DQ57" s="599"/>
      <c r="DR57" s="599"/>
      <c r="DS57" s="599"/>
      <c r="DT57" s="599"/>
      <c r="DU57" s="599"/>
      <c r="DV57" s="599"/>
      <c r="DW57" s="599"/>
      <c r="DX57" s="599"/>
      <c r="DY57" s="599"/>
      <c r="DZ57" s="599"/>
      <c r="EA57" s="599"/>
      <c r="EB57" s="599"/>
      <c r="EC57" s="599"/>
      <c r="ED57" s="599"/>
      <c r="EE57" s="599"/>
      <c r="EF57" s="599"/>
      <c r="EG57" s="599"/>
      <c r="EH57" s="599"/>
      <c r="EI57" s="599"/>
      <c r="EJ57" s="599"/>
      <c r="EK57" s="599"/>
      <c r="EL57" s="599"/>
      <c r="EM57" s="599"/>
      <c r="EN57" s="599"/>
      <c r="EO57" s="599"/>
      <c r="EP57" s="599"/>
      <c r="EQ57" s="599"/>
      <c r="ER57" s="599"/>
      <c r="ES57" s="599"/>
      <c r="ET57" s="599"/>
      <c r="EU57" s="599"/>
      <c r="EV57" s="599"/>
      <c r="EW57" s="599"/>
      <c r="EX57" s="599"/>
      <c r="EY57" s="599"/>
      <c r="EZ57" s="599"/>
      <c r="FA57" s="599"/>
      <c r="FB57" s="599"/>
      <c r="FC57" s="599"/>
      <c r="FD57" s="599"/>
      <c r="FE57" s="599"/>
      <c r="FF57" s="599"/>
      <c r="FG57" s="599"/>
      <c r="FH57" s="599"/>
      <c r="FI57" s="599"/>
      <c r="FJ57" s="599"/>
      <c r="FK57" s="599"/>
      <c r="FL57" s="599"/>
      <c r="FM57" s="599"/>
      <c r="FN57" s="599"/>
      <c r="FO57" s="599"/>
      <c r="FP57" s="599"/>
      <c r="FQ57" s="599"/>
      <c r="FR57" s="599"/>
      <c r="FS57" s="599"/>
      <c r="FT57" s="599"/>
      <c r="FU57" s="599"/>
      <c r="FV57" s="599"/>
      <c r="FW57" s="599"/>
      <c r="FX57" s="599"/>
      <c r="FY57" s="599"/>
      <c r="FZ57" s="599"/>
      <c r="GA57" s="599"/>
      <c r="GB57" s="599"/>
      <c r="GC57" s="599"/>
      <c r="GD57" s="599"/>
      <c r="GE57" s="599"/>
      <c r="GF57" s="599"/>
      <c r="GG57" s="599"/>
      <c r="GH57" s="599"/>
      <c r="GI57" s="599"/>
      <c r="GJ57" s="599"/>
      <c r="GK57" s="599"/>
      <c r="GL57" s="599"/>
      <c r="GM57" s="599"/>
      <c r="GN57" s="599"/>
      <c r="GO57" s="599"/>
      <c r="GP57" s="599"/>
      <c r="GQ57" s="599"/>
      <c r="GR57" s="599"/>
      <c r="GS57" s="599"/>
      <c r="GT57" s="599"/>
      <c r="GU57" s="599"/>
      <c r="GV57" s="599"/>
      <c r="GW57" s="599"/>
      <c r="GX57" s="599"/>
      <c r="GY57" s="599"/>
      <c r="GZ57" s="599"/>
      <c r="HA57" s="599"/>
      <c r="HB57" s="599"/>
      <c r="HC57" s="599"/>
      <c r="HD57" s="599"/>
      <c r="HE57" s="599"/>
      <c r="HF57" s="599"/>
      <c r="HG57" s="599"/>
      <c r="HH57" s="599"/>
      <c r="HI57" s="599"/>
      <c r="HJ57" s="599"/>
      <c r="HK57" s="599"/>
      <c r="HL57" s="599"/>
      <c r="HM57" s="599"/>
      <c r="HN57" s="599"/>
      <c r="HO57" s="599"/>
      <c r="HP57" s="599"/>
      <c r="HQ57" s="599"/>
      <c r="HR57" s="599"/>
      <c r="HS57" s="599"/>
      <c r="HT57" s="599"/>
      <c r="HU57" s="599"/>
      <c r="HV57" s="599"/>
      <c r="HW57" s="599"/>
      <c r="HX57" s="599"/>
      <c r="HY57" s="599"/>
      <c r="HZ57" s="599"/>
      <c r="IA57" s="599"/>
      <c r="IB57" s="599"/>
      <c r="IC57" s="599"/>
      <c r="ID57" s="599"/>
      <c r="IE57" s="599"/>
      <c r="IF57" s="599"/>
      <c r="IG57" s="599"/>
      <c r="IH57" s="599"/>
      <c r="II57" s="599"/>
      <c r="IJ57" s="599"/>
      <c r="IK57" s="599"/>
      <c r="IL57" s="599"/>
      <c r="IM57" s="599"/>
      <c r="IN57" s="599"/>
      <c r="IO57" s="599"/>
      <c r="IP57" s="599"/>
      <c r="IQ57" s="599"/>
      <c r="IR57" s="599"/>
      <c r="IS57" s="599"/>
    </row>
    <row r="58" spans="1:253" s="600" customFormat="1">
      <c r="A58" s="463" t="s">
        <v>167</v>
      </c>
      <c r="B58" s="460">
        <f>'Sources and Uses Budget'!$C57</f>
        <v>0</v>
      </c>
      <c r="C58" s="460">
        <f>'Sources and Uses Budget'!$C57</f>
        <v>0</v>
      </c>
      <c r="D58" s="464">
        <f t="shared" si="0"/>
        <v>0</v>
      </c>
      <c r="E58" s="462"/>
      <c r="F58" s="461"/>
      <c r="G58" s="604"/>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c r="CU58" s="599"/>
      <c r="CV58" s="599"/>
      <c r="CW58" s="599"/>
      <c r="CX58" s="599"/>
      <c r="CY58" s="599"/>
      <c r="CZ58" s="599"/>
      <c r="DA58" s="599"/>
      <c r="DB58" s="599"/>
      <c r="DC58" s="599"/>
      <c r="DD58" s="599"/>
      <c r="DE58" s="599"/>
      <c r="DF58" s="599"/>
      <c r="DG58" s="599"/>
      <c r="DH58" s="599"/>
      <c r="DI58" s="599"/>
      <c r="DJ58" s="599"/>
      <c r="DK58" s="599"/>
      <c r="DL58" s="599"/>
      <c r="DM58" s="599"/>
      <c r="DN58" s="599"/>
      <c r="DO58" s="599"/>
      <c r="DP58" s="599"/>
      <c r="DQ58" s="599"/>
      <c r="DR58" s="599"/>
      <c r="DS58" s="599"/>
      <c r="DT58" s="599"/>
      <c r="DU58" s="599"/>
      <c r="DV58" s="599"/>
      <c r="DW58" s="599"/>
      <c r="DX58" s="599"/>
      <c r="DY58" s="599"/>
      <c r="DZ58" s="599"/>
      <c r="EA58" s="599"/>
      <c r="EB58" s="599"/>
      <c r="EC58" s="599"/>
      <c r="ED58" s="599"/>
      <c r="EE58" s="599"/>
      <c r="EF58" s="599"/>
      <c r="EG58" s="599"/>
      <c r="EH58" s="599"/>
      <c r="EI58" s="599"/>
      <c r="EJ58" s="599"/>
      <c r="EK58" s="599"/>
      <c r="EL58" s="599"/>
      <c r="EM58" s="599"/>
      <c r="EN58" s="599"/>
      <c r="EO58" s="599"/>
      <c r="EP58" s="599"/>
      <c r="EQ58" s="599"/>
      <c r="ER58" s="599"/>
      <c r="ES58" s="599"/>
      <c r="ET58" s="599"/>
      <c r="EU58" s="599"/>
      <c r="EV58" s="599"/>
      <c r="EW58" s="599"/>
      <c r="EX58" s="599"/>
      <c r="EY58" s="599"/>
      <c r="EZ58" s="599"/>
      <c r="FA58" s="599"/>
      <c r="FB58" s="599"/>
      <c r="FC58" s="599"/>
      <c r="FD58" s="599"/>
      <c r="FE58" s="599"/>
      <c r="FF58" s="599"/>
      <c r="FG58" s="599"/>
      <c r="FH58" s="599"/>
      <c r="FI58" s="599"/>
      <c r="FJ58" s="599"/>
      <c r="FK58" s="599"/>
      <c r="FL58" s="599"/>
      <c r="FM58" s="599"/>
      <c r="FN58" s="599"/>
      <c r="FO58" s="599"/>
      <c r="FP58" s="599"/>
      <c r="FQ58" s="599"/>
      <c r="FR58" s="599"/>
      <c r="FS58" s="599"/>
      <c r="FT58" s="599"/>
      <c r="FU58" s="599"/>
      <c r="FV58" s="599"/>
      <c r="FW58" s="599"/>
      <c r="FX58" s="599"/>
      <c r="FY58" s="599"/>
      <c r="FZ58" s="599"/>
      <c r="GA58" s="599"/>
      <c r="GB58" s="599"/>
      <c r="GC58" s="599"/>
      <c r="GD58" s="599"/>
      <c r="GE58" s="599"/>
      <c r="GF58" s="599"/>
      <c r="GG58" s="599"/>
      <c r="GH58" s="599"/>
      <c r="GI58" s="599"/>
      <c r="GJ58" s="599"/>
      <c r="GK58" s="599"/>
      <c r="GL58" s="599"/>
      <c r="GM58" s="599"/>
      <c r="GN58" s="599"/>
      <c r="GO58" s="599"/>
      <c r="GP58" s="599"/>
      <c r="GQ58" s="599"/>
      <c r="GR58" s="599"/>
      <c r="GS58" s="599"/>
      <c r="GT58" s="599"/>
      <c r="GU58" s="599"/>
      <c r="GV58" s="599"/>
      <c r="GW58" s="599"/>
      <c r="GX58" s="599"/>
      <c r="GY58" s="599"/>
      <c r="GZ58" s="599"/>
      <c r="HA58" s="599"/>
      <c r="HB58" s="599"/>
      <c r="HC58" s="599"/>
      <c r="HD58" s="599"/>
      <c r="HE58" s="599"/>
      <c r="HF58" s="599"/>
      <c r="HG58" s="599"/>
      <c r="HH58" s="599"/>
      <c r="HI58" s="599"/>
      <c r="HJ58" s="599"/>
      <c r="HK58" s="599"/>
      <c r="HL58" s="599"/>
      <c r="HM58" s="599"/>
      <c r="HN58" s="599"/>
      <c r="HO58" s="599"/>
      <c r="HP58" s="599"/>
      <c r="HQ58" s="599"/>
      <c r="HR58" s="599"/>
      <c r="HS58" s="599"/>
      <c r="HT58" s="599"/>
      <c r="HU58" s="599"/>
      <c r="HV58" s="599"/>
      <c r="HW58" s="599"/>
      <c r="HX58" s="599"/>
      <c r="HY58" s="599"/>
      <c r="HZ58" s="599"/>
      <c r="IA58" s="599"/>
      <c r="IB58" s="599"/>
      <c r="IC58" s="599"/>
      <c r="ID58" s="599"/>
      <c r="IE58" s="599"/>
      <c r="IF58" s="599"/>
      <c r="IG58" s="599"/>
      <c r="IH58" s="599"/>
      <c r="II58" s="599"/>
      <c r="IJ58" s="599"/>
      <c r="IK58" s="599"/>
      <c r="IL58" s="599"/>
      <c r="IM58" s="599"/>
      <c r="IN58" s="599"/>
      <c r="IO58" s="599"/>
      <c r="IP58" s="599"/>
      <c r="IQ58" s="599"/>
      <c r="IR58" s="599"/>
      <c r="IS58" s="599"/>
    </row>
    <row r="59" spans="1:253" s="600" customFormat="1">
      <c r="A59" s="463" t="s">
        <v>165</v>
      </c>
      <c r="B59" s="460">
        <f>'Sources and Uses Budget'!$C58</f>
        <v>0</v>
      </c>
      <c r="C59" s="460">
        <f>'Sources and Uses Budget'!$C58</f>
        <v>0</v>
      </c>
      <c r="D59" s="464">
        <f t="shared" si="0"/>
        <v>0</v>
      </c>
      <c r="E59" s="462"/>
      <c r="F59" s="461"/>
      <c r="G59" s="604"/>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599"/>
      <c r="DZ59" s="599"/>
      <c r="EA59" s="599"/>
      <c r="EB59" s="599"/>
      <c r="EC59" s="599"/>
      <c r="ED59" s="599"/>
      <c r="EE59" s="599"/>
      <c r="EF59" s="599"/>
      <c r="EG59" s="599"/>
      <c r="EH59" s="599"/>
      <c r="EI59" s="599"/>
      <c r="EJ59" s="599"/>
      <c r="EK59" s="599"/>
      <c r="EL59" s="599"/>
      <c r="EM59" s="599"/>
      <c r="EN59" s="599"/>
      <c r="EO59" s="599"/>
      <c r="EP59" s="599"/>
      <c r="EQ59" s="599"/>
      <c r="ER59" s="599"/>
      <c r="ES59" s="599"/>
      <c r="ET59" s="599"/>
      <c r="EU59" s="599"/>
      <c r="EV59" s="599"/>
      <c r="EW59" s="599"/>
      <c r="EX59" s="599"/>
      <c r="EY59" s="599"/>
      <c r="EZ59" s="599"/>
      <c r="FA59" s="599"/>
      <c r="FB59" s="599"/>
      <c r="FC59" s="599"/>
      <c r="FD59" s="599"/>
      <c r="FE59" s="599"/>
      <c r="FF59" s="599"/>
      <c r="FG59" s="599"/>
      <c r="FH59" s="599"/>
      <c r="FI59" s="599"/>
      <c r="FJ59" s="599"/>
      <c r="FK59" s="599"/>
      <c r="FL59" s="599"/>
      <c r="FM59" s="599"/>
      <c r="FN59" s="599"/>
      <c r="FO59" s="599"/>
      <c r="FP59" s="599"/>
      <c r="FQ59" s="599"/>
      <c r="FR59" s="599"/>
      <c r="FS59" s="599"/>
      <c r="FT59" s="599"/>
      <c r="FU59" s="599"/>
      <c r="FV59" s="599"/>
      <c r="FW59" s="599"/>
      <c r="FX59" s="599"/>
      <c r="FY59" s="599"/>
      <c r="FZ59" s="599"/>
      <c r="GA59" s="599"/>
      <c r="GB59" s="599"/>
      <c r="GC59" s="599"/>
      <c r="GD59" s="599"/>
      <c r="GE59" s="599"/>
      <c r="GF59" s="599"/>
      <c r="GG59" s="599"/>
      <c r="GH59" s="599"/>
      <c r="GI59" s="599"/>
      <c r="GJ59" s="599"/>
      <c r="GK59" s="599"/>
      <c r="GL59" s="599"/>
      <c r="GM59" s="599"/>
      <c r="GN59" s="599"/>
      <c r="GO59" s="599"/>
      <c r="GP59" s="599"/>
      <c r="GQ59" s="599"/>
      <c r="GR59" s="599"/>
      <c r="GS59" s="599"/>
      <c r="GT59" s="599"/>
      <c r="GU59" s="599"/>
      <c r="GV59" s="599"/>
      <c r="GW59" s="599"/>
      <c r="GX59" s="599"/>
      <c r="GY59" s="599"/>
      <c r="GZ59" s="599"/>
      <c r="HA59" s="599"/>
      <c r="HB59" s="599"/>
      <c r="HC59" s="599"/>
      <c r="HD59" s="599"/>
      <c r="HE59" s="599"/>
      <c r="HF59" s="599"/>
      <c r="HG59" s="599"/>
      <c r="HH59" s="599"/>
      <c r="HI59" s="599"/>
      <c r="HJ59" s="599"/>
      <c r="HK59" s="599"/>
      <c r="HL59" s="599"/>
      <c r="HM59" s="599"/>
      <c r="HN59" s="599"/>
      <c r="HO59" s="599"/>
      <c r="HP59" s="599"/>
      <c r="HQ59" s="599"/>
      <c r="HR59" s="599"/>
      <c r="HS59" s="599"/>
      <c r="HT59" s="599"/>
      <c r="HU59" s="599"/>
      <c r="HV59" s="599"/>
      <c r="HW59" s="599"/>
      <c r="HX59" s="599"/>
      <c r="HY59" s="599"/>
      <c r="HZ59" s="599"/>
      <c r="IA59" s="599"/>
      <c r="IB59" s="599"/>
      <c r="IC59" s="599"/>
      <c r="ID59" s="599"/>
      <c r="IE59" s="599"/>
      <c r="IF59" s="599"/>
      <c r="IG59" s="599"/>
      <c r="IH59" s="599"/>
      <c r="II59" s="599"/>
      <c r="IJ59" s="599"/>
      <c r="IK59" s="599"/>
      <c r="IL59" s="599"/>
      <c r="IM59" s="599"/>
      <c r="IN59" s="599"/>
      <c r="IO59" s="599"/>
      <c r="IP59" s="599"/>
      <c r="IQ59" s="599"/>
      <c r="IR59" s="599"/>
      <c r="IS59" s="599"/>
    </row>
    <row r="60" spans="1:253" s="600" customFormat="1">
      <c r="A60" s="463" t="s">
        <v>166</v>
      </c>
      <c r="B60" s="460">
        <f>'Sources and Uses Budget'!$C59</f>
        <v>0</v>
      </c>
      <c r="C60" s="460">
        <f>'Sources and Uses Budget'!$C59</f>
        <v>0</v>
      </c>
      <c r="D60" s="464">
        <f t="shared" si="0"/>
        <v>0</v>
      </c>
      <c r="E60" s="462"/>
      <c r="F60" s="461"/>
      <c r="G60" s="604"/>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row>
    <row r="61" spans="1:253" s="600" customFormat="1">
      <c r="A61" s="466" t="s">
        <v>38</v>
      </c>
      <c r="B61" s="460">
        <f>'Sources and Uses Budget'!$C60</f>
        <v>0</v>
      </c>
      <c r="C61" s="460">
        <f>'Sources and Uses Budget'!$C60</f>
        <v>0</v>
      </c>
      <c r="D61" s="464">
        <f t="shared" si="0"/>
        <v>0</v>
      </c>
      <c r="E61" s="462"/>
      <c r="F61" s="461"/>
      <c r="G61" s="604"/>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row>
    <row r="62" spans="1:253" s="600" customFormat="1">
      <c r="A62" s="466" t="s">
        <v>38</v>
      </c>
      <c r="B62" s="460">
        <f>'Sources and Uses Budget'!$C61</f>
        <v>0</v>
      </c>
      <c r="C62" s="460">
        <f>'Sources and Uses Budget'!$C61</f>
        <v>0</v>
      </c>
      <c r="D62" s="464">
        <f t="shared" si="0"/>
        <v>0</v>
      </c>
      <c r="E62" s="462"/>
      <c r="F62" s="461"/>
      <c r="G62" s="604"/>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row>
    <row r="63" spans="1:253" s="600" customFormat="1" ht="13.7" customHeight="1">
      <c r="A63" s="465" t="s">
        <v>324</v>
      </c>
      <c r="B63" s="464">
        <f>SUM(B56:B62)</f>
        <v>297800</v>
      </c>
      <c r="C63" s="464">
        <f>SUM(C56:C62)</f>
        <v>297800</v>
      </c>
      <c r="D63" s="464">
        <f t="shared" si="0"/>
        <v>0</v>
      </c>
      <c r="E63" s="462"/>
      <c r="F63" s="461"/>
      <c r="G63" s="604"/>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row>
    <row r="64" spans="1:253" s="600" customFormat="1">
      <c r="A64" s="468" t="s">
        <v>325</v>
      </c>
      <c r="B64" s="464">
        <f>SUM(B9+B12+B14+B15+B17+B26+B27+B37+B41+B42+B54+B63)</f>
        <v>35639784</v>
      </c>
      <c r="C64" s="464">
        <f>SUM(C9+C12+C14+C15+C17+C26+C27+C37+C41+C42+C54+C63)</f>
        <v>35639784</v>
      </c>
      <c r="D64" s="464">
        <f t="shared" si="0"/>
        <v>0</v>
      </c>
      <c r="E64" s="462"/>
      <c r="F64" s="461"/>
      <c r="G64" s="604"/>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row>
    <row r="65" spans="1:253" s="600" customFormat="1">
      <c r="A65" s="458" t="s">
        <v>182</v>
      </c>
      <c r="B65" s="458"/>
      <c r="C65" s="458"/>
      <c r="D65" s="458"/>
      <c r="E65" s="478"/>
      <c r="F65" s="458"/>
      <c r="G65" s="604"/>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599"/>
      <c r="DC65" s="599"/>
      <c r="DD65" s="599"/>
      <c r="DE65" s="599"/>
      <c r="DF65" s="599"/>
      <c r="DG65" s="599"/>
      <c r="DH65" s="599"/>
      <c r="DI65" s="599"/>
      <c r="DJ65" s="599"/>
      <c r="DK65" s="599"/>
      <c r="DL65" s="599"/>
      <c r="DM65" s="599"/>
      <c r="DN65" s="599"/>
      <c r="DO65" s="599"/>
      <c r="DP65" s="599"/>
      <c r="DQ65" s="599"/>
      <c r="DR65" s="599"/>
      <c r="DS65" s="599"/>
      <c r="DT65" s="599"/>
      <c r="DU65" s="599"/>
      <c r="DV65" s="599"/>
      <c r="DW65" s="599"/>
      <c r="DX65" s="599"/>
      <c r="DY65" s="599"/>
      <c r="DZ65" s="599"/>
      <c r="EA65" s="599"/>
      <c r="EB65" s="599"/>
      <c r="EC65" s="599"/>
      <c r="ED65" s="599"/>
      <c r="EE65" s="599"/>
      <c r="EF65" s="599"/>
      <c r="EG65" s="599"/>
      <c r="EH65" s="599"/>
      <c r="EI65" s="599"/>
      <c r="EJ65" s="599"/>
      <c r="EK65" s="599"/>
      <c r="EL65" s="599"/>
      <c r="EM65" s="599"/>
      <c r="EN65" s="599"/>
      <c r="EO65" s="599"/>
      <c r="EP65" s="599"/>
      <c r="EQ65" s="599"/>
      <c r="ER65" s="599"/>
      <c r="ES65" s="599"/>
      <c r="ET65" s="599"/>
      <c r="EU65" s="599"/>
      <c r="EV65" s="599"/>
      <c r="EW65" s="599"/>
      <c r="EX65" s="599"/>
      <c r="EY65" s="599"/>
      <c r="EZ65" s="599"/>
      <c r="FA65" s="599"/>
      <c r="FB65" s="599"/>
      <c r="FC65" s="599"/>
      <c r="FD65" s="599"/>
      <c r="FE65" s="599"/>
      <c r="FF65" s="599"/>
      <c r="FG65" s="599"/>
      <c r="FH65" s="599"/>
      <c r="FI65" s="599"/>
      <c r="FJ65" s="599"/>
      <c r="FK65" s="599"/>
      <c r="FL65" s="599"/>
      <c r="FM65" s="599"/>
      <c r="FN65" s="599"/>
      <c r="FO65" s="599"/>
      <c r="FP65" s="599"/>
      <c r="FQ65" s="599"/>
      <c r="FR65" s="599"/>
      <c r="FS65" s="599"/>
      <c r="FT65" s="599"/>
      <c r="FU65" s="599"/>
      <c r="FV65" s="599"/>
      <c r="FW65" s="599"/>
      <c r="FX65" s="599"/>
      <c r="FY65" s="599"/>
      <c r="FZ65" s="599"/>
      <c r="GA65" s="599"/>
      <c r="GB65" s="599"/>
      <c r="GC65" s="599"/>
      <c r="GD65" s="599"/>
      <c r="GE65" s="599"/>
      <c r="GF65" s="599"/>
      <c r="GG65" s="599"/>
      <c r="GH65" s="599"/>
      <c r="GI65" s="599"/>
      <c r="GJ65" s="599"/>
      <c r="GK65" s="599"/>
      <c r="GL65" s="599"/>
      <c r="GM65" s="599"/>
      <c r="GN65" s="599"/>
      <c r="GO65" s="599"/>
      <c r="GP65" s="599"/>
      <c r="GQ65" s="599"/>
      <c r="GR65" s="599"/>
      <c r="GS65" s="599"/>
      <c r="GT65" s="599"/>
      <c r="GU65" s="599"/>
      <c r="GV65" s="599"/>
      <c r="GW65" s="599"/>
      <c r="GX65" s="599"/>
      <c r="GY65" s="599"/>
      <c r="GZ65" s="599"/>
      <c r="HA65" s="599"/>
      <c r="HB65" s="599"/>
      <c r="HC65" s="599"/>
      <c r="HD65" s="599"/>
      <c r="HE65" s="599"/>
      <c r="HF65" s="599"/>
      <c r="HG65" s="599"/>
      <c r="HH65" s="599"/>
      <c r="HI65" s="599"/>
      <c r="HJ65" s="599"/>
      <c r="HK65" s="599"/>
      <c r="HL65" s="599"/>
      <c r="HM65" s="599"/>
      <c r="HN65" s="599"/>
      <c r="HO65" s="599"/>
      <c r="HP65" s="599"/>
      <c r="HQ65" s="599"/>
      <c r="HR65" s="599"/>
      <c r="HS65" s="599"/>
      <c r="HT65" s="599"/>
      <c r="HU65" s="599"/>
      <c r="HV65" s="599"/>
      <c r="HW65" s="599"/>
      <c r="HX65" s="599"/>
      <c r="HY65" s="599"/>
      <c r="HZ65" s="599"/>
      <c r="IA65" s="599"/>
      <c r="IB65" s="599"/>
      <c r="IC65" s="599"/>
      <c r="ID65" s="599"/>
      <c r="IE65" s="599"/>
      <c r="IF65" s="599"/>
      <c r="IG65" s="599"/>
      <c r="IH65" s="599"/>
      <c r="II65" s="599"/>
      <c r="IJ65" s="599"/>
      <c r="IK65" s="599"/>
      <c r="IL65" s="599"/>
      <c r="IM65" s="599"/>
      <c r="IN65" s="599"/>
      <c r="IO65" s="599"/>
      <c r="IP65" s="599"/>
      <c r="IQ65" s="599"/>
      <c r="IR65" s="599"/>
      <c r="IS65" s="599"/>
    </row>
    <row r="66" spans="1:253" s="600" customFormat="1">
      <c r="A66" s="463" t="s">
        <v>183</v>
      </c>
      <c r="B66" s="460">
        <f>'Sources and Uses Budget'!$C65</f>
        <v>0</v>
      </c>
      <c r="C66" s="460">
        <f>'Sources and Uses Budget'!$C65</f>
        <v>0</v>
      </c>
      <c r="D66" s="464">
        <f t="shared" si="0"/>
        <v>0</v>
      </c>
      <c r="E66" s="462"/>
      <c r="F66" s="461"/>
      <c r="G66" s="604"/>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599"/>
      <c r="DC66" s="599"/>
      <c r="DD66" s="599"/>
      <c r="DE66" s="599"/>
      <c r="DF66" s="599"/>
      <c r="DG66" s="599"/>
      <c r="DH66" s="599"/>
      <c r="DI66" s="599"/>
      <c r="DJ66" s="599"/>
      <c r="DK66" s="599"/>
      <c r="DL66" s="599"/>
      <c r="DM66" s="599"/>
      <c r="DN66" s="599"/>
      <c r="DO66" s="599"/>
      <c r="DP66" s="599"/>
      <c r="DQ66" s="599"/>
      <c r="DR66" s="599"/>
      <c r="DS66" s="599"/>
      <c r="DT66" s="599"/>
      <c r="DU66" s="599"/>
      <c r="DV66" s="599"/>
      <c r="DW66" s="599"/>
      <c r="DX66" s="599"/>
      <c r="DY66" s="599"/>
      <c r="DZ66" s="599"/>
      <c r="EA66" s="599"/>
      <c r="EB66" s="599"/>
      <c r="EC66" s="599"/>
      <c r="ED66" s="599"/>
      <c r="EE66" s="599"/>
      <c r="EF66" s="599"/>
      <c r="EG66" s="599"/>
      <c r="EH66" s="599"/>
      <c r="EI66" s="599"/>
      <c r="EJ66" s="599"/>
      <c r="EK66" s="599"/>
      <c r="EL66" s="599"/>
      <c r="EM66" s="599"/>
      <c r="EN66" s="599"/>
      <c r="EO66" s="599"/>
      <c r="EP66" s="599"/>
      <c r="EQ66" s="599"/>
      <c r="ER66" s="599"/>
      <c r="ES66" s="599"/>
      <c r="ET66" s="599"/>
      <c r="EU66" s="599"/>
      <c r="EV66" s="599"/>
      <c r="EW66" s="599"/>
      <c r="EX66" s="599"/>
      <c r="EY66" s="599"/>
      <c r="EZ66" s="599"/>
      <c r="FA66" s="599"/>
      <c r="FB66" s="599"/>
      <c r="FC66" s="599"/>
      <c r="FD66" s="599"/>
      <c r="FE66" s="599"/>
      <c r="FF66" s="599"/>
      <c r="FG66" s="599"/>
      <c r="FH66" s="599"/>
      <c r="FI66" s="599"/>
      <c r="FJ66" s="599"/>
      <c r="FK66" s="599"/>
      <c r="FL66" s="599"/>
      <c r="FM66" s="599"/>
      <c r="FN66" s="599"/>
      <c r="FO66" s="599"/>
      <c r="FP66" s="599"/>
      <c r="FQ66" s="599"/>
      <c r="FR66" s="599"/>
      <c r="FS66" s="599"/>
      <c r="FT66" s="599"/>
      <c r="FU66" s="599"/>
      <c r="FV66" s="599"/>
      <c r="FW66" s="599"/>
      <c r="FX66" s="599"/>
      <c r="FY66" s="599"/>
      <c r="FZ66" s="599"/>
      <c r="GA66" s="599"/>
      <c r="GB66" s="599"/>
      <c r="GC66" s="599"/>
      <c r="GD66" s="599"/>
      <c r="GE66" s="599"/>
      <c r="GF66" s="599"/>
      <c r="GG66" s="599"/>
      <c r="GH66" s="599"/>
      <c r="GI66" s="599"/>
      <c r="GJ66" s="599"/>
      <c r="GK66" s="599"/>
      <c r="GL66" s="599"/>
      <c r="GM66" s="599"/>
      <c r="GN66" s="599"/>
      <c r="GO66" s="599"/>
      <c r="GP66" s="599"/>
      <c r="GQ66" s="599"/>
      <c r="GR66" s="599"/>
      <c r="GS66" s="599"/>
      <c r="GT66" s="599"/>
      <c r="GU66" s="599"/>
      <c r="GV66" s="599"/>
      <c r="GW66" s="599"/>
      <c r="GX66" s="599"/>
      <c r="GY66" s="599"/>
      <c r="GZ66" s="599"/>
      <c r="HA66" s="599"/>
      <c r="HB66" s="599"/>
      <c r="HC66" s="599"/>
      <c r="HD66" s="599"/>
      <c r="HE66" s="599"/>
      <c r="HF66" s="599"/>
      <c r="HG66" s="599"/>
      <c r="HH66" s="599"/>
      <c r="HI66" s="599"/>
      <c r="HJ66" s="599"/>
      <c r="HK66" s="599"/>
      <c r="HL66" s="599"/>
      <c r="HM66" s="599"/>
      <c r="HN66" s="599"/>
      <c r="HO66" s="599"/>
      <c r="HP66" s="599"/>
      <c r="HQ66" s="599"/>
      <c r="HR66" s="599"/>
      <c r="HS66" s="599"/>
      <c r="HT66" s="599"/>
      <c r="HU66" s="599"/>
      <c r="HV66" s="599"/>
      <c r="HW66" s="599"/>
      <c r="HX66" s="599"/>
      <c r="HY66" s="599"/>
      <c r="HZ66" s="599"/>
      <c r="IA66" s="599"/>
      <c r="IB66" s="599"/>
      <c r="IC66" s="599"/>
      <c r="ID66" s="599"/>
      <c r="IE66" s="599"/>
      <c r="IF66" s="599"/>
      <c r="IG66" s="599"/>
      <c r="IH66" s="599"/>
      <c r="II66" s="599"/>
      <c r="IJ66" s="599"/>
      <c r="IK66" s="599"/>
      <c r="IL66" s="599"/>
      <c r="IM66" s="599"/>
      <c r="IN66" s="599"/>
      <c r="IO66" s="599"/>
      <c r="IP66" s="599"/>
      <c r="IQ66" s="599"/>
      <c r="IR66" s="599"/>
      <c r="IS66" s="599"/>
    </row>
    <row r="67" spans="1:253" s="600" customFormat="1">
      <c r="A67" s="466" t="s">
        <v>38</v>
      </c>
      <c r="B67" s="460">
        <f>'Sources and Uses Budget'!$C66</f>
        <v>71000</v>
      </c>
      <c r="C67" s="460">
        <f>'Sources and Uses Budget'!$C66</f>
        <v>71000</v>
      </c>
      <c r="D67" s="464">
        <f t="shared" si="0"/>
        <v>0</v>
      </c>
      <c r="E67" s="462"/>
      <c r="F67" s="461"/>
      <c r="G67" s="604"/>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row>
    <row r="68" spans="1:253" s="600" customFormat="1">
      <c r="A68" s="465" t="s">
        <v>680</v>
      </c>
      <c r="B68" s="464">
        <f>SUM(B66:B67)</f>
        <v>71000</v>
      </c>
      <c r="C68" s="464">
        <f>SUM(C66:C67)</f>
        <v>71000</v>
      </c>
      <c r="D68" s="464">
        <f t="shared" si="0"/>
        <v>0</v>
      </c>
      <c r="E68" s="462"/>
      <c r="F68" s="461"/>
      <c r="G68" s="604"/>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599"/>
      <c r="DW68" s="599"/>
      <c r="DX68" s="599"/>
      <c r="DY68" s="599"/>
      <c r="DZ68" s="599"/>
      <c r="EA68" s="599"/>
      <c r="EB68" s="599"/>
      <c r="EC68" s="599"/>
      <c r="ED68" s="599"/>
      <c r="EE68" s="599"/>
      <c r="EF68" s="599"/>
      <c r="EG68" s="599"/>
      <c r="EH68" s="599"/>
      <c r="EI68" s="599"/>
      <c r="EJ68" s="599"/>
      <c r="EK68" s="599"/>
      <c r="EL68" s="599"/>
      <c r="EM68" s="599"/>
      <c r="EN68" s="599"/>
      <c r="EO68" s="599"/>
      <c r="EP68" s="599"/>
      <c r="EQ68" s="599"/>
      <c r="ER68" s="599"/>
      <c r="ES68" s="599"/>
      <c r="ET68" s="599"/>
      <c r="EU68" s="599"/>
      <c r="EV68" s="599"/>
      <c r="EW68" s="599"/>
      <c r="EX68" s="599"/>
      <c r="EY68" s="599"/>
      <c r="EZ68" s="599"/>
      <c r="FA68" s="599"/>
      <c r="FB68" s="599"/>
      <c r="FC68" s="599"/>
      <c r="FD68" s="599"/>
      <c r="FE68" s="599"/>
      <c r="FF68" s="599"/>
      <c r="FG68" s="599"/>
      <c r="FH68" s="599"/>
      <c r="FI68" s="599"/>
      <c r="FJ68" s="599"/>
      <c r="FK68" s="599"/>
      <c r="FL68" s="599"/>
      <c r="FM68" s="599"/>
      <c r="FN68" s="599"/>
      <c r="FO68" s="599"/>
      <c r="FP68" s="599"/>
      <c r="FQ68" s="599"/>
      <c r="FR68" s="599"/>
      <c r="FS68" s="599"/>
      <c r="FT68" s="599"/>
      <c r="FU68" s="599"/>
      <c r="FV68" s="599"/>
      <c r="FW68" s="599"/>
      <c r="FX68" s="599"/>
      <c r="FY68" s="599"/>
      <c r="FZ68" s="599"/>
      <c r="GA68" s="599"/>
      <c r="GB68" s="599"/>
      <c r="GC68" s="599"/>
      <c r="GD68" s="599"/>
      <c r="GE68" s="599"/>
      <c r="GF68" s="599"/>
      <c r="GG68" s="599"/>
      <c r="GH68" s="599"/>
      <c r="GI68" s="599"/>
      <c r="GJ68" s="599"/>
      <c r="GK68" s="599"/>
      <c r="GL68" s="599"/>
      <c r="GM68" s="599"/>
      <c r="GN68" s="599"/>
      <c r="GO68" s="599"/>
      <c r="GP68" s="599"/>
      <c r="GQ68" s="599"/>
      <c r="GR68" s="599"/>
      <c r="GS68" s="599"/>
      <c r="GT68" s="599"/>
      <c r="GU68" s="599"/>
      <c r="GV68" s="599"/>
      <c r="GW68" s="599"/>
      <c r="GX68" s="599"/>
      <c r="GY68" s="599"/>
      <c r="GZ68" s="599"/>
      <c r="HA68" s="599"/>
      <c r="HB68" s="599"/>
      <c r="HC68" s="599"/>
      <c r="HD68" s="599"/>
      <c r="HE68" s="599"/>
      <c r="HF68" s="599"/>
      <c r="HG68" s="599"/>
      <c r="HH68" s="599"/>
      <c r="HI68" s="599"/>
      <c r="HJ68" s="599"/>
      <c r="HK68" s="599"/>
      <c r="HL68" s="599"/>
      <c r="HM68" s="599"/>
      <c r="HN68" s="599"/>
      <c r="HO68" s="599"/>
      <c r="HP68" s="599"/>
      <c r="HQ68" s="599"/>
      <c r="HR68" s="599"/>
      <c r="HS68" s="599"/>
      <c r="HT68" s="599"/>
      <c r="HU68" s="599"/>
      <c r="HV68" s="599"/>
      <c r="HW68" s="599"/>
      <c r="HX68" s="599"/>
      <c r="HY68" s="599"/>
      <c r="HZ68" s="599"/>
      <c r="IA68" s="599"/>
      <c r="IB68" s="599"/>
      <c r="IC68" s="599"/>
      <c r="ID68" s="599"/>
      <c r="IE68" s="599"/>
      <c r="IF68" s="599"/>
      <c r="IG68" s="599"/>
      <c r="IH68" s="599"/>
      <c r="II68" s="599"/>
      <c r="IJ68" s="599"/>
      <c r="IK68" s="599"/>
      <c r="IL68" s="599"/>
      <c r="IM68" s="599"/>
      <c r="IN68" s="599"/>
      <c r="IO68" s="599"/>
      <c r="IP68" s="599"/>
      <c r="IQ68" s="599"/>
      <c r="IR68" s="599"/>
      <c r="IS68" s="599"/>
    </row>
    <row r="69" spans="1:253" s="600" customFormat="1">
      <c r="A69" s="458" t="s">
        <v>681</v>
      </c>
      <c r="B69" s="458"/>
      <c r="C69" s="458"/>
      <c r="D69" s="458"/>
      <c r="E69" s="478"/>
      <c r="F69" s="458"/>
      <c r="G69" s="604"/>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c r="IK69" s="599"/>
      <c r="IL69" s="599"/>
      <c r="IM69" s="599"/>
      <c r="IN69" s="599"/>
      <c r="IO69" s="599"/>
      <c r="IP69" s="599"/>
      <c r="IQ69" s="599"/>
      <c r="IR69" s="599"/>
      <c r="IS69" s="599"/>
    </row>
    <row r="70" spans="1:253" s="600" customFormat="1">
      <c r="A70" s="463" t="s">
        <v>682</v>
      </c>
      <c r="B70" s="460">
        <f>'Sources and Uses Budget'!$C69</f>
        <v>0</v>
      </c>
      <c r="C70" s="460">
        <f>'Sources and Uses Budget'!$C69</f>
        <v>0</v>
      </c>
      <c r="D70" s="464">
        <f t="shared" si="0"/>
        <v>0</v>
      </c>
      <c r="E70" s="462"/>
      <c r="F70" s="461"/>
      <c r="G70" s="606"/>
    </row>
    <row r="71" spans="1:253" s="600" customFormat="1">
      <c r="A71" s="463" t="s">
        <v>683</v>
      </c>
      <c r="B71" s="460">
        <f>'Sources and Uses Budget'!$C70</f>
        <v>0</v>
      </c>
      <c r="C71" s="460">
        <f>'Sources and Uses Budget'!$C70</f>
        <v>0</v>
      </c>
      <c r="D71" s="464">
        <f t="shared" si="0"/>
        <v>0</v>
      </c>
      <c r="E71" s="462"/>
      <c r="F71" s="461"/>
      <c r="G71" s="606"/>
    </row>
    <row r="72" spans="1:253" s="600" customFormat="1">
      <c r="A72" s="558" t="s">
        <v>1164</v>
      </c>
      <c r="B72" s="460">
        <f>'Sources and Uses Budget'!$C71</f>
        <v>0</v>
      </c>
      <c r="C72" s="460">
        <f>'Sources and Uses Budget'!$C71</f>
        <v>0</v>
      </c>
      <c r="D72" s="464">
        <f t="shared" si="0"/>
        <v>0</v>
      </c>
      <c r="E72" s="462"/>
      <c r="F72" s="461"/>
      <c r="G72" s="606"/>
    </row>
    <row r="73" spans="1:253" s="600" customFormat="1">
      <c r="A73" s="463" t="s">
        <v>684</v>
      </c>
      <c r="B73" s="460">
        <f>'Sources and Uses Budget'!$C72</f>
        <v>802245</v>
      </c>
      <c r="C73" s="460">
        <f>'Sources and Uses Budget'!$C72</f>
        <v>802245</v>
      </c>
      <c r="D73" s="464">
        <f t="shared" si="0"/>
        <v>0</v>
      </c>
      <c r="E73" s="462"/>
      <c r="F73" s="461"/>
      <c r="G73" s="606"/>
    </row>
    <row r="74" spans="1:253" s="600" customFormat="1">
      <c r="A74" s="466" t="s">
        <v>38</v>
      </c>
      <c r="B74" s="460">
        <f>'Sources and Uses Budget'!$C73</f>
        <v>0</v>
      </c>
      <c r="C74" s="460">
        <f>'Sources and Uses Budget'!$C73</f>
        <v>0</v>
      </c>
      <c r="D74" s="464">
        <f t="shared" si="0"/>
        <v>0</v>
      </c>
      <c r="E74" s="462"/>
      <c r="F74" s="461"/>
      <c r="G74" s="606"/>
    </row>
    <row r="75" spans="1:253" s="600" customFormat="1">
      <c r="A75" s="465" t="s">
        <v>685</v>
      </c>
      <c r="B75" s="464">
        <f>SUM(B70:B74)</f>
        <v>802245</v>
      </c>
      <c r="C75" s="464">
        <f>SUM(C70:C74)</f>
        <v>802245</v>
      </c>
      <c r="D75" s="464">
        <f t="shared" ref="D75:D106" si="1">C75-B75</f>
        <v>0</v>
      </c>
      <c r="E75" s="462"/>
      <c r="F75" s="461"/>
      <c r="G75" s="606"/>
    </row>
    <row r="76" spans="1:253" s="600" customFormat="1">
      <c r="A76" s="458" t="s">
        <v>1534</v>
      </c>
      <c r="B76" s="458"/>
      <c r="C76" s="458"/>
      <c r="D76" s="458"/>
      <c r="E76" s="478"/>
      <c r="F76" s="458"/>
      <c r="G76" s="606"/>
    </row>
    <row r="77" spans="1:253" s="600" customFormat="1">
      <c r="A77" s="945" t="s">
        <v>1536</v>
      </c>
      <c r="B77" s="460">
        <f>'Sources and Uses Budget'!$C76</f>
        <v>0</v>
      </c>
      <c r="C77" s="460">
        <f>'Sources and Uses Budget'!$C76</f>
        <v>0</v>
      </c>
      <c r="D77" s="464">
        <f t="shared" si="1"/>
        <v>0</v>
      </c>
      <c r="E77" s="462"/>
      <c r="F77" s="461"/>
      <c r="G77" s="606"/>
    </row>
    <row r="78" spans="1:253" s="600" customFormat="1">
      <c r="A78" s="945" t="s">
        <v>64</v>
      </c>
      <c r="B78" s="460">
        <f>'Sources and Uses Budget'!$C77</f>
        <v>0</v>
      </c>
      <c r="C78" s="460">
        <f>'Sources and Uses Budget'!$C77</f>
        <v>0</v>
      </c>
      <c r="D78" s="464">
        <f t="shared" ref="D78" si="2">C78-B78</f>
        <v>0</v>
      </c>
      <c r="E78" s="462"/>
      <c r="F78" s="461"/>
      <c r="G78" s="606"/>
    </row>
    <row r="79" spans="1:253" s="600" customFormat="1">
      <c r="A79" s="465" t="s">
        <v>1533</v>
      </c>
      <c r="B79" s="464">
        <f>SUM(B77:B78)</f>
        <v>0</v>
      </c>
      <c r="C79" s="464">
        <f>SUM(C77:C78)</f>
        <v>0</v>
      </c>
      <c r="D79" s="464">
        <f t="shared" si="1"/>
        <v>0</v>
      </c>
      <c r="E79" s="462"/>
      <c r="F79" s="461"/>
      <c r="G79" s="606"/>
    </row>
    <row r="80" spans="1:253" s="600" customFormat="1">
      <c r="A80" s="458" t="s">
        <v>874</v>
      </c>
      <c r="B80" s="458"/>
      <c r="C80" s="458"/>
      <c r="D80" s="458"/>
      <c r="E80" s="478"/>
      <c r="F80" s="458"/>
      <c r="G80" s="606"/>
    </row>
    <row r="81" spans="1:7" s="600" customFormat="1" ht="13.7" customHeight="1">
      <c r="A81" s="463" t="s">
        <v>875</v>
      </c>
      <c r="B81" s="460">
        <f>'Sources and Uses Budget'!$C80</f>
        <v>18000</v>
      </c>
      <c r="C81" s="460">
        <f>'Sources and Uses Budget'!$C80</f>
        <v>18000</v>
      </c>
      <c r="D81" s="464">
        <f t="shared" si="1"/>
        <v>0</v>
      </c>
      <c r="E81" s="462"/>
      <c r="F81" s="461"/>
      <c r="G81" s="606"/>
    </row>
    <row r="82" spans="1:7" s="600" customFormat="1">
      <c r="A82" s="463" t="s">
        <v>876</v>
      </c>
      <c r="B82" s="460">
        <f>'Sources and Uses Budget'!$C81</f>
        <v>0</v>
      </c>
      <c r="C82" s="460">
        <f>'Sources and Uses Budget'!$C81</f>
        <v>0</v>
      </c>
      <c r="D82" s="464">
        <f t="shared" si="1"/>
        <v>0</v>
      </c>
      <c r="E82" s="462"/>
      <c r="F82" s="461"/>
      <c r="G82" s="606"/>
    </row>
    <row r="83" spans="1:7" s="600" customFormat="1">
      <c r="A83" s="463" t="s">
        <v>877</v>
      </c>
      <c r="B83" s="460">
        <f>'Sources and Uses Budget'!$C82</f>
        <v>0</v>
      </c>
      <c r="C83" s="460">
        <f>'Sources and Uses Budget'!$C82</f>
        <v>0</v>
      </c>
      <c r="D83" s="464">
        <f t="shared" si="1"/>
        <v>0</v>
      </c>
      <c r="E83" s="462"/>
      <c r="F83" s="461"/>
      <c r="G83" s="606"/>
    </row>
    <row r="84" spans="1:7" s="600" customFormat="1">
      <c r="A84" s="463" t="s">
        <v>878</v>
      </c>
      <c r="B84" s="460">
        <f>'Sources and Uses Budget'!$C83</f>
        <v>5011608</v>
      </c>
      <c r="C84" s="460">
        <f>'Sources and Uses Budget'!$C83</f>
        <v>5011608</v>
      </c>
      <c r="D84" s="464">
        <f t="shared" si="1"/>
        <v>0</v>
      </c>
      <c r="E84" s="462"/>
      <c r="F84" s="461"/>
      <c r="G84" s="606"/>
    </row>
    <row r="85" spans="1:7" s="600" customFormat="1">
      <c r="A85" s="463" t="s">
        <v>879</v>
      </c>
      <c r="B85" s="460">
        <f>'Sources and Uses Budget'!$C84</f>
        <v>0</v>
      </c>
      <c r="C85" s="460">
        <f>'Sources and Uses Budget'!$C84</f>
        <v>0</v>
      </c>
      <c r="D85" s="464">
        <f t="shared" si="1"/>
        <v>0</v>
      </c>
      <c r="E85" s="462"/>
      <c r="F85" s="461"/>
      <c r="G85" s="606"/>
    </row>
    <row r="86" spans="1:7" s="600" customFormat="1">
      <c r="A86" s="463" t="s">
        <v>880</v>
      </c>
      <c r="B86" s="460">
        <f>'Sources and Uses Budget'!$C85</f>
        <v>165000</v>
      </c>
      <c r="C86" s="460">
        <f>'Sources and Uses Budget'!$C85</f>
        <v>165000</v>
      </c>
      <c r="D86" s="464">
        <f t="shared" si="1"/>
        <v>0</v>
      </c>
      <c r="E86" s="462"/>
      <c r="F86" s="461"/>
      <c r="G86" s="606"/>
    </row>
    <row r="87" spans="1:7" s="600" customFormat="1">
      <c r="A87" s="463" t="s">
        <v>881</v>
      </c>
      <c r="B87" s="460">
        <f>'Sources and Uses Budget'!$C86</f>
        <v>50000</v>
      </c>
      <c r="C87" s="460">
        <f>'Sources and Uses Budget'!$C86</f>
        <v>50000</v>
      </c>
      <c r="D87" s="464">
        <f t="shared" si="1"/>
        <v>0</v>
      </c>
      <c r="E87" s="462"/>
      <c r="F87" s="461"/>
      <c r="G87" s="606"/>
    </row>
    <row r="88" spans="1:7" s="600" customFormat="1">
      <c r="A88" s="463" t="s">
        <v>882</v>
      </c>
      <c r="B88" s="460">
        <f>'Sources and Uses Budget'!$C87</f>
        <v>0</v>
      </c>
      <c r="C88" s="460">
        <f>'Sources and Uses Budget'!$C87</f>
        <v>0</v>
      </c>
      <c r="D88" s="464">
        <f t="shared" si="1"/>
        <v>0</v>
      </c>
      <c r="E88" s="462"/>
      <c r="F88" s="461"/>
      <c r="G88" s="606"/>
    </row>
    <row r="89" spans="1:7" s="600" customFormat="1">
      <c r="A89" s="469" t="s">
        <v>417</v>
      </c>
      <c r="B89" s="460">
        <f>'Sources and Uses Budget'!$C88</f>
        <v>0</v>
      </c>
      <c r="C89" s="460">
        <f>'Sources and Uses Budget'!$C88</f>
        <v>0</v>
      </c>
      <c r="D89" s="464">
        <f t="shared" si="1"/>
        <v>0</v>
      </c>
      <c r="E89" s="462"/>
      <c r="F89" s="461"/>
      <c r="G89" s="606"/>
    </row>
    <row r="90" spans="1:7" s="600" customFormat="1">
      <c r="A90" s="944" t="s">
        <v>1535</v>
      </c>
      <c r="B90" s="460">
        <f>'Sources and Uses Budget'!$C89</f>
        <v>0</v>
      </c>
      <c r="C90" s="460">
        <f>'Sources and Uses Budget'!$C89</f>
        <v>0</v>
      </c>
      <c r="D90" s="464">
        <f t="shared" si="1"/>
        <v>0</v>
      </c>
      <c r="E90" s="462"/>
      <c r="F90" s="461"/>
      <c r="G90" s="606"/>
    </row>
    <row r="91" spans="1:7" s="600" customFormat="1">
      <c r="A91" s="466" t="s">
        <v>38</v>
      </c>
      <c r="B91" s="460">
        <f>'Sources and Uses Budget'!$C90</f>
        <v>71000</v>
      </c>
      <c r="C91" s="460">
        <f>'Sources and Uses Budget'!$C90</f>
        <v>71000</v>
      </c>
      <c r="D91" s="464">
        <f t="shared" si="1"/>
        <v>0</v>
      </c>
      <c r="E91" s="462"/>
      <c r="F91" s="461"/>
      <c r="G91" s="606"/>
    </row>
    <row r="92" spans="1:7" s="600" customFormat="1">
      <c r="A92" s="466" t="s">
        <v>38</v>
      </c>
      <c r="B92" s="460">
        <f>'Sources and Uses Budget'!$C91</f>
        <v>60000</v>
      </c>
      <c r="C92" s="460">
        <f>'Sources and Uses Budget'!$C91</f>
        <v>60000</v>
      </c>
      <c r="D92" s="464">
        <f t="shared" si="1"/>
        <v>0</v>
      </c>
      <c r="E92" s="462"/>
      <c r="F92" s="461"/>
      <c r="G92" s="606"/>
    </row>
    <row r="93" spans="1:7" s="600" customFormat="1">
      <c r="A93" s="466" t="s">
        <v>38</v>
      </c>
      <c r="B93" s="460">
        <f>'Sources and Uses Budget'!$C92</f>
        <v>71000</v>
      </c>
      <c r="C93" s="460">
        <f>'Sources and Uses Budget'!$C92</f>
        <v>71000</v>
      </c>
      <c r="D93" s="464">
        <f t="shared" si="1"/>
        <v>0</v>
      </c>
      <c r="E93" s="462"/>
      <c r="F93" s="461"/>
      <c r="G93" s="606"/>
    </row>
    <row r="94" spans="1:7" s="600" customFormat="1">
      <c r="A94" s="466" t="s">
        <v>38</v>
      </c>
      <c r="B94" s="460">
        <f>'Sources and Uses Budget'!$C93</f>
        <v>0</v>
      </c>
      <c r="C94" s="460">
        <f>'Sources and Uses Budget'!$C93</f>
        <v>0</v>
      </c>
      <c r="D94" s="464">
        <f t="shared" si="1"/>
        <v>0</v>
      </c>
      <c r="E94" s="462"/>
      <c r="F94" s="461"/>
      <c r="G94" s="606"/>
    </row>
    <row r="95" spans="1:7" s="600" customFormat="1">
      <c r="A95" s="466" t="s">
        <v>38</v>
      </c>
      <c r="B95" s="460">
        <f>'Sources and Uses Budget'!$C94</f>
        <v>0</v>
      </c>
      <c r="C95" s="460">
        <f>'Sources and Uses Budget'!$C94</f>
        <v>0</v>
      </c>
      <c r="D95" s="464">
        <f t="shared" si="1"/>
        <v>0</v>
      </c>
      <c r="E95" s="462"/>
      <c r="F95" s="461"/>
      <c r="G95" s="606"/>
    </row>
    <row r="96" spans="1:7" s="600" customFormat="1">
      <c r="A96" s="465" t="s">
        <v>883</v>
      </c>
      <c r="B96" s="464">
        <f>SUM(B81:B95)</f>
        <v>5446608</v>
      </c>
      <c r="C96" s="464">
        <f>SUM(C81:C95)</f>
        <v>5446608</v>
      </c>
      <c r="D96" s="464">
        <f t="shared" si="1"/>
        <v>0</v>
      </c>
      <c r="E96" s="462"/>
      <c r="F96" s="461"/>
      <c r="G96" s="606"/>
    </row>
    <row r="97" spans="1:7" s="600" customFormat="1">
      <c r="A97" s="465" t="s">
        <v>884</v>
      </c>
      <c r="B97" s="464">
        <f>SUM(B64+B68+B75+B79+B96)</f>
        <v>41959637</v>
      </c>
      <c r="C97" s="464">
        <f>SUM(C64+C68+C75+C79+C96)</f>
        <v>41959637</v>
      </c>
      <c r="D97" s="464">
        <f t="shared" si="1"/>
        <v>0</v>
      </c>
      <c r="E97" s="462"/>
      <c r="F97" s="461"/>
      <c r="G97" s="606"/>
    </row>
    <row r="98" spans="1:7" s="600" customFormat="1">
      <c r="A98" s="458" t="s">
        <v>885</v>
      </c>
      <c r="B98" s="458"/>
      <c r="C98" s="458"/>
      <c r="D98" s="458"/>
      <c r="E98" s="478"/>
      <c r="F98" s="458"/>
      <c r="G98" s="606"/>
    </row>
    <row r="99" spans="1:7" s="599" customFormat="1">
      <c r="A99" s="463" t="s">
        <v>886</v>
      </c>
      <c r="B99" s="460">
        <f>'Sources and Uses Budget'!$C98</f>
        <v>5685989</v>
      </c>
      <c r="C99" s="460">
        <f>'Sources and Uses Budget'!$C98</f>
        <v>5685989</v>
      </c>
      <c r="D99" s="464">
        <f t="shared" si="1"/>
        <v>0</v>
      </c>
      <c r="E99" s="462"/>
      <c r="F99" s="461"/>
      <c r="G99" s="604"/>
    </row>
    <row r="100" spans="1:7" s="599" customFormat="1">
      <c r="A100" s="463" t="s">
        <v>887</v>
      </c>
      <c r="B100" s="460">
        <f>'Sources and Uses Budget'!$C99</f>
        <v>0</v>
      </c>
      <c r="C100" s="460">
        <f>'Sources and Uses Budget'!$C99</f>
        <v>0</v>
      </c>
      <c r="D100" s="464">
        <f t="shared" si="1"/>
        <v>0</v>
      </c>
      <c r="E100" s="462"/>
      <c r="F100" s="461"/>
      <c r="G100" s="604"/>
    </row>
    <row r="101" spans="1:7" s="599" customFormat="1">
      <c r="A101" s="463" t="s">
        <v>888</v>
      </c>
      <c r="B101" s="460">
        <f>'Sources and Uses Budget'!$C100</f>
        <v>0</v>
      </c>
      <c r="C101" s="460">
        <f>'Sources and Uses Budget'!$C100</f>
        <v>0</v>
      </c>
      <c r="D101" s="464">
        <f t="shared" si="1"/>
        <v>0</v>
      </c>
      <c r="E101" s="462"/>
      <c r="F101" s="461"/>
      <c r="G101" s="604"/>
    </row>
    <row r="102" spans="1:7" s="599" customFormat="1" ht="12" customHeight="1">
      <c r="A102" s="463" t="s">
        <v>889</v>
      </c>
      <c r="B102" s="460">
        <f>'Sources and Uses Budget'!$C101</f>
        <v>0</v>
      </c>
      <c r="C102" s="460">
        <f>'Sources and Uses Budget'!$C101</f>
        <v>0</v>
      </c>
      <c r="D102" s="464">
        <f t="shared" si="1"/>
        <v>0</v>
      </c>
      <c r="E102" s="462"/>
      <c r="F102" s="461"/>
      <c r="G102" s="604"/>
    </row>
    <row r="103" spans="1:7" s="599" customFormat="1">
      <c r="A103" s="463" t="s">
        <v>890</v>
      </c>
      <c r="B103" s="460">
        <f>'Sources and Uses Budget'!$C102</f>
        <v>0</v>
      </c>
      <c r="C103" s="460">
        <f>'Sources and Uses Budget'!$C102</f>
        <v>0</v>
      </c>
      <c r="D103" s="464">
        <f t="shared" si="1"/>
        <v>0</v>
      </c>
      <c r="E103" s="462"/>
      <c r="F103" s="461"/>
      <c r="G103" s="604"/>
    </row>
    <row r="104" spans="1:7" s="599" customFormat="1">
      <c r="A104" s="466" t="s">
        <v>38</v>
      </c>
      <c r="B104" s="460">
        <f>'Sources and Uses Budget'!$C103</f>
        <v>0</v>
      </c>
      <c r="C104" s="460">
        <f>'Sources and Uses Budget'!$C103</f>
        <v>0</v>
      </c>
      <c r="D104" s="464">
        <f t="shared" si="1"/>
        <v>0</v>
      </c>
      <c r="E104" s="462"/>
      <c r="F104" s="461"/>
      <c r="G104" s="604"/>
    </row>
    <row r="105" spans="1:7" s="599" customFormat="1">
      <c r="A105" s="465" t="s">
        <v>891</v>
      </c>
      <c r="B105" s="464">
        <f>SUM(B99:B104)</f>
        <v>5685989</v>
      </c>
      <c r="C105" s="464">
        <f>SUM(C99:C104)</f>
        <v>5685989</v>
      </c>
      <c r="D105" s="464">
        <f t="shared" si="1"/>
        <v>0</v>
      </c>
      <c r="E105" s="462"/>
      <c r="F105" s="461"/>
      <c r="G105" s="604"/>
    </row>
    <row r="106" spans="1:7" s="599" customFormat="1">
      <c r="A106" s="465" t="s">
        <v>892</v>
      </c>
      <c r="B106" s="467">
        <f>SUM(B97+B105)</f>
        <v>47645626</v>
      </c>
      <c r="C106" s="467">
        <f>SUM(C97+C105)</f>
        <v>47645626</v>
      </c>
      <c r="D106" s="464">
        <f t="shared" si="1"/>
        <v>0</v>
      </c>
      <c r="E106" s="462"/>
      <c r="F106" s="461"/>
      <c r="G106" s="604"/>
    </row>
    <row r="107" spans="1:7" s="599" customFormat="1">
      <c r="A107" s="473" t="s">
        <v>893</v>
      </c>
      <c r="B107" s="474"/>
      <c r="C107" s="475"/>
      <c r="D107" s="477"/>
      <c r="E107" s="459"/>
      <c r="F107" s="472"/>
      <c r="G107" s="604"/>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9" customWidth="1"/>
    <col min="2" max="2" width="13.7109375" style="747" customWidth="1"/>
    <col min="3" max="3" width="2.7109375" style="139" customWidth="1"/>
    <col min="4" max="5" width="3.7109375" style="8" customWidth="1"/>
    <col min="6" max="6" width="65.7109375" style="8" customWidth="1"/>
    <col min="7" max="7" width="1.7109375" style="8" customWidth="1"/>
    <col min="8" max="8" width="3.7109375" style="15" hidden="1" customWidth="1"/>
    <col min="9" max="9" width="14" style="15" hidden="1" customWidth="1"/>
    <col min="10" max="16384" width="8.85546875" style="15" hidden="1"/>
  </cols>
  <sheetData>
    <row r="1" spans="1:9"/>
    <row r="2" spans="1:9">
      <c r="A2" s="1027" t="s">
        <v>1242</v>
      </c>
      <c r="B2" s="1027"/>
      <c r="C2" s="1028"/>
      <c r="D2" s="1028"/>
      <c r="E2" s="1028"/>
      <c r="F2" s="1028"/>
      <c r="G2" s="1028"/>
    </row>
    <row r="3" spans="1:9" s="282" customFormat="1">
      <c r="A3" s="1027" t="s">
        <v>1166</v>
      </c>
      <c r="B3" s="1027"/>
      <c r="C3" s="1028"/>
      <c r="D3" s="1028"/>
      <c r="E3" s="1028"/>
      <c r="F3" s="1028"/>
      <c r="G3" s="1028"/>
      <c r="I3" s="748" t="s">
        <v>333</v>
      </c>
    </row>
    <row r="4" spans="1:9">
      <c r="I4" s="749" t="s">
        <v>1243</v>
      </c>
    </row>
    <row r="5" spans="1:9" s="43" customFormat="1">
      <c r="A5" s="1031" t="s">
        <v>1167</v>
      </c>
      <c r="B5" s="1031"/>
      <c r="C5" s="1032"/>
      <c r="D5" s="1032"/>
      <c r="E5" s="1032"/>
      <c r="F5" s="1032"/>
      <c r="G5" s="1032"/>
      <c r="I5" s="749" t="s">
        <v>1244</v>
      </c>
    </row>
    <row r="6" spans="1:9" s="43" customFormat="1">
      <c r="A6" s="1031" t="s">
        <v>935</v>
      </c>
      <c r="B6" s="1031"/>
      <c r="C6" s="1032"/>
      <c r="D6" s="1032"/>
      <c r="E6" s="1032"/>
      <c r="F6" s="1032"/>
      <c r="G6" s="1032"/>
      <c r="I6" s="748" t="s">
        <v>670</v>
      </c>
    </row>
    <row r="7" spans="1:9" ht="11.85" customHeight="1"/>
    <row r="8" spans="1:9" s="43" customFormat="1">
      <c r="A8" s="1029" t="s">
        <v>1353</v>
      </c>
      <c r="B8" s="1029"/>
      <c r="C8" s="1030"/>
      <c r="D8" s="1030"/>
      <c r="E8" s="1030"/>
      <c r="F8" s="1030"/>
      <c r="G8" s="1030"/>
    </row>
    <row r="9" spans="1:9" s="43" customFormat="1">
      <c r="A9" s="1029" t="s">
        <v>1354</v>
      </c>
      <c r="B9" s="1029"/>
      <c r="C9" s="1030"/>
      <c r="D9" s="1030"/>
      <c r="E9" s="1030"/>
      <c r="F9" s="1030"/>
      <c r="G9" s="1030"/>
    </row>
    <row r="10" spans="1:9">
      <c r="A10" s="284"/>
      <c r="B10" s="284"/>
      <c r="C10" s="281"/>
      <c r="D10" s="281"/>
      <c r="E10" s="281"/>
      <c r="F10" s="281"/>
    </row>
    <row r="11" spans="1:9">
      <c r="A11" s="1033" t="s">
        <v>1356</v>
      </c>
      <c r="B11" s="1033"/>
      <c r="C11" s="1033"/>
      <c r="D11" s="1033"/>
      <c r="E11" s="1033"/>
      <c r="F11" s="1033"/>
      <c r="G11" s="1033"/>
    </row>
    <row r="12" spans="1:9">
      <c r="A12" s="281"/>
      <c r="B12" s="744"/>
      <c r="E12" s="54"/>
    </row>
    <row r="13" spans="1:9" ht="13.35" customHeight="1">
      <c r="C13" s="281"/>
      <c r="D13" s="1005" t="s">
        <v>1355</v>
      </c>
      <c r="E13" s="1005"/>
      <c r="F13" s="1005"/>
    </row>
    <row r="14" spans="1:9">
      <c r="C14" s="281"/>
      <c r="D14" s="1005"/>
      <c r="E14" s="1005"/>
      <c r="F14" s="1005"/>
    </row>
    <row r="15" spans="1:9">
      <c r="A15" s="286"/>
      <c r="B15" s="286"/>
      <c r="C15" s="286"/>
      <c r="D15" s="1002" t="s">
        <v>1338</v>
      </c>
      <c r="E15" s="1002"/>
      <c r="F15" s="1002"/>
    </row>
    <row r="16" spans="1:9">
      <c r="A16" s="286"/>
      <c r="B16" s="286"/>
      <c r="C16" s="286"/>
      <c r="D16" s="358"/>
    </row>
    <row r="17" spans="1:7" ht="14.25">
      <c r="A17" s="287"/>
      <c r="B17" s="750" t="s">
        <v>333</v>
      </c>
      <c r="C17" s="343"/>
      <c r="D17" s="977" t="s">
        <v>1339</v>
      </c>
      <c r="E17" s="977"/>
      <c r="F17" s="977"/>
    </row>
    <row r="18" spans="1:7">
      <c r="A18" s="286"/>
      <c r="B18" s="286"/>
      <c r="C18" s="343"/>
      <c r="D18" s="977"/>
      <c r="E18" s="977"/>
      <c r="F18" s="977"/>
    </row>
    <row r="19" spans="1:7">
      <c r="A19" s="286"/>
      <c r="B19" s="286"/>
      <c r="C19" s="343"/>
      <c r="D19" s="977"/>
      <c r="E19" s="977"/>
      <c r="F19" s="977"/>
    </row>
    <row r="20" spans="1:7">
      <c r="A20" s="286"/>
      <c r="B20" s="286"/>
      <c r="C20" s="286"/>
    </row>
    <row r="21" spans="1:7" ht="14.25">
      <c r="A21" s="287"/>
      <c r="B21" s="750" t="s">
        <v>333</v>
      </c>
      <c r="D21" s="1006" t="s">
        <v>1340</v>
      </c>
      <c r="E21" s="1006"/>
      <c r="F21" s="1006"/>
    </row>
    <row r="22" spans="1:7" ht="14.25">
      <c r="A22" s="287"/>
      <c r="B22" s="287"/>
      <c r="D22" s="142"/>
    </row>
    <row r="23" spans="1:7" ht="14.25">
      <c r="A23" s="287"/>
      <c r="B23" s="750" t="s">
        <v>333</v>
      </c>
      <c r="D23" s="977" t="s">
        <v>1341</v>
      </c>
      <c r="E23" s="977"/>
      <c r="F23" s="977"/>
    </row>
    <row r="24" spans="1:7" ht="14.25">
      <c r="A24" s="287"/>
      <c r="B24" s="287"/>
      <c r="D24" s="977"/>
      <c r="E24" s="977"/>
      <c r="F24" s="977"/>
    </row>
    <row r="25" spans="1:7"/>
    <row r="26" spans="1:7" ht="14.25">
      <c r="A26" s="287"/>
      <c r="B26" s="750" t="s">
        <v>333</v>
      </c>
      <c r="D26" s="1000" t="s">
        <v>1342</v>
      </c>
      <c r="E26" s="1000"/>
      <c r="F26" s="1000"/>
    </row>
    <row r="27" spans="1:7">
      <c r="D27" s="1000"/>
      <c r="E27" s="1000"/>
      <c r="F27" s="1000"/>
    </row>
    <row r="28" spans="1:7">
      <c r="D28" s="1000"/>
      <c r="E28" s="1000"/>
      <c r="F28" s="1000"/>
    </row>
    <row r="29" spans="1:7">
      <c r="A29" s="611"/>
      <c r="C29" s="611"/>
      <c r="D29" s="1000"/>
      <c r="E29" s="1000"/>
      <c r="F29" s="1000"/>
    </row>
    <row r="30" spans="1:7">
      <c r="A30" s="611"/>
      <c r="C30" s="611"/>
      <c r="D30" s="1000"/>
      <c r="E30" s="1000"/>
      <c r="F30" s="1000"/>
    </row>
    <row r="31" spans="1:7" s="43" customFormat="1">
      <c r="A31" s="299"/>
      <c r="B31" s="299"/>
      <c r="C31" s="299"/>
      <c r="D31" s="482"/>
      <c r="E31" s="137"/>
      <c r="F31" s="137"/>
      <c r="G31" s="137"/>
    </row>
    <row r="32" spans="1:7" s="43" customFormat="1">
      <c r="A32" s="299"/>
      <c r="B32" s="750" t="s">
        <v>333</v>
      </c>
      <c r="C32" s="299"/>
      <c r="D32" s="982" t="s">
        <v>1343</v>
      </c>
      <c r="E32" s="982"/>
      <c r="F32" s="982"/>
      <c r="G32" s="137"/>
    </row>
    <row r="33" spans="1:7" s="43" customFormat="1">
      <c r="A33" s="299"/>
      <c r="B33" s="299"/>
      <c r="C33" s="299"/>
      <c r="D33" s="982"/>
      <c r="E33" s="982"/>
      <c r="F33" s="982"/>
      <c r="G33" s="137"/>
    </row>
    <row r="34" spans="1:7" ht="14.25">
      <c r="A34" s="287"/>
      <c r="B34" s="287"/>
      <c r="D34" s="443"/>
    </row>
    <row r="35" spans="1:7" ht="14.45" customHeight="1">
      <c r="A35" s="287"/>
      <c r="B35" s="750" t="s">
        <v>333</v>
      </c>
      <c r="C35" s="607"/>
      <c r="D35" s="982" t="s">
        <v>1344</v>
      </c>
      <c r="E35" s="982"/>
      <c r="F35" s="982"/>
    </row>
    <row r="36" spans="1:7" ht="14.25">
      <c r="A36" s="287"/>
      <c r="B36" s="287"/>
      <c r="C36" s="607"/>
      <c r="D36" s="982"/>
      <c r="E36" s="982"/>
      <c r="F36" s="982"/>
    </row>
    <row r="37" spans="1:7" ht="14.25">
      <c r="A37" s="287"/>
      <c r="B37" s="287"/>
      <c r="C37" s="607"/>
      <c r="D37" s="982"/>
      <c r="E37" s="982"/>
      <c r="F37" s="982"/>
    </row>
    <row r="38" spans="1:7" ht="14.25">
      <c r="A38" s="287"/>
      <c r="B38" s="287"/>
      <c r="C38" s="607"/>
      <c r="D38" s="15"/>
    </row>
    <row r="39" spans="1:7" s="753" customFormat="1" ht="14.25">
      <c r="A39" s="287"/>
      <c r="B39" s="750" t="s">
        <v>333</v>
      </c>
      <c r="C39" s="770"/>
      <c r="D39" s="982" t="s">
        <v>1345</v>
      </c>
      <c r="E39" s="982"/>
      <c r="F39" s="982"/>
      <c r="G39" s="8"/>
    </row>
    <row r="40" spans="1:7" s="753" customFormat="1" ht="14.25">
      <c r="A40" s="287"/>
      <c r="B40" s="287"/>
      <c r="C40" s="770"/>
      <c r="D40" s="982"/>
      <c r="E40" s="982"/>
      <c r="F40" s="982"/>
      <c r="G40" s="8"/>
    </row>
    <row r="41" spans="1:7" s="753" customFormat="1" ht="14.25">
      <c r="A41" s="287"/>
      <c r="B41" s="287"/>
      <c r="C41" s="770"/>
      <c r="D41" s="982"/>
      <c r="E41" s="982"/>
      <c r="F41" s="982"/>
      <c r="G41" s="8"/>
    </row>
    <row r="42" spans="1:7" s="753" customFormat="1" ht="14.25">
      <c r="A42" s="287"/>
      <c r="B42" s="287"/>
      <c r="C42" s="770"/>
      <c r="D42" s="982"/>
      <c r="E42" s="982"/>
      <c r="F42" s="982"/>
      <c r="G42" s="8"/>
    </row>
    <row r="43" spans="1:7" s="753" customFormat="1" ht="14.25">
      <c r="A43" s="287"/>
      <c r="B43" s="287"/>
      <c r="C43" s="770"/>
      <c r="D43" s="982"/>
      <c r="E43" s="982"/>
      <c r="F43" s="982"/>
      <c r="G43" s="8"/>
    </row>
    <row r="44" spans="1:7" s="753" customFormat="1" ht="14.25">
      <c r="A44" s="287"/>
      <c r="B44" s="287"/>
      <c r="C44" s="770"/>
      <c r="D44" s="769"/>
      <c r="E44" s="769"/>
      <c r="F44" s="769"/>
      <c r="G44" s="8"/>
    </row>
    <row r="45" spans="1:7" ht="14.25">
      <c r="A45" s="287"/>
      <c r="B45" s="750" t="s">
        <v>333</v>
      </c>
      <c r="C45" s="607"/>
      <c r="D45" s="982" t="s">
        <v>1346</v>
      </c>
      <c r="E45" s="982"/>
      <c r="F45" s="982"/>
    </row>
    <row r="46" spans="1:7" ht="14.25">
      <c r="A46" s="287"/>
      <c r="B46" s="287"/>
      <c r="C46" s="607"/>
      <c r="D46" s="982"/>
      <c r="E46" s="982"/>
      <c r="F46" s="982"/>
    </row>
    <row r="47" spans="1:7" ht="14.25">
      <c r="A47" s="287"/>
      <c r="B47" s="287"/>
      <c r="C47" s="607"/>
      <c r="D47" s="982"/>
      <c r="E47" s="982"/>
      <c r="F47" s="982"/>
    </row>
    <row r="48" spans="1:7" ht="23.25" customHeight="1">
      <c r="A48" s="287"/>
      <c r="B48" s="287"/>
      <c r="C48" s="607"/>
      <c r="D48" s="982"/>
      <c r="E48" s="982"/>
      <c r="F48" s="982"/>
    </row>
    <row r="49" spans="1:7" ht="14.25">
      <c r="A49" s="287"/>
      <c r="B49" s="287"/>
      <c r="D49" s="161"/>
    </row>
    <row r="50" spans="1:7" ht="14.45" customHeight="1">
      <c r="A50" s="287"/>
      <c r="B50" s="750" t="s">
        <v>333</v>
      </c>
      <c r="D50" s="982" t="s">
        <v>1347</v>
      </c>
      <c r="E50" s="982"/>
      <c r="F50" s="982"/>
    </row>
    <row r="51" spans="1:7" ht="14.25">
      <c r="A51" s="287"/>
      <c r="B51" s="287"/>
      <c r="D51" s="982"/>
      <c r="E51" s="982"/>
      <c r="F51" s="982"/>
    </row>
    <row r="52" spans="1:7" ht="14.25">
      <c r="A52" s="287"/>
      <c r="B52" s="287"/>
      <c r="D52" s="982"/>
      <c r="E52" s="982"/>
      <c r="F52" s="982"/>
    </row>
    <row r="53" spans="1:7" s="2" customFormat="1" ht="14.25">
      <c r="A53" s="287"/>
      <c r="B53" s="287"/>
      <c r="C53" s="609"/>
      <c r="D53" s="263"/>
      <c r="E53" s="26"/>
      <c r="F53" s="26"/>
      <c r="G53" s="26"/>
    </row>
    <row r="54" spans="1:7" s="2" customFormat="1" ht="14.25">
      <c r="A54" s="442"/>
      <c r="B54" s="750" t="s">
        <v>333</v>
      </c>
      <c r="C54" s="610"/>
      <c r="D54" s="982" t="s">
        <v>1348</v>
      </c>
      <c r="E54" s="982"/>
      <c r="F54" s="982"/>
      <c r="G54" s="26"/>
    </row>
    <row r="55" spans="1:7" s="2" customFormat="1" ht="14.25">
      <c r="A55" s="442"/>
      <c r="B55" s="442"/>
      <c r="C55" s="610"/>
      <c r="D55" s="982"/>
      <c r="E55" s="982"/>
      <c r="F55" s="982"/>
      <c r="G55" s="26"/>
    </row>
    <row r="56" spans="1:7" s="43" customFormat="1">
      <c r="A56" s="299"/>
      <c r="B56" s="299"/>
      <c r="C56" s="299"/>
      <c r="D56" s="482"/>
      <c r="E56" s="137"/>
      <c r="F56" s="137"/>
      <c r="G56" s="137"/>
    </row>
    <row r="57" spans="1:7" ht="14.25">
      <c r="A57" s="287"/>
      <c r="B57" s="750" t="s">
        <v>333</v>
      </c>
      <c r="D57" s="982" t="s">
        <v>1349</v>
      </c>
      <c r="E57" s="982"/>
      <c r="F57" s="982"/>
    </row>
    <row r="58" spans="1:7">
      <c r="D58" s="982"/>
      <c r="E58" s="982"/>
      <c r="F58" s="982"/>
    </row>
    <row r="59" spans="1:7">
      <c r="D59" s="982"/>
      <c r="E59" s="982"/>
      <c r="F59" s="982"/>
    </row>
    <row r="60" spans="1:7" s="753" customFormat="1">
      <c r="A60" s="770"/>
      <c r="B60" s="770"/>
      <c r="C60" s="770"/>
      <c r="D60" s="749"/>
      <c r="E60" s="8"/>
      <c r="F60" s="8"/>
      <c r="G60" s="8"/>
    </row>
    <row r="61" spans="1:7" ht="14.25">
      <c r="A61" s="287"/>
      <c r="B61" s="750" t="s">
        <v>333</v>
      </c>
      <c r="D61" s="982" t="s">
        <v>1350</v>
      </c>
      <c r="E61" s="982"/>
      <c r="F61" s="982"/>
    </row>
    <row r="62" spans="1:7">
      <c r="D62" s="982"/>
      <c r="E62" s="982"/>
      <c r="F62" s="982"/>
    </row>
    <row r="63" spans="1:7"/>
    <row r="64" spans="1:7" ht="14.25">
      <c r="A64" s="287"/>
      <c r="B64" s="750" t="s">
        <v>333</v>
      </c>
      <c r="D64" s="982" t="s">
        <v>1351</v>
      </c>
      <c r="E64" s="982"/>
      <c r="F64" s="982"/>
    </row>
    <row r="65" spans="1:7">
      <c r="D65" s="982"/>
      <c r="E65" s="982"/>
      <c r="F65" s="982"/>
    </row>
    <row r="66" spans="1:7">
      <c r="A66" s="608"/>
      <c r="C66" s="608"/>
      <c r="D66" s="982"/>
      <c r="E66" s="982"/>
      <c r="F66" s="982"/>
    </row>
    <row r="67" spans="1:7">
      <c r="D67" s="15"/>
    </row>
    <row r="68" spans="1:7" ht="14.25">
      <c r="A68" s="287"/>
      <c r="B68" s="750" t="s">
        <v>333</v>
      </c>
      <c r="D68" s="977" t="s">
        <v>1352</v>
      </c>
      <c r="E68" s="977"/>
      <c r="F68" s="977"/>
    </row>
    <row r="69" spans="1:7">
      <c r="D69" s="977"/>
      <c r="E69" s="977"/>
      <c r="F69" s="977"/>
    </row>
    <row r="70" spans="1:7" ht="14.25">
      <c r="A70" s="287"/>
      <c r="B70" s="287"/>
      <c r="D70" s="142"/>
    </row>
    <row r="71" spans="1:7">
      <c r="A71" s="1003" t="s">
        <v>1245</v>
      </c>
      <c r="B71" s="1003"/>
      <c r="C71" s="1003"/>
      <c r="D71" s="1003"/>
      <c r="E71" s="1003"/>
      <c r="F71" s="1003"/>
      <c r="G71" s="1003"/>
    </row>
    <row r="72" spans="1:7"/>
    <row r="73" spans="1:7">
      <c r="C73" s="288"/>
      <c r="D73" s="1019" t="s">
        <v>1357</v>
      </c>
      <c r="E73" s="1019"/>
      <c r="F73" s="1019"/>
    </row>
    <row r="74" spans="1:7">
      <c r="A74" s="142"/>
      <c r="B74" s="142"/>
      <c r="D74" s="977" t="s">
        <v>1384</v>
      </c>
      <c r="E74" s="977"/>
      <c r="F74" s="977"/>
    </row>
    <row r="75" spans="1:7">
      <c r="A75" s="142"/>
      <c r="B75" s="142"/>
    </row>
    <row r="76" spans="1:7" ht="14.25">
      <c r="A76" s="287"/>
      <c r="B76" s="750" t="s">
        <v>333</v>
      </c>
      <c r="D76" s="977" t="s">
        <v>1358</v>
      </c>
      <c r="E76" s="977"/>
      <c r="F76" s="977"/>
    </row>
    <row r="77" spans="1:7" ht="14.25">
      <c r="A77" s="287"/>
      <c r="B77" s="287"/>
      <c r="D77" s="977"/>
      <c r="E77" s="977"/>
      <c r="F77" s="977"/>
    </row>
    <row r="78" spans="1:7" ht="14.25">
      <c r="A78" s="287"/>
      <c r="B78" s="287"/>
      <c r="D78" s="977"/>
      <c r="E78" s="977"/>
      <c r="F78" s="977"/>
    </row>
    <row r="79" spans="1:7" ht="14.25">
      <c r="A79" s="287"/>
      <c r="B79" s="287"/>
      <c r="D79" s="977"/>
      <c r="E79" s="977"/>
      <c r="F79" s="977"/>
    </row>
    <row r="80" spans="1:7" ht="14.25">
      <c r="A80" s="287"/>
      <c r="B80" s="287"/>
      <c r="D80" s="977"/>
      <c r="E80" s="977"/>
      <c r="F80" s="977"/>
    </row>
    <row r="81" spans="1:7" ht="14.25">
      <c r="A81" s="287"/>
      <c r="B81" s="287"/>
      <c r="D81" s="977"/>
      <c r="E81" s="977"/>
      <c r="F81" s="977"/>
    </row>
    <row r="82" spans="1:7" s="777" customFormat="1" ht="14.25">
      <c r="A82" s="778"/>
      <c r="B82" s="778"/>
      <c r="C82" s="776"/>
      <c r="D82" s="780"/>
      <c r="E82" s="780"/>
      <c r="F82" s="780"/>
      <c r="G82" s="8"/>
    </row>
    <row r="83" spans="1:7" s="777" customFormat="1" ht="14.45" customHeight="1">
      <c r="A83" s="778"/>
      <c r="B83" s="783" t="s">
        <v>333</v>
      </c>
      <c r="C83" s="776"/>
      <c r="D83" s="1034" t="s">
        <v>1459</v>
      </c>
      <c r="E83" s="1034"/>
      <c r="F83" s="1034"/>
      <c r="G83" s="8"/>
    </row>
    <row r="84" spans="1:7" s="777" customFormat="1" ht="14.25">
      <c r="A84" s="778"/>
      <c r="B84" s="778"/>
      <c r="C84" s="776"/>
      <c r="D84" s="1034"/>
      <c r="E84" s="1034"/>
      <c r="F84" s="1034"/>
      <c r="G84" s="8"/>
    </row>
    <row r="85" spans="1:7" s="777" customFormat="1" ht="14.25">
      <c r="A85" s="778"/>
      <c r="B85" s="778"/>
      <c r="C85" s="776"/>
      <c r="D85" s="1034"/>
      <c r="E85" s="1034"/>
      <c r="F85" s="1034"/>
      <c r="G85" s="8"/>
    </row>
    <row r="86" spans="1:7" s="777" customFormat="1" ht="14.25">
      <c r="A86" s="778"/>
      <c r="B86" s="778"/>
      <c r="C86" s="776"/>
      <c r="D86" s="1034"/>
      <c r="E86" s="1034"/>
      <c r="F86" s="1034"/>
      <c r="G86" s="8"/>
    </row>
    <row r="87" spans="1:7" s="777" customFormat="1" ht="14.25">
      <c r="A87" s="778"/>
      <c r="B87" s="778"/>
      <c r="C87" s="776"/>
      <c r="D87" s="1034"/>
      <c r="E87" s="1034"/>
      <c r="F87" s="1034"/>
      <c r="G87" s="8"/>
    </row>
    <row r="88" spans="1:7" s="790" customFormat="1" ht="14.25">
      <c r="A88" s="785"/>
      <c r="B88" s="785"/>
      <c r="C88" s="816"/>
      <c r="D88" s="1034"/>
      <c r="E88" s="1034"/>
      <c r="F88" s="1034"/>
      <c r="G88" s="8"/>
    </row>
    <row r="89" spans="1:7" s="790" customFormat="1" ht="14.25">
      <c r="A89" s="785"/>
      <c r="B89" s="785"/>
      <c r="C89" s="816"/>
      <c r="D89" s="1034"/>
      <c r="E89" s="1034"/>
      <c r="F89" s="1034"/>
      <c r="G89" s="8"/>
    </row>
    <row r="90" spans="1:7" s="790" customFormat="1" ht="14.25">
      <c r="A90" s="785"/>
      <c r="B90" s="785"/>
      <c r="C90" s="816"/>
      <c r="D90" s="1034"/>
      <c r="E90" s="1034"/>
      <c r="F90" s="1034"/>
      <c r="G90" s="8"/>
    </row>
    <row r="91" spans="1:7" ht="14.25">
      <c r="A91" s="287"/>
      <c r="B91" s="287"/>
      <c r="D91" s="1034"/>
      <c r="E91" s="1034"/>
      <c r="F91" s="1034"/>
    </row>
    <row r="92" spans="1:7" ht="14.25">
      <c r="A92" s="287"/>
      <c r="B92" s="287"/>
      <c r="D92" s="1034"/>
      <c r="E92" s="1034"/>
      <c r="F92" s="1034"/>
    </row>
    <row r="93" spans="1:7" ht="14.25">
      <c r="A93" s="287"/>
      <c r="B93" s="287"/>
      <c r="D93" s="1034"/>
      <c r="E93" s="1034"/>
      <c r="F93" s="1034"/>
    </row>
    <row r="94" spans="1:7" ht="14.25">
      <c r="A94" s="287"/>
      <c r="B94" s="287"/>
      <c r="D94" s="1034"/>
      <c r="E94" s="1034"/>
      <c r="F94" s="1034"/>
    </row>
    <row r="95" spans="1:7" ht="14.25">
      <c r="A95" s="287"/>
      <c r="B95" s="287"/>
      <c r="D95" s="1034"/>
      <c r="E95" s="1034"/>
      <c r="F95" s="1034"/>
    </row>
    <row r="96" spans="1:7" ht="14.25">
      <c r="A96" s="287"/>
      <c r="B96" s="287"/>
      <c r="D96" s="1034"/>
      <c r="E96" s="1034"/>
      <c r="F96" s="1034"/>
    </row>
    <row r="97" spans="1:11" s="781" customFormat="1" ht="14.25">
      <c r="A97" s="782"/>
      <c r="B97" s="786" t="s">
        <v>333</v>
      </c>
      <c r="C97" s="776"/>
      <c r="D97" s="977" t="s">
        <v>1359</v>
      </c>
      <c r="E97" s="977"/>
      <c r="F97" s="977"/>
      <c r="G97" s="8"/>
    </row>
    <row r="98" spans="1:11" s="781" customFormat="1" ht="14.25">
      <c r="A98" s="782"/>
      <c r="B98" s="782"/>
      <c r="C98" s="776"/>
      <c r="D98" s="977"/>
      <c r="E98" s="977"/>
      <c r="F98" s="977"/>
      <c r="G98" s="8"/>
    </row>
    <row r="99" spans="1:11" s="781" customFormat="1" ht="14.25">
      <c r="A99" s="782"/>
      <c r="B99" s="782"/>
      <c r="C99" s="776"/>
      <c r="D99" s="977"/>
      <c r="E99" s="977"/>
      <c r="F99" s="977"/>
      <c r="G99" s="8"/>
    </row>
    <row r="100" spans="1:11" s="781" customFormat="1" ht="14.25">
      <c r="A100" s="782"/>
      <c r="B100" s="782"/>
      <c r="C100" s="776"/>
      <c r="D100" s="977"/>
      <c r="E100" s="977"/>
      <c r="F100" s="977"/>
      <c r="G100" s="8"/>
    </row>
    <row r="101" spans="1:11" s="781" customFormat="1" ht="14.25">
      <c r="A101" s="782"/>
      <c r="B101" s="782"/>
      <c r="C101" s="776"/>
      <c r="D101" s="977"/>
      <c r="E101" s="977"/>
      <c r="F101" s="977"/>
      <c r="G101" s="8"/>
    </row>
    <row r="102" spans="1:11" s="781" customFormat="1" ht="14.25">
      <c r="A102" s="782"/>
      <c r="B102" s="782"/>
      <c r="C102" s="776"/>
      <c r="D102" s="977"/>
      <c r="E102" s="977"/>
      <c r="F102" s="977"/>
      <c r="G102" s="8"/>
    </row>
    <row r="103" spans="1:11" s="781" customFormat="1" ht="14.25">
      <c r="A103" s="782"/>
      <c r="B103" s="782"/>
      <c r="C103" s="776"/>
      <c r="D103" s="977"/>
      <c r="E103" s="977"/>
      <c r="F103" s="977"/>
      <c r="G103" s="8"/>
    </row>
    <row r="104" spans="1:11" s="781" customFormat="1" ht="14.25">
      <c r="A104" s="782"/>
      <c r="B104" s="782"/>
      <c r="C104" s="776"/>
      <c r="D104" s="977"/>
      <c r="E104" s="977"/>
      <c r="F104" s="977"/>
      <c r="G104" s="8"/>
    </row>
    <row r="105" spans="1:11" s="784" customFormat="1" ht="14.25">
      <c r="A105" s="785"/>
      <c r="B105" s="785"/>
      <c r="C105" s="776"/>
      <c r="D105" s="787"/>
      <c r="E105" s="787"/>
      <c r="F105" s="787"/>
      <c r="G105" s="8"/>
    </row>
    <row r="106" spans="1:11" ht="14.25">
      <c r="A106" s="442"/>
      <c r="B106" s="779" t="s">
        <v>333</v>
      </c>
      <c r="C106" s="508"/>
      <c r="D106" s="1035" t="s">
        <v>1360</v>
      </c>
      <c r="E106" s="1035"/>
      <c r="F106" s="1035"/>
      <c r="G106" s="509"/>
      <c r="H106" s="507"/>
      <c r="I106" s="507"/>
      <c r="J106" s="507"/>
      <c r="K106" s="507"/>
    </row>
    <row r="107" spans="1:11" ht="14.25">
      <c r="A107" s="287"/>
      <c r="B107" s="287"/>
      <c r="C107" s="345"/>
      <c r="D107" s="1035"/>
      <c r="E107" s="1035"/>
      <c r="F107" s="1035"/>
      <c r="G107" s="509"/>
      <c r="H107" s="507"/>
      <c r="I107" s="507"/>
      <c r="J107" s="507"/>
      <c r="K107" s="507"/>
    </row>
    <row r="108" spans="1:11" ht="14.25">
      <c r="A108" s="287"/>
      <c r="B108" s="287"/>
      <c r="C108" s="345"/>
      <c r="D108" s="1035"/>
      <c r="E108" s="1035"/>
      <c r="F108" s="1035"/>
      <c r="G108" s="509"/>
      <c r="H108" s="507"/>
      <c r="I108" s="507"/>
      <c r="J108" s="507"/>
      <c r="K108" s="507"/>
    </row>
    <row r="109" spans="1:11" ht="14.25">
      <c r="A109" s="287"/>
      <c r="B109" s="287"/>
      <c r="C109" s="345"/>
      <c r="D109" s="1035"/>
      <c r="E109" s="1035"/>
      <c r="F109" s="1035"/>
      <c r="G109" s="509"/>
      <c r="H109" s="507"/>
      <c r="I109" s="507"/>
      <c r="J109" s="507"/>
      <c r="K109" s="507"/>
    </row>
    <row r="110" spans="1:11" ht="14.25">
      <c r="A110" s="287"/>
      <c r="B110" s="287"/>
      <c r="C110" s="345"/>
      <c r="D110" s="1035"/>
      <c r="E110" s="1035"/>
      <c r="F110" s="1035"/>
      <c r="G110" s="509"/>
      <c r="H110" s="507"/>
      <c r="I110" s="507"/>
      <c r="J110" s="507"/>
      <c r="K110" s="507"/>
    </row>
    <row r="111" spans="1:11">
      <c r="C111"/>
      <c r="D111" s="1035"/>
      <c r="E111" s="1035"/>
      <c r="F111" s="1035"/>
      <c r="G111"/>
      <c r="H111"/>
      <c r="I111"/>
      <c r="J111"/>
      <c r="K111"/>
    </row>
    <row r="112" spans="1:11">
      <c r="C112"/>
      <c r="D112" s="1035"/>
      <c r="E112" s="1035"/>
      <c r="F112" s="1035"/>
      <c r="G112"/>
      <c r="H112"/>
      <c r="I112"/>
      <c r="J112"/>
      <c r="K112"/>
    </row>
    <row r="113" spans="1:11">
      <c r="C113"/>
      <c r="D113" s="516"/>
      <c r="E113"/>
      <c r="F113"/>
      <c r="G113"/>
      <c r="H113"/>
      <c r="I113"/>
      <c r="J113"/>
      <c r="K113"/>
    </row>
    <row r="114" spans="1:11" ht="14.25">
      <c r="A114" s="287"/>
      <c r="B114" s="750" t="s">
        <v>333</v>
      </c>
      <c r="C114"/>
      <c r="D114" s="1036" t="s">
        <v>1361</v>
      </c>
      <c r="E114" s="1036"/>
      <c r="F114" s="1036"/>
      <c r="G114"/>
      <c r="H114"/>
      <c r="I114"/>
      <c r="J114"/>
      <c r="K114"/>
    </row>
    <row r="115" spans="1:11" ht="14.25">
      <c r="A115" s="287"/>
      <c r="B115" s="287"/>
      <c r="C115"/>
      <c r="D115" s="1036"/>
      <c r="E115" s="1036"/>
      <c r="F115" s="1036"/>
      <c r="G115"/>
      <c r="H115"/>
      <c r="I115"/>
      <c r="J115"/>
      <c r="K115"/>
    </row>
    <row r="116" spans="1:11"/>
    <row r="117" spans="1:11" ht="14.25">
      <c r="A117" s="287"/>
      <c r="B117" s="750" t="s">
        <v>333</v>
      </c>
      <c r="C117" s="13"/>
      <c r="D117" s="977" t="s">
        <v>1362</v>
      </c>
      <c r="E117" s="977"/>
      <c r="F117" s="977"/>
    </row>
    <row r="118" spans="1:11">
      <c r="C118" s="13"/>
      <c r="D118" s="977"/>
      <c r="E118" s="977"/>
      <c r="F118" s="977"/>
    </row>
    <row r="119" spans="1:11">
      <c r="C119" s="13"/>
      <c r="D119" s="977"/>
      <c r="E119" s="977"/>
      <c r="F119" s="977"/>
    </row>
    <row r="120" spans="1:11">
      <c r="C120" s="13"/>
      <c r="D120" s="977"/>
      <c r="E120" s="977"/>
      <c r="F120" s="977"/>
    </row>
    <row r="121" spans="1:11">
      <c r="C121" s="13"/>
      <c r="D121" s="977"/>
      <c r="E121" s="977"/>
      <c r="F121" s="977"/>
    </row>
    <row r="122" spans="1:11">
      <c r="C122" s="13"/>
      <c r="D122" s="159"/>
      <c r="E122" s="159"/>
      <c r="F122" s="159"/>
    </row>
    <row r="123" spans="1:11" customFormat="1" ht="14.25">
      <c r="A123" s="287"/>
      <c r="B123" s="750" t="s">
        <v>333</v>
      </c>
      <c r="C123" s="13"/>
      <c r="D123" s="982" t="s">
        <v>1363</v>
      </c>
      <c r="E123" s="982"/>
      <c r="F123" s="982"/>
      <c r="G123" s="159"/>
    </row>
    <row r="124" spans="1:11" s="326" customFormat="1" ht="13.7" customHeight="1">
      <c r="A124" s="323"/>
      <c r="B124" s="323"/>
      <c r="C124" s="324"/>
      <c r="D124" s="982"/>
      <c r="E124" s="982"/>
      <c r="F124" s="982"/>
      <c r="G124" s="325"/>
    </row>
    <row r="125" spans="1:11" customFormat="1" ht="13.7" customHeight="1">
      <c r="A125" s="139"/>
      <c r="B125" s="747"/>
      <c r="C125" s="13"/>
      <c r="D125" s="982"/>
      <c r="E125" s="982"/>
      <c r="F125" s="982"/>
      <c r="G125" s="159"/>
    </row>
    <row r="126" spans="1:11" customFormat="1" ht="13.7" customHeight="1">
      <c r="A126" s="139"/>
      <c r="B126" s="747"/>
      <c r="C126" s="13"/>
      <c r="D126" s="982"/>
      <c r="E126" s="982"/>
      <c r="F126" s="982"/>
      <c r="G126" s="159"/>
    </row>
    <row r="127" spans="1:11" customFormat="1" ht="13.7" customHeight="1">
      <c r="A127" s="139"/>
      <c r="B127" s="747"/>
      <c r="C127" s="13"/>
      <c r="D127" s="982"/>
      <c r="E127" s="982"/>
      <c r="F127" s="982"/>
      <c r="G127" s="159"/>
    </row>
    <row r="128" spans="1:11" customFormat="1" ht="13.7" customHeight="1">
      <c r="A128" s="417"/>
      <c r="B128" s="417"/>
      <c r="C128" s="13"/>
      <c r="D128" s="982"/>
      <c r="E128" s="982"/>
      <c r="F128" s="982"/>
      <c r="G128" s="159"/>
    </row>
    <row r="129" spans="1:7" s="2" customFormat="1" ht="13.7" customHeight="1">
      <c r="A129" s="299"/>
      <c r="B129" s="299"/>
      <c r="C129" s="481"/>
      <c r="D129" s="982"/>
      <c r="E129" s="982"/>
      <c r="F129" s="982"/>
      <c r="G129" s="199"/>
    </row>
    <row r="130" spans="1:7" s="2" customFormat="1" ht="13.7" customHeight="1">
      <c r="A130" s="299"/>
      <c r="B130" s="299"/>
      <c r="C130" s="481"/>
      <c r="D130" s="982"/>
      <c r="E130" s="982"/>
      <c r="F130" s="982"/>
      <c r="G130" s="199"/>
    </row>
    <row r="131" spans="1:7" customFormat="1" ht="13.7" customHeight="1">
      <c r="A131" s="139"/>
      <c r="B131" s="747"/>
      <c r="C131" s="13"/>
      <c r="D131" s="982"/>
      <c r="E131" s="982"/>
      <c r="F131" s="982"/>
      <c r="G131" s="159"/>
    </row>
    <row r="132" spans="1:7" customFormat="1" ht="13.7" customHeight="1">
      <c r="A132" s="139"/>
      <c r="B132" s="747"/>
      <c r="C132" s="13"/>
      <c r="D132" s="982"/>
      <c r="E132" s="982"/>
      <c r="F132" s="982"/>
      <c r="G132" s="159"/>
    </row>
    <row r="133" spans="1:7" customFormat="1" ht="13.7" customHeight="1">
      <c r="A133" s="139"/>
      <c r="B133" s="747"/>
      <c r="C133" s="13"/>
      <c r="D133" s="982"/>
      <c r="E133" s="982"/>
      <c r="F133" s="982"/>
      <c r="G133" s="159"/>
    </row>
    <row r="134" spans="1:7" customFormat="1" ht="13.7" customHeight="1">
      <c r="A134" s="139"/>
      <c r="B134" s="747"/>
      <c r="C134" s="13"/>
      <c r="D134" s="982"/>
      <c r="E134" s="982"/>
      <c r="F134" s="982"/>
      <c r="G134" s="159"/>
    </row>
    <row r="135" spans="1:7" customFormat="1" ht="13.7" customHeight="1">
      <c r="A135" s="139"/>
      <c r="B135" s="747"/>
      <c r="C135" s="13"/>
      <c r="D135" s="358"/>
      <c r="E135" s="161"/>
      <c r="F135" s="161"/>
      <c r="G135" s="159"/>
    </row>
    <row r="136" spans="1:7" s="788" customFormat="1" ht="13.7" customHeight="1">
      <c r="A136" s="776"/>
      <c r="B136" s="789" t="s">
        <v>333</v>
      </c>
      <c r="C136" s="13"/>
      <c r="D136" s="977" t="s">
        <v>1474</v>
      </c>
      <c r="E136" s="977"/>
      <c r="F136" s="977"/>
      <c r="G136" s="159"/>
    </row>
    <row r="137" spans="1:7" s="788" customFormat="1" ht="13.7" customHeight="1">
      <c r="A137" s="776"/>
      <c r="B137" s="776"/>
      <c r="C137" s="13"/>
      <c r="D137" s="977"/>
      <c r="E137" s="977"/>
      <c r="F137" s="977"/>
      <c r="G137" s="159"/>
    </row>
    <row r="138" spans="1:7" s="788" customFormat="1" ht="13.7" customHeight="1">
      <c r="A138" s="776"/>
      <c r="B138" s="776"/>
      <c r="C138" s="13"/>
      <c r="D138" s="977"/>
      <c r="E138" s="977"/>
      <c r="F138" s="977"/>
      <c r="G138" s="159"/>
    </row>
    <row r="139" spans="1:7" s="788" customFormat="1" ht="13.7" customHeight="1">
      <c r="A139" s="776"/>
      <c r="B139" s="776"/>
      <c r="C139" s="13"/>
      <c r="D139" s="977"/>
      <c r="E139" s="977"/>
      <c r="F139" s="977"/>
      <c r="G139" s="159"/>
    </row>
    <row r="140" spans="1:7" s="788" customFormat="1" ht="13.7" customHeight="1">
      <c r="A140" s="776"/>
      <c r="B140" s="776"/>
      <c r="C140" s="13"/>
      <c r="D140" s="977"/>
      <c r="E140" s="977"/>
      <c r="F140" s="977"/>
      <c r="G140" s="159"/>
    </row>
    <row r="141" spans="1:7" s="788" customFormat="1" ht="13.7" customHeight="1">
      <c r="A141" s="776"/>
      <c r="B141" s="776"/>
      <c r="C141" s="13"/>
      <c r="D141" s="977"/>
      <c r="E141" s="977"/>
      <c r="F141" s="977"/>
      <c r="G141" s="159"/>
    </row>
    <row r="142" spans="1:7" s="788" customFormat="1" ht="13.7" customHeight="1">
      <c r="A142" s="776"/>
      <c r="B142" s="776"/>
      <c r="C142" s="13"/>
      <c r="D142" s="977"/>
      <c r="E142" s="977"/>
      <c r="F142" s="977"/>
      <c r="G142" s="159"/>
    </row>
    <row r="143" spans="1:7" s="788" customFormat="1" ht="13.7" customHeight="1">
      <c r="A143" s="776"/>
      <c r="B143" s="776"/>
      <c r="C143" s="13"/>
      <c r="D143" s="977"/>
      <c r="E143" s="977"/>
      <c r="F143" s="977"/>
      <c r="G143" s="159"/>
    </row>
    <row r="144" spans="1:7" s="788" customFormat="1" ht="13.7" customHeight="1">
      <c r="A144" s="776"/>
      <c r="B144" s="776"/>
      <c r="C144" s="13"/>
      <c r="D144" s="977"/>
      <c r="E144" s="977"/>
      <c r="F144" s="977"/>
      <c r="G144" s="159"/>
    </row>
    <row r="145" spans="1:7" s="788" customFormat="1" ht="13.7" customHeight="1">
      <c r="A145" s="776"/>
      <c r="B145" s="776"/>
      <c r="C145" s="13"/>
      <c r="D145" s="977"/>
      <c r="E145" s="977"/>
      <c r="F145" s="977"/>
      <c r="G145" s="159"/>
    </row>
    <row r="146" spans="1:7" s="788" customFormat="1" ht="13.7" customHeight="1">
      <c r="A146" s="818"/>
      <c r="B146" s="818"/>
      <c r="C146" s="13"/>
      <c r="D146" s="977"/>
      <c r="E146" s="977"/>
      <c r="F146" s="977"/>
      <c r="G146" s="159"/>
    </row>
    <row r="147" spans="1:7" s="788" customFormat="1" ht="13.7" customHeight="1">
      <c r="A147" s="818"/>
      <c r="B147" s="818"/>
      <c r="C147" s="13"/>
      <c r="D147" s="977"/>
      <c r="E147" s="977"/>
      <c r="F147" s="977"/>
      <c r="G147" s="159"/>
    </row>
    <row r="148" spans="1:7" s="788" customFormat="1" ht="13.7" customHeight="1">
      <c r="A148" s="776"/>
      <c r="B148" s="776"/>
      <c r="C148" s="13"/>
      <c r="D148" s="977"/>
      <c r="E148" s="977"/>
      <c r="F148" s="977"/>
      <c r="G148" s="159"/>
    </row>
    <row r="149" spans="1:7" s="788" customFormat="1" ht="13.7" customHeight="1">
      <c r="A149" s="776"/>
      <c r="B149" s="776"/>
      <c r="C149" s="13"/>
      <c r="D149" s="977"/>
      <c r="E149" s="977"/>
      <c r="F149" s="977"/>
      <c r="G149" s="159"/>
    </row>
    <row r="150" spans="1:7" s="788" customFormat="1" ht="13.7" customHeight="1">
      <c r="A150" s="776"/>
      <c r="B150" s="776"/>
      <c r="C150" s="13"/>
      <c r="D150" s="977"/>
      <c r="E150" s="977"/>
      <c r="F150" s="977"/>
      <c r="G150" s="159"/>
    </row>
    <row r="151" spans="1:7" s="788" customFormat="1" ht="13.7" customHeight="1">
      <c r="A151" s="776"/>
      <c r="B151" s="776"/>
      <c r="C151" s="13"/>
      <c r="D151" s="977"/>
      <c r="E151" s="977"/>
      <c r="F151" s="977"/>
      <c r="G151" s="159"/>
    </row>
    <row r="152" spans="1:7" s="788" customFormat="1" ht="13.7" customHeight="1">
      <c r="A152" s="776"/>
      <c r="B152" s="776"/>
      <c r="C152" s="13"/>
      <c r="D152" s="977"/>
      <c r="E152" s="977"/>
      <c r="F152" s="977"/>
      <c r="G152" s="159"/>
    </row>
    <row r="153" spans="1:7" s="788" customFormat="1" ht="13.7" customHeight="1">
      <c r="A153" s="776"/>
      <c r="B153" s="776"/>
      <c r="C153" s="13"/>
      <c r="D153" s="977"/>
      <c r="E153" s="977"/>
      <c r="F153" s="977"/>
      <c r="G153" s="159"/>
    </row>
    <row r="154" spans="1:7" s="788" customFormat="1" ht="13.7" customHeight="1">
      <c r="A154" s="776"/>
      <c r="B154" s="776"/>
      <c r="C154" s="13"/>
      <c r="D154" s="977"/>
      <c r="E154" s="977"/>
      <c r="F154" s="977"/>
      <c r="G154" s="159"/>
    </row>
    <row r="155" spans="1:7" s="788" customFormat="1" ht="13.7" customHeight="1">
      <c r="A155" s="776"/>
      <c r="B155" s="776"/>
      <c r="C155" s="13"/>
      <c r="D155" s="358"/>
      <c r="E155" s="161"/>
      <c r="F155" s="161"/>
      <c r="G155" s="159"/>
    </row>
    <row r="156" spans="1:7" customFormat="1" ht="13.7" customHeight="1">
      <c r="A156" s="417"/>
      <c r="B156" s="750" t="s">
        <v>333</v>
      </c>
      <c r="C156" s="356"/>
      <c r="D156" s="1037" t="s">
        <v>1364</v>
      </c>
      <c r="E156" s="1037"/>
      <c r="F156" s="1037"/>
      <c r="G156" s="483"/>
    </row>
    <row r="157" spans="1:7" customFormat="1" ht="13.7" customHeight="1">
      <c r="A157" s="417"/>
      <c r="B157" s="417"/>
      <c r="C157" s="356"/>
      <c r="D157" s="1037"/>
      <c r="E157" s="1037"/>
      <c r="F157" s="1037"/>
      <c r="G157" s="483"/>
    </row>
    <row r="158" spans="1:7" customFormat="1" ht="13.7" customHeight="1">
      <c r="A158" s="417"/>
      <c r="B158" s="417"/>
      <c r="C158" s="356"/>
      <c r="D158" s="358"/>
      <c r="E158" s="356"/>
      <c r="F158" s="356"/>
      <c r="G158" s="483"/>
    </row>
    <row r="159" spans="1:7" customFormat="1" ht="13.7" customHeight="1">
      <c r="A159" s="417"/>
      <c r="B159" s="750" t="s">
        <v>333</v>
      </c>
      <c r="C159" s="356"/>
      <c r="D159" s="984" t="s">
        <v>1365</v>
      </c>
      <c r="E159" s="984"/>
      <c r="F159" s="984"/>
      <c r="G159" s="483"/>
    </row>
    <row r="160" spans="1:7" customFormat="1" ht="13.7" customHeight="1">
      <c r="A160" s="417"/>
      <c r="B160" s="417"/>
      <c r="C160" s="356"/>
      <c r="D160" s="984"/>
      <c r="E160" s="984"/>
      <c r="F160" s="984"/>
      <c r="G160" s="483"/>
    </row>
    <row r="161" spans="1:7" customFormat="1" ht="13.7" customHeight="1">
      <c r="A161" s="417"/>
      <c r="B161" s="417"/>
      <c r="C161" s="356"/>
      <c r="D161" s="984"/>
      <c r="E161" s="984"/>
      <c r="F161" s="984"/>
      <c r="G161" s="483"/>
    </row>
    <row r="162" spans="1:7" customFormat="1" ht="13.7" customHeight="1">
      <c r="A162" s="417"/>
      <c r="B162" s="417"/>
      <c r="C162" s="356"/>
      <c r="D162" s="984"/>
      <c r="E162" s="984"/>
      <c r="F162" s="984"/>
      <c r="G162" s="483"/>
    </row>
    <row r="163" spans="1:7" customFormat="1" ht="13.7" customHeight="1">
      <c r="A163" s="139"/>
      <c r="B163" s="747"/>
      <c r="C163" s="13"/>
      <c r="D163" s="161"/>
      <c r="E163" s="161"/>
      <c r="F163" s="161"/>
      <c r="G163" s="159"/>
    </row>
    <row r="164" spans="1:7" customFormat="1" ht="13.7" customHeight="1">
      <c r="A164" s="139"/>
      <c r="B164" s="750" t="s">
        <v>333</v>
      </c>
      <c r="C164" s="13"/>
      <c r="D164" s="1025" t="s">
        <v>1366</v>
      </c>
      <c r="E164" s="1025"/>
      <c r="F164" s="1025"/>
      <c r="G164" s="159"/>
    </row>
    <row r="165" spans="1:7" customFormat="1" ht="13.7" customHeight="1">
      <c r="A165" s="139"/>
      <c r="B165" s="747"/>
      <c r="C165" s="13"/>
      <c r="D165" s="1025"/>
      <c r="E165" s="1025"/>
      <c r="F165" s="1025"/>
      <c r="G165" s="159"/>
    </row>
    <row r="166" spans="1:7" customFormat="1" ht="13.7" customHeight="1">
      <c r="A166" s="139"/>
      <c r="B166" s="747"/>
      <c r="C166" s="13"/>
      <c r="D166" s="1025"/>
      <c r="E166" s="1025"/>
      <c r="F166" s="1025"/>
      <c r="G166" s="159"/>
    </row>
    <row r="167" spans="1:7" customFormat="1" ht="13.7" customHeight="1">
      <c r="A167" s="27"/>
      <c r="B167" s="746"/>
      <c r="C167" s="13"/>
      <c r="D167" s="8"/>
      <c r="E167" s="161"/>
      <c r="F167" s="161"/>
      <c r="G167" s="159"/>
    </row>
    <row r="168" spans="1:7">
      <c r="A168" s="1003" t="s">
        <v>1246</v>
      </c>
      <c r="B168" s="1003"/>
      <c r="C168" s="1003"/>
      <c r="D168" s="1003"/>
      <c r="E168" s="1003"/>
      <c r="F168" s="1003"/>
      <c r="G168" s="1003"/>
    </row>
    <row r="169" spans="1:7" ht="12" customHeight="1">
      <c r="D169" s="142"/>
      <c r="E169" s="142"/>
      <c r="F169" s="142"/>
    </row>
    <row r="170" spans="1:7">
      <c r="B170" s="999" t="s">
        <v>511</v>
      </c>
      <c r="C170" s="999"/>
      <c r="D170" s="999"/>
      <c r="E170" s="999"/>
      <c r="F170" s="999"/>
    </row>
    <row r="171" spans="1:7" ht="12" customHeight="1">
      <c r="A171" s="281"/>
      <c r="B171" s="744"/>
      <c r="C171" s="281"/>
    </row>
    <row r="172" spans="1:7">
      <c r="A172" s="1003" t="s">
        <v>1247</v>
      </c>
      <c r="B172" s="1003"/>
      <c r="C172" s="1003"/>
      <c r="D172" s="1003"/>
      <c r="E172" s="1003"/>
      <c r="F172" s="1003"/>
      <c r="G172" s="1003"/>
    </row>
    <row r="173" spans="1:7" ht="12" customHeight="1">
      <c r="A173" s="290"/>
      <c r="B173" s="290"/>
      <c r="C173" s="291"/>
      <c r="D173" s="61"/>
      <c r="E173" s="53"/>
      <c r="F173" s="61"/>
      <c r="G173" s="61"/>
    </row>
    <row r="174" spans="1:7" ht="13.35" customHeight="1">
      <c r="A174" s="290"/>
      <c r="B174" s="290"/>
      <c r="C174" s="291"/>
      <c r="D174" s="1039" t="s">
        <v>1369</v>
      </c>
      <c r="E174" s="1039"/>
      <c r="F174" s="1039"/>
      <c r="G174" s="61"/>
    </row>
    <row r="175" spans="1:7">
      <c r="A175" s="290"/>
      <c r="B175" s="290"/>
      <c r="C175" s="291"/>
      <c r="D175" s="1039"/>
      <c r="E175" s="1039"/>
      <c r="F175" s="1039"/>
      <c r="G175" s="61"/>
    </row>
    <row r="176" spans="1:7" s="790" customFormat="1">
      <c r="A176" s="792"/>
      <c r="B176" s="792"/>
      <c r="C176" s="291"/>
      <c r="D176" s="1040" t="s">
        <v>1370</v>
      </c>
      <c r="E176" s="1040"/>
      <c r="F176" s="1040"/>
      <c r="G176" s="61"/>
    </row>
    <row r="177" spans="1:7" ht="12" customHeight="1">
      <c r="A177" s="290"/>
      <c r="B177" s="290"/>
      <c r="C177" s="291"/>
      <c r="D177" s="61"/>
      <c r="E177" s="53"/>
      <c r="F177" s="61"/>
      <c r="G177" s="61"/>
    </row>
    <row r="178" spans="1:7" ht="14.25">
      <c r="A178" s="287"/>
      <c r="B178" s="750" t="s">
        <v>333</v>
      </c>
      <c r="C178" s="291"/>
      <c r="D178" s="1038" t="s">
        <v>1368</v>
      </c>
      <c r="E178" s="1038"/>
      <c r="F178" s="1038"/>
      <c r="G178" s="61"/>
    </row>
    <row r="179" spans="1:7" ht="14.25">
      <c r="A179" s="287"/>
      <c r="B179" s="287"/>
      <c r="C179" s="291"/>
      <c r="D179" s="1038"/>
      <c r="E179" s="1038"/>
      <c r="F179" s="1038"/>
      <c r="G179" s="61"/>
    </row>
    <row r="180" spans="1:7" ht="14.25">
      <c r="A180" s="287"/>
      <c r="B180" s="287"/>
      <c r="C180" s="291"/>
      <c r="D180" s="1038"/>
      <c r="E180" s="1038"/>
      <c r="F180" s="1038"/>
      <c r="G180" s="61"/>
    </row>
    <row r="181" spans="1:7">
      <c r="A181" s="291"/>
      <c r="B181" s="291"/>
      <c r="C181" s="291"/>
      <c r="D181" s="1038"/>
      <c r="E181" s="1038"/>
      <c r="F181" s="1038"/>
    </row>
    <row r="182" spans="1:7">
      <c r="A182" s="291"/>
      <c r="B182" s="291"/>
      <c r="C182" s="291"/>
      <c r="D182" s="443"/>
      <c r="E182" s="61"/>
      <c r="F182" s="61"/>
    </row>
    <row r="183" spans="1:7">
      <c r="A183" s="291"/>
      <c r="B183" s="291"/>
      <c r="C183" s="291"/>
      <c r="D183" s="1042" t="s">
        <v>1263</v>
      </c>
      <c r="E183" s="1042"/>
      <c r="F183" s="1042"/>
    </row>
    <row r="184" spans="1:7">
      <c r="A184" s="291"/>
      <c r="B184" s="291"/>
      <c r="C184" s="291"/>
      <c r="D184" s="1042"/>
      <c r="E184" s="1042"/>
      <c r="F184" s="1042"/>
    </row>
    <row r="185" spans="1:7" s="753" customFormat="1">
      <c r="A185" s="291"/>
      <c r="B185" s="291"/>
      <c r="C185" s="291"/>
      <c r="D185" s="767"/>
      <c r="E185" s="767"/>
      <c r="F185" s="767"/>
      <c r="G185" s="8"/>
    </row>
    <row r="186" spans="1:7" s="748" customFormat="1" ht="14.25">
      <c r="A186" s="287"/>
      <c r="B186" s="750" t="s">
        <v>333</v>
      </c>
      <c r="C186" s="610"/>
      <c r="D186" s="977" t="s">
        <v>1367</v>
      </c>
      <c r="E186" s="977"/>
      <c r="F186" s="977"/>
      <c r="G186" s="749"/>
    </row>
    <row r="187" spans="1:7" s="748" customFormat="1" ht="14.45" customHeight="1">
      <c r="A187" s="287"/>
      <c r="C187" s="610"/>
      <c r="D187" s="977"/>
      <c r="E187" s="977"/>
      <c r="F187" s="977"/>
      <c r="G187" s="749"/>
    </row>
    <row r="188" spans="1:7" s="748" customFormat="1" ht="14.25">
      <c r="A188" s="287"/>
      <c r="B188" s="768"/>
      <c r="C188" s="610"/>
      <c r="D188" s="977"/>
      <c r="E188" s="977"/>
      <c r="F188" s="977"/>
      <c r="G188" s="749"/>
    </row>
    <row r="189" spans="1:7" s="748" customFormat="1" ht="14.25">
      <c r="A189" s="287"/>
      <c r="B189" s="768"/>
      <c r="C189" s="610"/>
      <c r="D189" s="977"/>
      <c r="E189" s="977"/>
      <c r="F189" s="977"/>
      <c r="G189" s="749"/>
    </row>
    <row r="190" spans="1:7" s="753" customFormat="1">
      <c r="A190" s="291"/>
      <c r="B190" s="291"/>
      <c r="C190" s="291"/>
      <c r="D190" s="767"/>
      <c r="E190" s="767"/>
      <c r="F190" s="767"/>
      <c r="G190" s="8"/>
    </row>
    <row r="191" spans="1:7">
      <c r="A191" s="1003" t="s">
        <v>1248</v>
      </c>
      <c r="B191" s="1003"/>
      <c r="C191" s="1003"/>
      <c r="D191" s="1003"/>
      <c r="E191" s="1003"/>
      <c r="F191" s="1003"/>
      <c r="G191" s="1003"/>
    </row>
    <row r="192" spans="1:7" ht="12" customHeight="1">
      <c r="D192" s="142"/>
      <c r="E192" s="142"/>
      <c r="F192" s="142"/>
    </row>
    <row r="193" spans="1:6">
      <c r="C193" s="288"/>
      <c r="D193" s="1041" t="s">
        <v>226</v>
      </c>
      <c r="E193" s="1041"/>
      <c r="F193" s="1041"/>
    </row>
    <row r="194" spans="1:6">
      <c r="A194" s="281"/>
      <c r="B194" s="744"/>
      <c r="C194" s="281"/>
      <c r="D194" s="1009" t="s">
        <v>1391</v>
      </c>
      <c r="E194" s="1010"/>
      <c r="F194" s="1010"/>
    </row>
    <row r="195" spans="1:6" ht="12" customHeight="1">
      <c r="A195" s="27"/>
      <c r="B195" s="746"/>
      <c r="C195" s="27"/>
    </row>
    <row r="196" spans="1:6" ht="13.35" customHeight="1">
      <c r="A196" s="27"/>
      <c r="C196" s="27"/>
      <c r="D196" s="1001" t="s">
        <v>621</v>
      </c>
      <c r="E196" s="1001"/>
      <c r="F196" s="1001"/>
    </row>
    <row r="197" spans="1:6" ht="14.25">
      <c r="A197" s="287"/>
      <c r="B197" s="750" t="s">
        <v>333</v>
      </c>
      <c r="D197" s="977" t="s">
        <v>1385</v>
      </c>
      <c r="E197" s="977"/>
      <c r="F197" s="977"/>
    </row>
    <row r="198" spans="1:6" ht="14.25">
      <c r="A198" s="287"/>
      <c r="B198" s="287"/>
      <c r="D198" s="977"/>
      <c r="E198" s="977"/>
      <c r="F198" s="977"/>
    </row>
    <row r="199" spans="1:6"/>
    <row r="200" spans="1:6" ht="14.25">
      <c r="A200" s="287"/>
      <c r="B200" s="750" t="s">
        <v>333</v>
      </c>
      <c r="D200" s="977" t="s">
        <v>1386</v>
      </c>
      <c r="E200" s="977"/>
      <c r="F200" s="977"/>
    </row>
    <row r="201" spans="1:6" ht="14.25">
      <c r="A201" s="287"/>
      <c r="B201" s="287"/>
      <c r="D201" s="977"/>
      <c r="E201" s="977"/>
      <c r="F201" s="977"/>
    </row>
    <row r="202" spans="1:6" ht="14.25">
      <c r="A202" s="287"/>
      <c r="B202" s="287"/>
      <c r="D202" s="977"/>
      <c r="E202" s="977"/>
      <c r="F202" s="977"/>
    </row>
    <row r="203" spans="1:6" ht="5.0999999999999996" customHeight="1">
      <c r="A203" s="287"/>
      <c r="B203" s="287"/>
      <c r="D203" s="161"/>
      <c r="E203" s="142"/>
      <c r="F203" s="142"/>
    </row>
    <row r="204" spans="1:6" ht="14.25">
      <c r="A204" s="287"/>
      <c r="B204" s="287"/>
      <c r="D204" s="977" t="s">
        <v>1387</v>
      </c>
      <c r="E204" s="977"/>
      <c r="F204" s="977"/>
    </row>
    <row r="205" spans="1:6" ht="14.25">
      <c r="A205" s="287"/>
      <c r="B205" s="287"/>
      <c r="D205" s="977"/>
      <c r="E205" s="977"/>
      <c r="F205" s="977"/>
    </row>
    <row r="206" spans="1:6" ht="14.25">
      <c r="A206" s="287"/>
      <c r="B206" s="287"/>
      <c r="D206" s="977"/>
      <c r="E206" s="977"/>
      <c r="F206" s="977"/>
    </row>
    <row r="207" spans="1:6" ht="14.25">
      <c r="A207" s="287"/>
      <c r="B207" s="287"/>
      <c r="D207" s="977"/>
      <c r="E207" s="977"/>
      <c r="F207" s="977"/>
    </row>
    <row r="208" spans="1:6" ht="14.25">
      <c r="A208" s="287"/>
      <c r="B208" s="287"/>
      <c r="D208" s="977"/>
      <c r="E208" s="977"/>
      <c r="F208" s="977"/>
    </row>
    <row r="209" spans="1:7" ht="14.25">
      <c r="A209" s="287"/>
      <c r="B209" s="287"/>
      <c r="D209" s="142"/>
      <c r="E209" s="142"/>
      <c r="F209" s="142"/>
    </row>
    <row r="210" spans="1:7" ht="14.25">
      <c r="A210" s="287"/>
      <c r="B210" s="750" t="s">
        <v>333</v>
      </c>
      <c r="D210" s="998" t="s">
        <v>1388</v>
      </c>
      <c r="E210" s="998"/>
      <c r="F210" s="998"/>
    </row>
    <row r="211" spans="1:7" ht="14.25">
      <c r="A211" s="287"/>
      <c r="B211" s="287"/>
      <c r="D211" s="998"/>
      <c r="E211" s="998"/>
      <c r="F211" s="998"/>
    </row>
    <row r="212" spans="1:7" ht="14.25">
      <c r="A212" s="287"/>
      <c r="B212" s="287"/>
      <c r="D212" s="999" t="s">
        <v>1025</v>
      </c>
      <c r="E212" s="999"/>
      <c r="F212" s="999"/>
    </row>
    <row r="213" spans="1:7" ht="14.25">
      <c r="A213" s="287"/>
      <c r="B213" s="287"/>
      <c r="D213" s="142"/>
      <c r="E213" s="142"/>
      <c r="F213" s="142"/>
    </row>
    <row r="214" spans="1:7" ht="14.45" customHeight="1">
      <c r="A214" s="287"/>
      <c r="B214" s="750" t="s">
        <v>333</v>
      </c>
      <c r="D214" s="998" t="s">
        <v>1390</v>
      </c>
      <c r="E214" s="998"/>
      <c r="F214" s="998"/>
    </row>
    <row r="215" spans="1:7" ht="14.25">
      <c r="A215" s="287"/>
      <c r="B215" s="287"/>
      <c r="D215" s="998"/>
      <c r="E215" s="998"/>
      <c r="F215" s="998"/>
    </row>
    <row r="216" spans="1:7" ht="14.25">
      <c r="A216" s="287"/>
      <c r="B216" s="287"/>
      <c r="D216" s="998"/>
      <c r="E216" s="998"/>
      <c r="F216" s="998"/>
    </row>
    <row r="217" spans="1:7" ht="14.25">
      <c r="A217" s="287"/>
      <c r="B217" s="287"/>
      <c r="D217" s="998"/>
      <c r="E217" s="998"/>
      <c r="F217" s="998"/>
    </row>
    <row r="218" spans="1:7" ht="14.25">
      <c r="A218" s="287"/>
      <c r="B218" s="287"/>
      <c r="D218" s="998"/>
      <c r="E218" s="998"/>
      <c r="F218" s="998"/>
    </row>
    <row r="219" spans="1:7">
      <c r="D219" s="142"/>
      <c r="E219" s="142"/>
      <c r="F219" s="142"/>
    </row>
    <row r="220" spans="1:7" ht="14.25">
      <c r="A220" s="287"/>
      <c r="B220" s="750" t="s">
        <v>333</v>
      </c>
      <c r="D220" s="977" t="s">
        <v>1389</v>
      </c>
      <c r="E220" s="977"/>
      <c r="F220" s="977"/>
    </row>
    <row r="221" spans="1:7" ht="14.25">
      <c r="A221" s="287"/>
      <c r="B221" s="287"/>
      <c r="D221" s="977"/>
      <c r="E221" s="977"/>
      <c r="F221" s="977"/>
    </row>
    <row r="222" spans="1:7">
      <c r="D222" s="33"/>
    </row>
    <row r="223" spans="1:7">
      <c r="A223" s="1003" t="s">
        <v>1249</v>
      </c>
      <c r="B223" s="1003"/>
      <c r="C223" s="1003"/>
      <c r="D223" s="1003"/>
      <c r="E223" s="1003"/>
      <c r="F223" s="1003"/>
      <c r="G223" s="1003"/>
    </row>
    <row r="224" spans="1:7">
      <c r="D224" s="33"/>
    </row>
    <row r="225" spans="1:6">
      <c r="C225" s="288"/>
      <c r="D225" s="1001" t="s">
        <v>1392</v>
      </c>
      <c r="E225" s="1001"/>
      <c r="F225" s="1001"/>
    </row>
    <row r="226" spans="1:6">
      <c r="A226" s="281"/>
      <c r="B226" s="744"/>
      <c r="C226" s="281"/>
      <c r="D226" s="142"/>
      <c r="E226" s="142"/>
      <c r="F226" s="142"/>
    </row>
    <row r="227" spans="1:6">
      <c r="A227" s="286"/>
      <c r="B227" s="286"/>
      <c r="C227" s="286"/>
      <c r="D227" s="1001" t="s">
        <v>289</v>
      </c>
      <c r="E227" s="1001"/>
      <c r="F227" s="1001"/>
    </row>
    <row r="228" spans="1:6" ht="14.25">
      <c r="A228" s="287"/>
      <c r="B228" s="750" t="s">
        <v>333</v>
      </c>
      <c r="D228" s="1051" t="s">
        <v>1393</v>
      </c>
      <c r="E228" s="1051"/>
      <c r="F228" s="1051"/>
    </row>
    <row r="229" spans="1:6" ht="14.25">
      <c r="A229" s="287"/>
      <c r="B229" s="287"/>
      <c r="D229" s="1051"/>
      <c r="E229" s="1051"/>
      <c r="F229" s="1051"/>
    </row>
    <row r="230" spans="1:6">
      <c r="D230" s="142"/>
      <c r="E230" s="142"/>
      <c r="F230" s="142"/>
    </row>
    <row r="231" spans="1:6" ht="14.45" customHeight="1">
      <c r="A231" s="287"/>
      <c r="B231" s="750" t="s">
        <v>333</v>
      </c>
      <c r="D231" s="998" t="s">
        <v>1394</v>
      </c>
      <c r="E231" s="998"/>
      <c r="F231" s="998"/>
    </row>
    <row r="232" spans="1:6">
      <c r="D232" s="998"/>
      <c r="E232" s="998"/>
      <c r="F232" s="998"/>
    </row>
    <row r="233" spans="1:6">
      <c r="D233" s="1010" t="s">
        <v>1015</v>
      </c>
      <c r="E233" s="1010"/>
      <c r="F233" s="1010"/>
    </row>
    <row r="234" spans="1:6">
      <c r="D234" s="142"/>
      <c r="E234" s="142"/>
      <c r="F234" s="142"/>
    </row>
    <row r="235" spans="1:6" ht="14.45" customHeight="1">
      <c r="A235" s="287"/>
      <c r="B235" s="750" t="s">
        <v>333</v>
      </c>
      <c r="D235" s="998" t="s">
        <v>1396</v>
      </c>
      <c r="E235" s="998"/>
      <c r="F235" s="998"/>
    </row>
    <row r="236" spans="1:6">
      <c r="D236" s="998"/>
      <c r="E236" s="998"/>
      <c r="F236" s="998"/>
    </row>
    <row r="237" spans="1:6">
      <c r="D237" s="998"/>
      <c r="E237" s="998"/>
      <c r="F237" s="998"/>
    </row>
    <row r="238" spans="1:6">
      <c r="D238" s="998"/>
      <c r="E238" s="998"/>
      <c r="F238" s="998"/>
    </row>
    <row r="239" spans="1:6">
      <c r="D239" s="998"/>
      <c r="E239" s="998"/>
      <c r="F239" s="998"/>
    </row>
    <row r="240" spans="1:6">
      <c r="D240" s="142"/>
      <c r="E240" s="142"/>
      <c r="F240" s="142"/>
    </row>
    <row r="241" spans="1:7" ht="14.25">
      <c r="A241" s="287"/>
      <c r="B241" s="750" t="s">
        <v>333</v>
      </c>
      <c r="D241" s="977" t="s">
        <v>1395</v>
      </c>
      <c r="E241" s="977"/>
      <c r="F241" s="977"/>
    </row>
    <row r="242" spans="1:7">
      <c r="D242" s="977"/>
      <c r="E242" s="977"/>
      <c r="F242" s="977"/>
    </row>
    <row r="243" spans="1:7">
      <c r="D243" s="977"/>
      <c r="E243" s="977"/>
      <c r="F243" s="977"/>
    </row>
    <row r="244" spans="1:7">
      <c r="D244" s="289"/>
      <c r="E244" s="142"/>
      <c r="F244" s="142"/>
    </row>
    <row r="245" spans="1:7">
      <c r="A245" s="1003" t="s">
        <v>1250</v>
      </c>
      <c r="B245" s="1003"/>
      <c r="C245" s="1003"/>
      <c r="D245" s="1003"/>
      <c r="E245" s="1003"/>
      <c r="F245" s="1003"/>
      <c r="G245" s="1003"/>
    </row>
    <row r="246" spans="1:7">
      <c r="D246" s="289"/>
      <c r="E246" s="142"/>
      <c r="F246" s="142"/>
    </row>
    <row r="247" spans="1:7">
      <c r="C247" s="281"/>
      <c r="D247" s="1019" t="s">
        <v>1397</v>
      </c>
      <c r="E247" s="1019"/>
      <c r="F247" s="1019"/>
    </row>
    <row r="248" spans="1:7">
      <c r="C248" s="281"/>
      <c r="D248" s="1019"/>
      <c r="E248" s="1019"/>
      <c r="F248" s="1019"/>
    </row>
    <row r="249" spans="1:7">
      <c r="A249" s="286"/>
      <c r="B249" s="286"/>
      <c r="C249" s="286"/>
      <c r="D249" s="5"/>
      <c r="E249" s="6"/>
      <c r="F249" s="6"/>
    </row>
    <row r="250" spans="1:7">
      <c r="C250" s="286"/>
      <c r="D250" s="1001" t="s">
        <v>227</v>
      </c>
      <c r="E250" s="1001"/>
      <c r="F250" s="1001"/>
    </row>
    <row r="251" spans="1:7" ht="15.75" customHeight="1">
      <c r="A251" s="287"/>
      <c r="B251" s="287"/>
      <c r="D251" s="1007" t="s">
        <v>1398</v>
      </c>
      <c r="E251" s="1007"/>
      <c r="F251" s="1007"/>
    </row>
    <row r="252" spans="1:7">
      <c r="E252" s="142"/>
      <c r="F252" s="142"/>
    </row>
    <row r="253" spans="1:7" ht="14.25">
      <c r="A253" s="287"/>
      <c r="B253" s="750" t="s">
        <v>333</v>
      </c>
      <c r="D253" s="977" t="s">
        <v>1399</v>
      </c>
      <c r="E253" s="977"/>
      <c r="F253" s="977"/>
    </row>
    <row r="254" spans="1:7" ht="14.25">
      <c r="A254" s="287"/>
      <c r="B254" s="287"/>
      <c r="D254" s="977"/>
      <c r="E254" s="977"/>
      <c r="F254" s="977"/>
    </row>
    <row r="255" spans="1:7">
      <c r="D255" s="142"/>
      <c r="E255" s="142"/>
      <c r="F255" s="142"/>
    </row>
    <row r="256" spans="1:7" ht="14.25">
      <c r="A256" s="287"/>
      <c r="B256" s="750" t="s">
        <v>333</v>
      </c>
      <c r="D256" s="998" t="s">
        <v>1400</v>
      </c>
      <c r="E256" s="998"/>
      <c r="F256" s="998"/>
    </row>
    <row r="257" spans="1:7" ht="14.25">
      <c r="A257" s="287"/>
      <c r="B257" s="287"/>
      <c r="D257" s="998"/>
      <c r="E257" s="998"/>
      <c r="F257" s="998"/>
    </row>
    <row r="258" spans="1:7" ht="14.25">
      <c r="A258" s="287"/>
      <c r="B258" s="287"/>
      <c r="D258" s="998"/>
      <c r="E258" s="998"/>
      <c r="F258" s="998"/>
    </row>
    <row r="259" spans="1:7">
      <c r="D259" s="142"/>
      <c r="E259" s="142"/>
      <c r="F259" s="142"/>
    </row>
    <row r="260" spans="1:7" ht="14.25">
      <c r="A260" s="287"/>
      <c r="B260" s="750" t="s">
        <v>333</v>
      </c>
      <c r="D260" s="977" t="s">
        <v>1401</v>
      </c>
      <c r="E260" s="977"/>
      <c r="F260" s="977"/>
    </row>
    <row r="261" spans="1:7" ht="14.25">
      <c r="A261" s="287"/>
      <c r="B261" s="287"/>
      <c r="D261" s="977"/>
      <c r="E261" s="977"/>
      <c r="F261" s="977"/>
    </row>
    <row r="262" spans="1:7">
      <c r="A262" s="27"/>
      <c r="B262" s="746"/>
      <c r="E262" s="142"/>
      <c r="F262" s="142"/>
    </row>
    <row r="263" spans="1:7">
      <c r="A263" s="1003" t="s">
        <v>1251</v>
      </c>
      <c r="B263" s="1003"/>
      <c r="C263" s="1003"/>
      <c r="D263" s="1003"/>
      <c r="E263" s="1003"/>
      <c r="F263" s="1003"/>
      <c r="G263" s="1003"/>
    </row>
    <row r="264" spans="1:7">
      <c r="A264" s="27"/>
      <c r="B264" s="746"/>
      <c r="D264" s="142"/>
      <c r="E264" s="142"/>
      <c r="F264" s="142"/>
    </row>
    <row r="265" spans="1:7">
      <c r="C265" s="27"/>
      <c r="D265" s="1001" t="s">
        <v>766</v>
      </c>
      <c r="E265" s="1001"/>
      <c r="F265" s="1001"/>
    </row>
    <row r="266" spans="1:7">
      <c r="C266" s="27"/>
      <c r="D266" s="1002" t="s">
        <v>1402</v>
      </c>
      <c r="E266" s="1002"/>
      <c r="F266" s="1002"/>
    </row>
    <row r="267" spans="1:7">
      <c r="C267" s="27"/>
      <c r="D267" s="285"/>
    </row>
    <row r="268" spans="1:7">
      <c r="A268" s="299"/>
      <c r="B268" s="750" t="s">
        <v>333</v>
      </c>
      <c r="D268" s="1002" t="s">
        <v>1403</v>
      </c>
      <c r="E268" s="1002"/>
      <c r="F268" s="1002"/>
    </row>
    <row r="269" spans="1:7" s="43" customFormat="1" ht="14.25">
      <c r="A269" s="442"/>
      <c r="B269" s="442"/>
      <c r="C269" s="299"/>
      <c r="D269" s="543"/>
      <c r="E269" s="544"/>
      <c r="F269" s="544"/>
      <c r="G269" s="137"/>
    </row>
    <row r="270" spans="1:7" s="43" customFormat="1" ht="13.35" customHeight="1">
      <c r="A270" s="299"/>
      <c r="B270" s="750" t="s">
        <v>333</v>
      </c>
      <c r="C270" s="299"/>
      <c r="D270" s="1052" t="s">
        <v>1404</v>
      </c>
      <c r="E270" s="1052"/>
      <c r="F270" s="1052"/>
      <c r="G270" s="137"/>
    </row>
    <row r="271" spans="1:7" s="43" customFormat="1" ht="14.25">
      <c r="A271" s="442"/>
      <c r="B271" s="442"/>
      <c r="C271" s="299"/>
      <c r="D271" s="1052"/>
      <c r="E271" s="1052"/>
      <c r="F271" s="1052"/>
      <c r="G271" s="137"/>
    </row>
    <row r="272" spans="1:7" s="43" customFormat="1" ht="14.25">
      <c r="A272" s="442"/>
      <c r="B272" s="442"/>
      <c r="C272" s="299"/>
      <c r="D272" s="1052"/>
      <c r="E272" s="1052"/>
      <c r="F272" s="1052"/>
      <c r="G272" s="137"/>
    </row>
    <row r="273" spans="1:7" s="43" customFormat="1" ht="14.25">
      <c r="A273" s="442"/>
      <c r="B273" s="442"/>
      <c r="C273" s="299"/>
      <c r="D273" s="1052"/>
      <c r="E273" s="1052"/>
      <c r="F273" s="1052"/>
      <c r="G273" s="137"/>
    </row>
    <row r="274" spans="1:7" s="43" customFormat="1" ht="14.25">
      <c r="A274" s="442"/>
      <c r="B274" s="442"/>
      <c r="C274" s="299"/>
      <c r="D274" s="1052"/>
      <c r="E274" s="1052"/>
      <c r="F274" s="1052"/>
      <c r="G274" s="137"/>
    </row>
    <row r="275" spans="1:7" s="43" customFormat="1" ht="14.25">
      <c r="A275" s="442"/>
      <c r="B275" s="442"/>
      <c r="C275" s="299"/>
      <c r="D275" s="543"/>
      <c r="E275" s="544"/>
      <c r="F275" s="544"/>
      <c r="G275" s="137"/>
    </row>
    <row r="276" spans="1:7" s="43" customFormat="1" ht="13.35" customHeight="1">
      <c r="A276" s="299"/>
      <c r="B276" s="750" t="s">
        <v>333</v>
      </c>
      <c r="C276" s="299"/>
      <c r="D276" s="1052" t="s">
        <v>1405</v>
      </c>
      <c r="E276" s="1052"/>
      <c r="F276" s="1052"/>
      <c r="G276" s="137"/>
    </row>
    <row r="277" spans="1:7" s="43" customFormat="1">
      <c r="A277" s="299"/>
      <c r="B277" s="299"/>
      <c r="C277" s="299"/>
      <c r="D277" s="1052"/>
      <c r="E277" s="1052"/>
      <c r="F277" s="1052"/>
      <c r="G277" s="137"/>
    </row>
    <row r="278" spans="1:7" s="43" customFormat="1" ht="14.25">
      <c r="A278" s="442"/>
      <c r="B278" s="442"/>
      <c r="C278" s="299"/>
      <c r="D278" s="543"/>
      <c r="E278" s="544"/>
      <c r="F278" s="544"/>
      <c r="G278" s="137"/>
    </row>
    <row r="279" spans="1:7">
      <c r="A279" s="299"/>
      <c r="B279" s="750" t="s">
        <v>333</v>
      </c>
      <c r="D279" s="1002" t="s">
        <v>1406</v>
      </c>
      <c r="E279" s="1002"/>
      <c r="F279" s="1002"/>
    </row>
    <row r="280" spans="1:7">
      <c r="E280" s="142"/>
      <c r="F280" s="142"/>
    </row>
    <row r="281" spans="1:7" ht="14.25">
      <c r="A281" s="287"/>
      <c r="B281" s="750" t="s">
        <v>333</v>
      </c>
      <c r="D281" s="998" t="s">
        <v>1407</v>
      </c>
      <c r="E281" s="998"/>
      <c r="F281" s="998"/>
    </row>
    <row r="282" spans="1:7" ht="14.25">
      <c r="A282" s="287"/>
      <c r="B282" s="287"/>
      <c r="D282" s="998"/>
      <c r="E282" s="998"/>
      <c r="F282" s="998"/>
    </row>
    <row r="283" spans="1:7" s="790" customFormat="1" ht="14.25">
      <c r="A283" s="785"/>
      <c r="B283" s="785"/>
      <c r="C283" s="802"/>
      <c r="D283" s="998"/>
      <c r="E283" s="998"/>
      <c r="F283" s="998"/>
      <c r="G283" s="8"/>
    </row>
    <row r="284" spans="1:7" s="790" customFormat="1" ht="14.25">
      <c r="A284" s="785"/>
      <c r="B284" s="785"/>
      <c r="C284" s="802"/>
      <c r="D284" s="998"/>
      <c r="E284" s="998"/>
      <c r="F284" s="998"/>
      <c r="G284" s="8"/>
    </row>
    <row r="285" spans="1:7" s="790" customFormat="1" ht="14.25">
      <c r="A285" s="785"/>
      <c r="B285" s="785"/>
      <c r="C285" s="802"/>
      <c r="D285" s="998"/>
      <c r="E285" s="998"/>
      <c r="F285" s="998"/>
      <c r="G285" s="8"/>
    </row>
    <row r="286" spans="1:7" s="790" customFormat="1" ht="14.25">
      <c r="A286" s="785"/>
      <c r="B286" s="785"/>
      <c r="C286" s="802"/>
      <c r="D286" s="998"/>
      <c r="E286" s="998"/>
      <c r="F286" s="998"/>
      <c r="G286" s="8"/>
    </row>
    <row r="287" spans="1:7" s="790" customFormat="1" ht="14.25">
      <c r="A287" s="785"/>
      <c r="B287" s="785"/>
      <c r="C287" s="802"/>
      <c r="D287" s="998"/>
      <c r="E287" s="998"/>
      <c r="F287" s="998"/>
      <c r="G287" s="8"/>
    </row>
    <row r="288" spans="1:7" s="790" customFormat="1" ht="14.25">
      <c r="A288" s="785"/>
      <c r="B288" s="785"/>
      <c r="C288" s="802"/>
      <c r="D288" s="998"/>
      <c r="E288" s="998"/>
      <c r="F288" s="998"/>
      <c r="G288" s="8"/>
    </row>
    <row r="289" spans="1:7" s="790" customFormat="1" ht="14.25">
      <c r="A289" s="785"/>
      <c r="B289" s="785"/>
      <c r="C289" s="802"/>
      <c r="D289" s="998"/>
      <c r="E289" s="998"/>
      <c r="F289" s="998"/>
      <c r="G289" s="8"/>
    </row>
    <row r="290" spans="1:7" s="790" customFormat="1" ht="14.25">
      <c r="A290" s="785"/>
      <c r="B290" s="785"/>
      <c r="C290" s="802"/>
      <c r="D290" s="998"/>
      <c r="E290" s="998"/>
      <c r="F290" s="998"/>
      <c r="G290" s="8"/>
    </row>
    <row r="291" spans="1:7" s="790" customFormat="1" ht="14.25">
      <c r="A291" s="785"/>
      <c r="B291" s="785"/>
      <c r="C291" s="802"/>
      <c r="D291" s="998"/>
      <c r="E291" s="998"/>
      <c r="F291" s="998"/>
      <c r="G291" s="8"/>
    </row>
    <row r="292" spans="1:7" s="790" customFormat="1" ht="14.25">
      <c r="A292" s="785"/>
      <c r="B292" s="785"/>
      <c r="C292" s="802"/>
      <c r="D292" s="998"/>
      <c r="E292" s="998"/>
      <c r="F292" s="998"/>
      <c r="G292" s="8"/>
    </row>
    <row r="293" spans="1:7" ht="14.25">
      <c r="A293" s="287"/>
      <c r="B293" s="287"/>
      <c r="D293" s="998"/>
      <c r="E293" s="998"/>
      <c r="F293" s="998"/>
    </row>
    <row r="294" spans="1:7" ht="14.25">
      <c r="A294" s="287"/>
      <c r="B294" s="287"/>
      <c r="D294" s="998"/>
      <c r="E294" s="998"/>
      <c r="F294" s="998"/>
    </row>
    <row r="295" spans="1:7" ht="14.25">
      <c r="A295" s="287"/>
      <c r="B295" s="287"/>
      <c r="D295" s="998"/>
      <c r="E295" s="998"/>
      <c r="F295" s="998"/>
    </row>
    <row r="296" spans="1:7">
      <c r="D296" s="142"/>
      <c r="E296" s="142"/>
      <c r="F296" s="142"/>
    </row>
    <row r="297" spans="1:7" ht="14.25">
      <c r="A297" s="287"/>
      <c r="B297" s="750" t="s">
        <v>333</v>
      </c>
      <c r="D297" s="998" t="s">
        <v>1408</v>
      </c>
      <c r="E297" s="998"/>
      <c r="F297" s="998"/>
    </row>
    <row r="298" spans="1:7">
      <c r="D298" s="998"/>
      <c r="E298" s="998"/>
      <c r="F298" s="998"/>
    </row>
    <row r="299" spans="1:7">
      <c r="D299" s="998"/>
      <c r="E299" s="998"/>
      <c r="F299" s="998"/>
    </row>
    <row r="300" spans="1:7">
      <c r="D300" s="998"/>
      <c r="E300" s="998"/>
      <c r="F300" s="998"/>
    </row>
    <row r="301" spans="1:7">
      <c r="D301" s="998"/>
      <c r="E301" s="998"/>
      <c r="F301" s="998"/>
    </row>
    <row r="302" spans="1:7">
      <c r="D302" s="998"/>
      <c r="E302" s="998"/>
      <c r="F302" s="998"/>
    </row>
    <row r="303" spans="1:7">
      <c r="D303" s="998"/>
      <c r="E303" s="998"/>
      <c r="F303" s="998"/>
    </row>
    <row r="304" spans="1:7">
      <c r="D304" s="998"/>
      <c r="E304" s="998"/>
      <c r="F304" s="998"/>
    </row>
    <row r="305" spans="1:7">
      <c r="D305" s="998"/>
      <c r="E305" s="998"/>
      <c r="F305" s="998"/>
    </row>
    <row r="306" spans="1:7">
      <c r="D306" s="142"/>
      <c r="E306" s="142"/>
      <c r="F306" s="142"/>
    </row>
    <row r="307" spans="1:7" ht="14.25">
      <c r="A307" s="287"/>
      <c r="B307" s="750" t="s">
        <v>333</v>
      </c>
      <c r="D307" s="977" t="s">
        <v>1409</v>
      </c>
      <c r="E307" s="977"/>
      <c r="F307" s="977"/>
    </row>
    <row r="308" spans="1:7">
      <c r="D308" s="977"/>
      <c r="E308" s="977"/>
      <c r="F308" s="977"/>
      <c r="G308" s="15"/>
    </row>
    <row r="309" spans="1:7">
      <c r="D309" s="977"/>
      <c r="E309" s="977"/>
      <c r="F309" s="977"/>
      <c r="G309" s="15"/>
    </row>
    <row r="310" spans="1:7">
      <c r="D310" s="977"/>
      <c r="E310" s="977"/>
      <c r="F310" s="977"/>
      <c r="G310" s="15"/>
    </row>
    <row r="311" spans="1:7">
      <c r="D311" s="977"/>
      <c r="E311" s="977"/>
      <c r="F311" s="977"/>
      <c r="G311" s="15"/>
    </row>
    <row r="312" spans="1:7">
      <c r="D312" s="977"/>
      <c r="E312" s="977"/>
      <c r="F312" s="977"/>
      <c r="G312" s="15"/>
    </row>
    <row r="313" spans="1:7" s="790" customFormat="1">
      <c r="A313" s="802"/>
      <c r="B313" s="802"/>
      <c r="C313" s="802"/>
      <c r="D313" s="799"/>
      <c r="E313" s="799"/>
      <c r="F313" s="799"/>
    </row>
    <row r="314" spans="1:7" ht="13.5" thickBot="1">
      <c r="D314" s="1048" t="s">
        <v>1130</v>
      </c>
      <c r="E314" s="1048"/>
      <c r="F314" s="1048"/>
      <c r="G314" s="15"/>
    </row>
    <row r="315" spans="1:7" s="790" customFormat="1" ht="13.5" thickTop="1">
      <c r="A315" s="802"/>
      <c r="B315" s="802"/>
      <c r="C315" s="802"/>
      <c r="D315" s="1049" t="s">
        <v>1410</v>
      </c>
      <c r="E315" s="1049"/>
      <c r="F315" s="1049"/>
    </row>
    <row r="316" spans="1:7">
      <c r="A316" s="356"/>
      <c r="B316" s="356"/>
      <c r="C316" s="356"/>
      <c r="D316" s="506"/>
      <c r="E316" s="506"/>
      <c r="F316" s="142"/>
      <c r="G316" s="15"/>
    </row>
    <row r="317" spans="1:7" ht="14.25">
      <c r="A317" s="287"/>
      <c r="B317" s="750" t="s">
        <v>333</v>
      </c>
      <c r="C317" s="356"/>
      <c r="D317" s="1050" t="s">
        <v>1411</v>
      </c>
      <c r="E317" s="1050"/>
      <c r="F317" s="1050"/>
      <c r="G317" s="15"/>
    </row>
    <row r="318" spans="1:7">
      <c r="A318" s="356"/>
      <c r="B318" s="356"/>
      <c r="C318" s="356"/>
      <c r="D318" s="506"/>
      <c r="E318" s="506"/>
      <c r="F318" s="142"/>
      <c r="G318" s="15"/>
    </row>
    <row r="319" spans="1:7">
      <c r="A319" s="356"/>
      <c r="B319" s="750" t="s">
        <v>333</v>
      </c>
      <c r="C319" s="356"/>
      <c r="D319" s="1034" t="s">
        <v>1412</v>
      </c>
      <c r="E319" s="1034"/>
      <c r="F319" s="1034"/>
      <c r="G319" s="15"/>
    </row>
    <row r="320" spans="1:7">
      <c r="A320" s="356"/>
      <c r="B320" s="356"/>
      <c r="C320" s="356"/>
      <c r="D320" s="1034"/>
      <c r="E320" s="1034"/>
      <c r="F320" s="1034"/>
      <c r="G320" s="15"/>
    </row>
    <row r="321" spans="1:7">
      <c r="A321" s="356"/>
      <c r="B321" s="356"/>
      <c r="C321" s="356"/>
      <c r="D321" s="1034"/>
      <c r="E321" s="1034"/>
      <c r="F321" s="1034"/>
      <c r="G321" s="15"/>
    </row>
    <row r="322" spans="1:7">
      <c r="A322" s="356"/>
      <c r="B322" s="356"/>
      <c r="C322" s="356"/>
      <c r="D322" s="1034"/>
      <c r="E322" s="1034"/>
      <c r="F322" s="1034"/>
      <c r="G322" s="15"/>
    </row>
    <row r="323" spans="1:7" s="790" customFormat="1">
      <c r="A323" s="356"/>
      <c r="B323" s="356"/>
      <c r="C323" s="356"/>
      <c r="D323" s="1034"/>
      <c r="E323" s="1034"/>
      <c r="F323" s="1034"/>
    </row>
    <row r="324" spans="1:7" s="790" customFormat="1">
      <c r="A324" s="356"/>
      <c r="B324" s="356"/>
      <c r="C324" s="356"/>
      <c r="D324" s="1034"/>
      <c r="E324" s="1034"/>
      <c r="F324" s="1034"/>
    </row>
    <row r="325" spans="1:7" s="790" customFormat="1">
      <c r="A325" s="356"/>
      <c r="B325" s="356"/>
      <c r="C325" s="356"/>
      <c r="D325" s="1034"/>
      <c r="E325" s="1034"/>
      <c r="F325" s="1034"/>
    </row>
    <row r="326" spans="1:7" s="790" customFormat="1">
      <c r="A326" s="356"/>
      <c r="B326" s="356"/>
      <c r="C326" s="356"/>
      <c r="D326" s="1034"/>
      <c r="E326" s="1034"/>
      <c r="F326" s="1034"/>
    </row>
    <row r="327" spans="1:7">
      <c r="A327" s="356"/>
      <c r="B327" s="356"/>
      <c r="C327" s="356"/>
      <c r="D327" s="1034"/>
      <c r="E327" s="1034"/>
      <c r="F327" s="1034"/>
      <c r="G327" s="15"/>
    </row>
    <row r="328" spans="1:7">
      <c r="A328" s="356"/>
      <c r="B328" s="356"/>
      <c r="C328" s="356"/>
      <c r="D328" s="1034"/>
      <c r="E328" s="1034"/>
      <c r="F328" s="1034"/>
      <c r="G328" s="15"/>
    </row>
    <row r="329" spans="1:7">
      <c r="A329" s="356"/>
      <c r="B329" s="356"/>
      <c r="C329" s="356"/>
      <c r="D329" s="1034"/>
      <c r="E329" s="1034"/>
      <c r="F329" s="1034"/>
      <c r="G329" s="15"/>
    </row>
    <row r="330" spans="1:7">
      <c r="A330" s="356"/>
      <c r="B330" s="356"/>
      <c r="C330" s="356"/>
      <c r="D330" s="15"/>
      <c r="E330" s="506"/>
      <c r="F330" s="142"/>
      <c r="G330" s="15"/>
    </row>
    <row r="331" spans="1:7" ht="14.25">
      <c r="A331" s="287"/>
      <c r="B331" s="750" t="s">
        <v>333</v>
      </c>
      <c r="C331" s="356"/>
      <c r="D331" s="1053" t="s">
        <v>1413</v>
      </c>
      <c r="E331" s="1053"/>
      <c r="F331" s="1053"/>
      <c r="G331" s="15"/>
    </row>
    <row r="332" spans="1:7">
      <c r="A332" s="356"/>
      <c r="B332" s="356"/>
      <c r="C332" s="356"/>
      <c r="D332" s="1053"/>
      <c r="E332" s="1053"/>
      <c r="F332" s="1053"/>
      <c r="G332" s="15"/>
    </row>
    <row r="333" spans="1:7">
      <c r="A333" s="356"/>
      <c r="B333" s="356"/>
      <c r="C333" s="356"/>
      <c r="D333" s="1053"/>
      <c r="E333" s="1053"/>
      <c r="F333" s="1053"/>
      <c r="G333" s="15"/>
    </row>
    <row r="334" spans="1:7">
      <c r="A334" s="356"/>
      <c r="B334" s="356"/>
      <c r="C334" s="356"/>
      <c r="D334" s="1053"/>
      <c r="E334" s="1053"/>
      <c r="F334" s="1053"/>
      <c r="G334" s="15"/>
    </row>
    <row r="335" spans="1:7">
      <c r="A335" s="356"/>
      <c r="B335" s="356"/>
      <c r="C335" s="356"/>
      <c r="D335" s="555"/>
      <c r="E335" s="506"/>
      <c r="F335" s="142"/>
      <c r="G335" s="15"/>
    </row>
    <row r="336" spans="1:7">
      <c r="A336" s="356"/>
      <c r="B336" s="356"/>
      <c r="C336" s="356"/>
      <c r="D336" s="1053" t="s">
        <v>1414</v>
      </c>
      <c r="E336" s="1053"/>
      <c r="F336" s="1053"/>
      <c r="G336" s="15"/>
    </row>
    <row r="337" spans="1:7">
      <c r="A337" s="356"/>
      <c r="B337" s="356"/>
      <c r="C337" s="356"/>
      <c r="D337" s="1053"/>
      <c r="E337" s="1053"/>
      <c r="F337" s="1053"/>
      <c r="G337" s="15"/>
    </row>
    <row r="338" spans="1:7">
      <c r="A338" s="356"/>
      <c r="B338" s="356"/>
      <c r="C338" s="356"/>
      <c r="D338" s="1053"/>
      <c r="E338" s="1053"/>
      <c r="F338" s="1053"/>
      <c r="G338" s="15"/>
    </row>
    <row r="339" spans="1:7">
      <c r="A339" s="356"/>
      <c r="B339" s="356"/>
      <c r="C339" s="356"/>
      <c r="D339" s="1053"/>
      <c r="E339" s="1053"/>
      <c r="F339" s="1053"/>
      <c r="G339" s="15"/>
    </row>
    <row r="340" spans="1:7" ht="18" customHeight="1">
      <c r="A340" s="356"/>
      <c r="B340" s="356"/>
      <c r="C340" s="356"/>
      <c r="D340" s="1053"/>
      <c r="E340" s="1053"/>
      <c r="F340" s="1053"/>
      <c r="G340" s="15"/>
    </row>
    <row r="341" spans="1:7">
      <c r="A341" s="356"/>
      <c r="B341" s="356"/>
      <c r="C341" s="356"/>
      <c r="D341" s="1053"/>
      <c r="E341" s="1053"/>
      <c r="F341" s="1053"/>
      <c r="G341" s="15"/>
    </row>
    <row r="342" spans="1:7">
      <c r="A342" s="356"/>
      <c r="B342" s="356"/>
      <c r="C342" s="356"/>
      <c r="D342" s="1053"/>
      <c r="E342" s="1053"/>
      <c r="F342" s="1053"/>
      <c r="G342" s="15"/>
    </row>
    <row r="343" spans="1:7">
      <c r="A343" s="356"/>
      <c r="B343" s="356"/>
      <c r="C343" s="356"/>
      <c r="D343" s="1053"/>
      <c r="E343" s="1053"/>
      <c r="F343" s="1053"/>
      <c r="G343" s="15"/>
    </row>
    <row r="344" spans="1:7" ht="8.25" customHeight="1">
      <c r="A344" s="356"/>
      <c r="B344" s="356"/>
      <c r="C344" s="356"/>
      <c r="D344" s="1053"/>
      <c r="E344" s="1053"/>
      <c r="F344" s="1053"/>
      <c r="G344" s="15"/>
    </row>
    <row r="345" spans="1:7" ht="13.35" customHeight="1">
      <c r="A345" s="356"/>
      <c r="B345" s="356"/>
      <c r="C345" s="356"/>
      <c r="D345" s="1046" t="s">
        <v>1415</v>
      </c>
      <c r="E345" s="1046"/>
      <c r="F345" s="1046"/>
      <c r="G345" s="15"/>
    </row>
    <row r="346" spans="1:7">
      <c r="A346" s="356"/>
      <c r="B346" s="356"/>
      <c r="C346" s="356"/>
      <c r="D346" s="1046"/>
      <c r="E346" s="1046"/>
      <c r="F346" s="1046"/>
      <c r="G346" s="15"/>
    </row>
    <row r="347" spans="1:7">
      <c r="A347" s="356"/>
      <c r="B347" s="356"/>
      <c r="C347" s="356"/>
      <c r="D347" s="1046"/>
      <c r="E347" s="1046"/>
      <c r="F347" s="1046"/>
      <c r="G347" s="15"/>
    </row>
    <row r="348" spans="1:7" s="790" customFormat="1">
      <c r="A348" s="356"/>
      <c r="B348" s="356"/>
      <c r="C348" s="356"/>
      <c r="D348" s="1046"/>
      <c r="E348" s="1046"/>
      <c r="F348" s="1046"/>
    </row>
    <row r="349" spans="1:7" s="790" customFormat="1">
      <c r="A349" s="356"/>
      <c r="B349" s="356"/>
      <c r="C349" s="356"/>
      <c r="D349" s="1046"/>
      <c r="E349" s="1046"/>
      <c r="F349" s="1046"/>
    </row>
    <row r="350" spans="1:7" s="790" customFormat="1">
      <c r="A350" s="356"/>
      <c r="B350" s="356"/>
      <c r="C350" s="356"/>
      <c r="D350" s="1046"/>
      <c r="E350" s="1046"/>
      <c r="F350" s="1046"/>
    </row>
    <row r="351" spans="1:7" s="790" customFormat="1">
      <c r="A351" s="356"/>
      <c r="B351" s="356"/>
      <c r="C351" s="356"/>
      <c r="D351" s="1046"/>
      <c r="E351" s="1046"/>
      <c r="F351" s="1046"/>
    </row>
    <row r="352" spans="1:7" s="790" customFormat="1">
      <c r="A352" s="356"/>
      <c r="B352" s="356"/>
      <c r="C352" s="356"/>
      <c r="D352" s="1046"/>
      <c r="E352" s="1046"/>
      <c r="F352" s="1046"/>
    </row>
    <row r="353" spans="1:7">
      <c r="A353" s="356"/>
      <c r="B353" s="356"/>
      <c r="C353" s="356"/>
      <c r="D353" s="1046"/>
      <c r="E353" s="1046"/>
      <c r="F353" s="1046"/>
      <c r="G353" s="15"/>
    </row>
    <row r="354" spans="1:7">
      <c r="A354" s="356"/>
      <c r="B354" s="356"/>
      <c r="C354" s="356"/>
      <c r="D354" s="1046"/>
      <c r="E354" s="1046"/>
      <c r="F354" s="1046"/>
      <c r="G354" s="15"/>
    </row>
    <row r="355" spans="1:7">
      <c r="A355" s="356"/>
      <c r="B355" s="356"/>
      <c r="C355" s="356"/>
      <c r="D355" s="1046"/>
      <c r="E355" s="1046"/>
      <c r="F355" s="1046"/>
      <c r="G355" s="15"/>
    </row>
    <row r="356" spans="1:7">
      <c r="A356" s="356"/>
      <c r="B356" s="356"/>
      <c r="C356" s="356"/>
      <c r="D356" s="1046"/>
      <c r="E356" s="1046"/>
      <c r="F356" s="1046"/>
      <c r="G356" s="15"/>
    </row>
    <row r="357" spans="1:7">
      <c r="A357" s="356"/>
      <c r="B357" s="356"/>
      <c r="C357" s="557"/>
      <c r="D357" s="1046"/>
      <c r="E357" s="1046"/>
      <c r="F357" s="1046"/>
      <c r="G357" s="15"/>
    </row>
    <row r="358" spans="1:7">
      <c r="A358" s="356"/>
      <c r="B358" s="356"/>
      <c r="C358" s="557"/>
      <c r="D358" s="1046"/>
      <c r="E358" s="1046"/>
      <c r="F358" s="1046"/>
      <c r="G358" s="15"/>
    </row>
    <row r="359" spans="1:7">
      <c r="A359" s="356"/>
      <c r="B359" s="356"/>
      <c r="C359" s="356"/>
      <c r="D359" s="1046"/>
      <c r="E359" s="1046"/>
      <c r="F359" s="1046"/>
      <c r="G359" s="15"/>
    </row>
    <row r="360" spans="1:7">
      <c r="A360" s="356"/>
      <c r="B360" s="356"/>
      <c r="C360" s="557"/>
      <c r="D360" s="1046"/>
      <c r="E360" s="1046"/>
      <c r="F360" s="1046"/>
      <c r="G360" s="15"/>
    </row>
    <row r="361" spans="1:7">
      <c r="A361" s="356"/>
      <c r="B361" s="356"/>
      <c r="C361" s="557"/>
      <c r="D361" s="1046"/>
      <c r="E361" s="1046"/>
      <c r="F361" s="1046"/>
      <c r="G361" s="15"/>
    </row>
    <row r="362" spans="1:7">
      <c r="A362" s="356"/>
      <c r="B362" s="356"/>
      <c r="C362" s="557"/>
      <c r="D362" s="1046"/>
      <c r="E362" s="1046"/>
      <c r="F362" s="1046"/>
      <c r="G362" s="15"/>
    </row>
    <row r="363" spans="1:7">
      <c r="A363" s="356"/>
      <c r="B363" s="356"/>
      <c r="C363" s="356"/>
      <c r="D363" s="555"/>
      <c r="E363" s="506"/>
      <c r="F363" s="142"/>
      <c r="G363" s="15"/>
    </row>
    <row r="364" spans="1:7">
      <c r="A364" s="356"/>
      <c r="B364" s="750" t="s">
        <v>333</v>
      </c>
      <c r="C364" s="356"/>
      <c r="D364" s="1046" t="s">
        <v>1416</v>
      </c>
      <c r="E364" s="1046"/>
      <c r="F364" s="1046"/>
      <c r="G364" s="15"/>
    </row>
    <row r="365" spans="1:7">
      <c r="A365" s="356"/>
      <c r="B365" s="356"/>
      <c r="C365" s="356"/>
      <c r="D365" s="1046"/>
      <c r="E365" s="1046"/>
      <c r="F365" s="1046"/>
      <c r="G365" s="15"/>
    </row>
    <row r="366" spans="1:7">
      <c r="A366" s="356"/>
      <c r="B366" s="356"/>
      <c r="C366" s="356"/>
      <c r="D366" s="506"/>
      <c r="E366" s="506"/>
      <c r="F366" s="142"/>
      <c r="G366" s="15"/>
    </row>
    <row r="367" spans="1:7" ht="14.25">
      <c r="A367" s="287"/>
      <c r="B367" s="750" t="s">
        <v>333</v>
      </c>
      <c r="C367" s="356"/>
      <c r="D367" s="1034" t="s">
        <v>1417</v>
      </c>
      <c r="E367" s="1034"/>
      <c r="F367" s="1034"/>
      <c r="G367" s="15"/>
    </row>
    <row r="368" spans="1:7" ht="14.25">
      <c r="A368" s="556"/>
      <c r="B368" s="556"/>
      <c r="C368" s="356"/>
      <c r="D368" s="1034"/>
      <c r="E368" s="1034"/>
      <c r="F368" s="1034"/>
      <c r="G368" s="15"/>
    </row>
    <row r="369" spans="1:7" ht="14.25">
      <c r="A369" s="556"/>
      <c r="B369" s="556"/>
      <c r="C369" s="356"/>
      <c r="D369" s="1034"/>
      <c r="E369" s="1034"/>
      <c r="F369" s="1034"/>
      <c r="G369" s="15"/>
    </row>
    <row r="370" spans="1:7" ht="14.25">
      <c r="A370" s="556"/>
      <c r="B370" s="556"/>
      <c r="C370" s="356"/>
      <c r="D370" s="1034"/>
      <c r="E370" s="1034"/>
      <c r="F370" s="1034"/>
      <c r="G370" s="15"/>
    </row>
    <row r="371" spans="1:7" ht="14.25">
      <c r="A371" s="556"/>
      <c r="B371" s="556"/>
      <c r="C371" s="356"/>
      <c r="D371" s="1034"/>
      <c r="E371" s="1034"/>
      <c r="F371" s="1034"/>
      <c r="G371" s="15"/>
    </row>
    <row r="372" spans="1:7">
      <c r="D372" s="142"/>
      <c r="E372" s="142"/>
      <c r="F372" s="142"/>
      <c r="G372" s="15"/>
    </row>
    <row r="373" spans="1:7" ht="14.25">
      <c r="A373" s="287"/>
      <c r="B373" s="750" t="s">
        <v>333</v>
      </c>
      <c r="C373" s="292"/>
      <c r="D373" s="977" t="s">
        <v>1418</v>
      </c>
      <c r="E373" s="977"/>
      <c r="F373" s="977"/>
      <c r="G373" s="15"/>
    </row>
    <row r="374" spans="1:7" ht="14.25">
      <c r="A374" s="287"/>
      <c r="B374" s="287"/>
      <c r="D374" s="977"/>
      <c r="E374" s="977"/>
      <c r="F374" s="977"/>
      <c r="G374" s="15"/>
    </row>
    <row r="375" spans="1:7">
      <c r="D375" s="977"/>
      <c r="E375" s="977"/>
      <c r="F375" s="977"/>
      <c r="G375" s="15"/>
    </row>
    <row r="376" spans="1:7">
      <c r="D376" s="977"/>
      <c r="E376" s="977"/>
      <c r="F376" s="977"/>
      <c r="G376" s="15"/>
    </row>
    <row r="377" spans="1:7">
      <c r="D377" s="977"/>
      <c r="E377" s="977"/>
      <c r="F377" s="977"/>
      <c r="G377" s="15"/>
    </row>
    <row r="378" spans="1:7">
      <c r="D378" s="977"/>
      <c r="E378" s="977"/>
      <c r="F378" s="977"/>
      <c r="G378" s="15"/>
    </row>
    <row r="379" spans="1:7">
      <c r="D379" s="977"/>
      <c r="E379" s="977"/>
      <c r="F379" s="977"/>
      <c r="G379" s="15"/>
    </row>
    <row r="380" spans="1:7">
      <c r="D380" s="977"/>
      <c r="E380" s="977"/>
      <c r="F380" s="977"/>
      <c r="G380" s="15"/>
    </row>
    <row r="381" spans="1:7">
      <c r="D381" s="977"/>
      <c r="E381" s="977"/>
      <c r="F381" s="977"/>
      <c r="G381" s="15"/>
    </row>
    <row r="382" spans="1:7">
      <c r="D382" s="977"/>
      <c r="E382" s="977"/>
      <c r="F382" s="977"/>
      <c r="G382" s="15"/>
    </row>
    <row r="383" spans="1:7">
      <c r="D383" s="977"/>
      <c r="E383" s="977"/>
      <c r="F383" s="977"/>
      <c r="G383" s="15"/>
    </row>
    <row r="384" spans="1:7">
      <c r="D384" s="977"/>
      <c r="E384" s="977"/>
      <c r="F384" s="977"/>
      <c r="G384" s="15"/>
    </row>
    <row r="385" spans="1:7">
      <c r="D385" s="977"/>
      <c r="E385" s="977"/>
      <c r="F385" s="977"/>
      <c r="G385" s="15"/>
    </row>
    <row r="386" spans="1:7">
      <c r="A386" s="15"/>
      <c r="B386" s="15"/>
      <c r="C386" s="15"/>
      <c r="D386" s="977"/>
      <c r="E386" s="977"/>
      <c r="F386" s="977"/>
      <c r="G386" s="15"/>
    </row>
    <row r="387" spans="1:7">
      <c r="A387" s="15"/>
      <c r="B387" s="15"/>
      <c r="C387" s="15"/>
      <c r="D387" s="977"/>
      <c r="E387" s="977"/>
      <c r="F387" s="977"/>
      <c r="G387" s="15"/>
    </row>
    <row r="388" spans="1:7">
      <c r="A388" s="15"/>
      <c r="B388" s="15"/>
      <c r="C388" s="15"/>
      <c r="D388" s="977"/>
      <c r="E388" s="977"/>
      <c r="F388" s="977"/>
      <c r="G388" s="15"/>
    </row>
    <row r="389" spans="1:7">
      <c r="A389" s="15"/>
      <c r="B389" s="15"/>
      <c r="C389" s="15"/>
      <c r="D389" s="977"/>
      <c r="E389" s="977"/>
      <c r="F389" s="977"/>
      <c r="G389" s="15"/>
    </row>
    <row r="390" spans="1:7">
      <c r="A390" s="15"/>
      <c r="B390" s="15"/>
      <c r="C390" s="15"/>
      <c r="D390" s="977"/>
      <c r="E390" s="977"/>
      <c r="F390" s="977"/>
      <c r="G390" s="15"/>
    </row>
    <row r="391" spans="1:7">
      <c r="A391" s="15"/>
      <c r="B391" s="15"/>
      <c r="C391" s="15"/>
      <c r="D391" s="977"/>
      <c r="E391" s="977"/>
      <c r="F391" s="977"/>
      <c r="G391" s="15"/>
    </row>
    <row r="392" spans="1:7">
      <c r="A392" s="15"/>
      <c r="B392" s="15"/>
      <c r="C392" s="15"/>
      <c r="D392" s="977"/>
      <c r="E392" s="977"/>
      <c r="F392" s="977"/>
      <c r="G392" s="15"/>
    </row>
    <row r="393" spans="1:7">
      <c r="A393" s="15"/>
      <c r="B393" s="15"/>
      <c r="C393" s="15"/>
      <c r="D393" s="977"/>
      <c r="E393" s="977"/>
      <c r="F393" s="977"/>
      <c r="G393" s="15"/>
    </row>
    <row r="394" spans="1:7">
      <c r="A394" s="15"/>
      <c r="B394" s="15"/>
      <c r="C394" s="15"/>
      <c r="D394" s="977"/>
      <c r="E394" s="977"/>
      <c r="F394" s="977"/>
      <c r="G394" s="15"/>
    </row>
    <row r="395" spans="1:7">
      <c r="A395" s="15"/>
      <c r="B395" s="15"/>
      <c r="C395" s="15"/>
      <c r="D395" s="977"/>
      <c r="E395" s="977"/>
      <c r="F395" s="977"/>
      <c r="G395" s="15"/>
    </row>
    <row r="396" spans="1:7">
      <c r="A396" s="15"/>
      <c r="B396" s="15"/>
      <c r="C396" s="15"/>
      <c r="D396" s="977"/>
      <c r="E396" s="977"/>
      <c r="F396" s="977"/>
      <c r="G396" s="15"/>
    </row>
    <row r="397" spans="1:7">
      <c r="A397" s="15"/>
      <c r="B397" s="15"/>
      <c r="C397" s="15"/>
      <c r="D397" s="977"/>
      <c r="E397" s="977"/>
      <c r="F397" s="977"/>
      <c r="G397" s="15"/>
    </row>
    <row r="398" spans="1:7">
      <c r="A398" s="15"/>
      <c r="B398" s="15"/>
      <c r="C398" s="15"/>
      <c r="D398" s="977"/>
      <c r="E398" s="977"/>
      <c r="F398" s="977"/>
      <c r="G398" s="15"/>
    </row>
    <row r="399" spans="1:7">
      <c r="A399" s="15"/>
      <c r="B399" s="15"/>
      <c r="C399" s="15"/>
      <c r="D399" s="977"/>
      <c r="E399" s="977"/>
      <c r="F399" s="977"/>
      <c r="G399" s="15"/>
    </row>
    <row r="400" spans="1:7">
      <c r="A400" s="15"/>
      <c r="B400" s="15"/>
      <c r="C400" s="15"/>
      <c r="D400" s="977"/>
      <c r="E400" s="977"/>
      <c r="F400" s="977"/>
      <c r="G400" s="15"/>
    </row>
    <row r="401" spans="1:7">
      <c r="A401" s="15"/>
      <c r="B401" s="15"/>
      <c r="C401" s="15"/>
      <c r="D401" s="977"/>
      <c r="E401" s="977"/>
      <c r="F401" s="977"/>
      <c r="G401" s="15"/>
    </row>
    <row r="402" spans="1:7" s="36" customFormat="1">
      <c r="A402" s="139"/>
      <c r="B402" s="747"/>
      <c r="C402" s="139"/>
      <c r="D402" s="977"/>
      <c r="E402" s="977"/>
      <c r="F402" s="977"/>
      <c r="G402" s="34"/>
    </row>
    <row r="403" spans="1:7" s="36" customFormat="1" ht="40.700000000000003" customHeight="1">
      <c r="A403" s="139"/>
      <c r="B403" s="747"/>
      <c r="C403" s="139"/>
      <c r="D403" s="977"/>
      <c r="E403" s="977"/>
      <c r="F403" s="977"/>
      <c r="G403" s="34"/>
    </row>
    <row r="404" spans="1:7" s="36" customFormat="1">
      <c r="A404" s="139"/>
      <c r="B404" s="747"/>
      <c r="C404" s="139"/>
      <c r="D404" s="142"/>
      <c r="E404" s="142"/>
      <c r="F404" s="142"/>
      <c r="G404" s="34"/>
    </row>
    <row r="405" spans="1:7" ht="14.25">
      <c r="A405" s="287"/>
      <c r="B405" s="750" t="s">
        <v>333</v>
      </c>
      <c r="C405" s="292"/>
      <c r="D405" s="1002" t="s">
        <v>1419</v>
      </c>
      <c r="E405" s="1002"/>
      <c r="F405" s="1002"/>
    </row>
    <row r="406" spans="1:7">
      <c r="D406" s="1047" t="s">
        <v>1159</v>
      </c>
      <c r="E406" s="1047"/>
      <c r="F406" s="1047"/>
    </row>
    <row r="407" spans="1:7">
      <c r="D407" s="998" t="s">
        <v>1420</v>
      </c>
      <c r="E407" s="998"/>
      <c r="F407" s="998"/>
    </row>
    <row r="408" spans="1:7">
      <c r="D408" s="998"/>
      <c r="E408" s="998"/>
      <c r="F408" s="998"/>
    </row>
    <row r="409" spans="1:7">
      <c r="D409" s="998"/>
      <c r="E409" s="998"/>
      <c r="F409" s="998"/>
    </row>
    <row r="410" spans="1:7">
      <c r="D410" s="998"/>
      <c r="E410" s="998"/>
      <c r="F410" s="998"/>
    </row>
    <row r="411" spans="1:7">
      <c r="D411" s="142"/>
      <c r="E411" s="142"/>
      <c r="F411" s="142"/>
      <c r="G411" s="15"/>
    </row>
    <row r="412" spans="1:7" ht="14.25">
      <c r="A412" s="287"/>
      <c r="B412" s="750" t="s">
        <v>333</v>
      </c>
      <c r="C412" s="292"/>
      <c r="D412" s="977" t="s">
        <v>1421</v>
      </c>
      <c r="E412" s="977"/>
      <c r="F412" s="977"/>
      <c r="G412" s="15"/>
    </row>
    <row r="413" spans="1:7">
      <c r="D413" s="977"/>
      <c r="E413" s="977"/>
      <c r="F413" s="977"/>
      <c r="G413" s="15"/>
    </row>
    <row r="414" spans="1:7">
      <c r="D414" s="977"/>
      <c r="E414" s="977"/>
      <c r="F414" s="977"/>
      <c r="G414" s="15"/>
    </row>
    <row r="415" spans="1:7" s="790" customFormat="1">
      <c r="A415" s="802"/>
      <c r="B415" s="802"/>
      <c r="C415" s="802"/>
      <c r="D415" s="799"/>
      <c r="E415" s="799"/>
      <c r="F415" s="799"/>
    </row>
    <row r="416" spans="1:7" ht="14.25">
      <c r="B416" s="750" t="s">
        <v>333</v>
      </c>
      <c r="C416" s="287"/>
      <c r="D416" s="998" t="s">
        <v>1422</v>
      </c>
      <c r="E416" s="998"/>
      <c r="F416" s="998"/>
      <c r="G416" s="15"/>
    </row>
    <row r="417" spans="1:7">
      <c r="D417" s="998"/>
      <c r="E417" s="998"/>
      <c r="F417" s="998"/>
      <c r="G417" s="15"/>
    </row>
    <row r="418" spans="1:7">
      <c r="D418" s="142"/>
      <c r="E418" s="142"/>
      <c r="F418" s="142"/>
      <c r="G418" s="15"/>
    </row>
    <row r="419" spans="1:7" ht="14.25">
      <c r="B419" s="750" t="s">
        <v>333</v>
      </c>
      <c r="C419" s="287"/>
      <c r="D419" s="998" t="s">
        <v>1423</v>
      </c>
      <c r="E419" s="998"/>
      <c r="F419" s="998"/>
      <c r="G419" s="15"/>
    </row>
    <row r="420" spans="1:7">
      <c r="D420" s="998"/>
      <c r="E420" s="998"/>
      <c r="F420" s="998"/>
      <c r="G420" s="15"/>
    </row>
    <row r="421" spans="1:7">
      <c r="D421" s="998"/>
      <c r="E421" s="998"/>
      <c r="F421" s="998"/>
      <c r="G421" s="15"/>
    </row>
    <row r="422" spans="1:7">
      <c r="D422" s="998"/>
      <c r="E422" s="998"/>
      <c r="F422" s="998"/>
      <c r="G422" s="15"/>
    </row>
    <row r="423" spans="1:7">
      <c r="B423" s="750" t="s">
        <v>333</v>
      </c>
      <c r="D423" s="998"/>
      <c r="E423" s="998"/>
      <c r="F423" s="998"/>
      <c r="G423" s="15"/>
    </row>
    <row r="424" spans="1:7">
      <c r="A424" s="15"/>
      <c r="B424" s="15"/>
      <c r="C424" s="15"/>
      <c r="D424" s="998"/>
      <c r="E424" s="998"/>
      <c r="F424" s="998"/>
      <c r="G424" s="15"/>
    </row>
    <row r="425" spans="1:7">
      <c r="A425" s="15"/>
      <c r="C425" s="15"/>
      <c r="D425" s="998"/>
      <c r="E425" s="998"/>
      <c r="F425" s="998"/>
      <c r="G425" s="15"/>
    </row>
    <row r="426" spans="1:7">
      <c r="A426" s="15"/>
      <c r="B426" s="750" t="s">
        <v>333</v>
      </c>
      <c r="C426" s="15"/>
      <c r="D426" s="998"/>
      <c r="E426" s="998"/>
      <c r="F426" s="998"/>
      <c r="G426" s="15"/>
    </row>
    <row r="427" spans="1:7">
      <c r="A427" s="15"/>
      <c r="B427" s="15"/>
      <c r="C427" s="15"/>
      <c r="D427" s="998"/>
      <c r="E427" s="998"/>
      <c r="F427" s="998"/>
      <c r="G427" s="15"/>
    </row>
    <row r="428" spans="1:7">
      <c r="A428" s="15"/>
      <c r="C428" s="15"/>
      <c r="D428" s="998"/>
      <c r="E428" s="998"/>
      <c r="F428" s="998"/>
      <c r="G428" s="15"/>
    </row>
    <row r="429" spans="1:7">
      <c r="A429" s="15"/>
      <c r="C429" s="15"/>
      <c r="D429" s="998"/>
      <c r="E429" s="998"/>
      <c r="F429" s="998"/>
      <c r="G429" s="15"/>
    </row>
    <row r="430" spans="1:7">
      <c r="A430" s="15"/>
      <c r="B430" s="750" t="s">
        <v>333</v>
      </c>
      <c r="C430" s="15"/>
      <c r="D430" s="998"/>
      <c r="E430" s="998"/>
      <c r="F430" s="998"/>
      <c r="G430" s="15"/>
    </row>
    <row r="431" spans="1:7">
      <c r="A431" s="15"/>
      <c r="B431" s="15"/>
      <c r="C431" s="15"/>
      <c r="D431" s="998"/>
      <c r="E431" s="998"/>
      <c r="F431" s="998"/>
      <c r="G431" s="15"/>
    </row>
    <row r="432" spans="1:7">
      <c r="A432" s="15"/>
      <c r="B432" s="750" t="s">
        <v>333</v>
      </c>
      <c r="C432" s="15"/>
      <c r="D432" s="998"/>
      <c r="E432" s="998"/>
      <c r="F432" s="998"/>
      <c r="G432" s="15"/>
    </row>
    <row r="433" spans="1:7" s="790" customFormat="1">
      <c r="D433" s="800"/>
      <c r="E433" s="800"/>
      <c r="F433" s="800"/>
    </row>
    <row r="434" spans="1:7">
      <c r="A434" s="15"/>
      <c r="B434" s="789" t="s">
        <v>333</v>
      </c>
      <c r="C434" s="15"/>
      <c r="D434" s="998" t="s">
        <v>1424</v>
      </c>
      <c r="E434" s="998"/>
      <c r="F434" s="998"/>
      <c r="G434" s="15"/>
    </row>
    <row r="435" spans="1:7">
      <c r="A435" s="15"/>
      <c r="B435" s="15"/>
      <c r="C435" s="15"/>
      <c r="D435" s="998"/>
      <c r="E435" s="998"/>
      <c r="F435" s="998"/>
      <c r="G435" s="15"/>
    </row>
    <row r="436" spans="1:7">
      <c r="A436" s="15"/>
      <c r="B436" s="15"/>
      <c r="C436" s="15"/>
      <c r="D436" s="998"/>
      <c r="E436" s="998"/>
      <c r="F436" s="998"/>
      <c r="G436" s="15"/>
    </row>
    <row r="437" spans="1:7">
      <c r="A437" s="15"/>
      <c r="B437" s="15"/>
      <c r="C437" s="15"/>
      <c r="D437" s="998"/>
      <c r="E437" s="998"/>
      <c r="F437" s="998"/>
      <c r="G437" s="15"/>
    </row>
    <row r="438" spans="1:7">
      <c r="D438" s="998"/>
      <c r="E438" s="998"/>
      <c r="F438" s="998"/>
    </row>
    <row r="439" spans="1:7">
      <c r="D439" s="142"/>
      <c r="E439" s="142"/>
      <c r="F439" s="142"/>
    </row>
    <row r="440" spans="1:7">
      <c r="B440" s="750" t="s">
        <v>333</v>
      </c>
      <c r="D440" s="1009" t="s">
        <v>1425</v>
      </c>
      <c r="E440" s="1009"/>
      <c r="F440" s="1009"/>
    </row>
    <row r="441" spans="1:7">
      <c r="A441" s="142"/>
      <c r="B441" s="142"/>
    </row>
    <row r="442" spans="1:7">
      <c r="A442" s="1003" t="s">
        <v>1252</v>
      </c>
      <c r="B442" s="1003"/>
      <c r="C442" s="1003"/>
      <c r="D442" s="1003"/>
      <c r="E442" s="1003"/>
      <c r="F442" s="1003"/>
      <c r="G442" s="1003"/>
    </row>
    <row r="443" spans="1:7">
      <c r="A443" s="142"/>
      <c r="B443" s="142"/>
    </row>
    <row r="444" spans="1:7">
      <c r="D444" s="1054" t="s">
        <v>1009</v>
      </c>
      <c r="E444" s="1054"/>
      <c r="F444" s="1054"/>
    </row>
    <row r="445" spans="1:7" s="43" customFormat="1" ht="14.25">
      <c r="A445" s="442"/>
      <c r="B445" s="442"/>
      <c r="C445" s="299"/>
      <c r="D445" s="1055" t="s">
        <v>1426</v>
      </c>
      <c r="E445" s="1055"/>
      <c r="F445" s="1055"/>
      <c r="G445" s="137"/>
    </row>
    <row r="446" spans="1:7" s="43" customFormat="1" ht="14.25">
      <c r="A446" s="442"/>
      <c r="B446" s="442"/>
      <c r="C446" s="299"/>
      <c r="D446" s="803"/>
      <c r="E446" s="6"/>
      <c r="F446" s="6"/>
      <c r="G446" s="137"/>
    </row>
    <row r="447" spans="1:7" s="43" customFormat="1" ht="14.25">
      <c r="A447" s="287"/>
      <c r="B447" s="750" t="s">
        <v>333</v>
      </c>
      <c r="C447" s="299"/>
      <c r="D447" s="1056" t="s">
        <v>1427</v>
      </c>
      <c r="E447" s="1056"/>
      <c r="F447" s="1056"/>
      <c r="G447" s="137"/>
    </row>
    <row r="448" spans="1:7" s="43" customFormat="1" ht="14.25">
      <c r="A448" s="287"/>
      <c r="B448" s="287"/>
      <c r="C448" s="299"/>
      <c r="D448" s="1056"/>
      <c r="E448" s="1056"/>
      <c r="F448" s="1056"/>
      <c r="G448" s="137"/>
    </row>
    <row r="449" spans="1:7" s="43" customFormat="1" ht="14.25">
      <c r="A449" s="287"/>
      <c r="B449" s="287"/>
      <c r="C449" s="299"/>
      <c r="D449" s="801"/>
      <c r="E449" s="6"/>
      <c r="F449" s="6"/>
      <c r="G449" s="137"/>
    </row>
    <row r="450" spans="1:7">
      <c r="B450" s="750" t="s">
        <v>333</v>
      </c>
      <c r="D450" s="1026" t="s">
        <v>1428</v>
      </c>
      <c r="E450" s="1026"/>
      <c r="F450" s="1026"/>
    </row>
    <row r="451" spans="1:7" ht="14.25">
      <c r="A451" s="287"/>
      <c r="D451" s="1026"/>
      <c r="E451" s="1026"/>
      <c r="F451" s="1026"/>
    </row>
    <row r="452" spans="1:7" ht="14.25">
      <c r="A452" s="287"/>
      <c r="B452" s="287"/>
      <c r="D452" s="1026"/>
      <c r="E452" s="1026"/>
      <c r="F452" s="1026"/>
    </row>
    <row r="453" spans="1:7" ht="14.25">
      <c r="A453" s="287"/>
      <c r="B453" s="287"/>
      <c r="D453" s="1026"/>
      <c r="E453" s="1026"/>
      <c r="F453" s="1026"/>
    </row>
    <row r="454" spans="1:7">
      <c r="D454" s="749"/>
      <c r="E454" s="749"/>
      <c r="F454" s="749"/>
      <c r="G454" s="15"/>
    </row>
    <row r="455" spans="1:7" ht="14.25">
      <c r="A455" s="287"/>
      <c r="B455" s="750" t="s">
        <v>333</v>
      </c>
      <c r="D455" s="982" t="s">
        <v>1429</v>
      </c>
      <c r="E455" s="982"/>
      <c r="F455" s="982"/>
      <c r="G455" s="15"/>
    </row>
    <row r="456" spans="1:7" ht="14.25">
      <c r="A456" s="287"/>
      <c r="B456" s="287"/>
      <c r="D456" s="982"/>
      <c r="E456" s="982"/>
      <c r="F456" s="982"/>
      <c r="G456" s="15"/>
    </row>
    <row r="457" spans="1:7" ht="14.25">
      <c r="A457" s="287"/>
      <c r="D457" s="982"/>
      <c r="E457" s="982"/>
      <c r="F457" s="982"/>
      <c r="G457" s="15"/>
    </row>
    <row r="458" spans="1:7" ht="14.25">
      <c r="A458" s="287"/>
      <c r="B458" s="287"/>
      <c r="D458" s="749"/>
      <c r="E458" s="749"/>
      <c r="F458" s="749"/>
      <c r="G458" s="15"/>
    </row>
    <row r="459" spans="1:7" ht="14.25">
      <c r="A459" s="287"/>
      <c r="B459" s="789" t="s">
        <v>333</v>
      </c>
      <c r="D459" s="1002" t="s">
        <v>1430</v>
      </c>
      <c r="E459" s="1002"/>
      <c r="F459" s="1002"/>
      <c r="G459" s="15"/>
    </row>
    <row r="460" spans="1:7" ht="14.25">
      <c r="A460" s="287"/>
      <c r="B460" s="287"/>
      <c r="D460" s="801"/>
      <c r="E460" s="6"/>
      <c r="F460" s="6"/>
      <c r="G460" s="15"/>
    </row>
    <row r="461" spans="1:7" ht="14.25">
      <c r="A461" s="287"/>
      <c r="B461" s="750" t="s">
        <v>333</v>
      </c>
      <c r="D461" s="977" t="s">
        <v>1431</v>
      </c>
      <c r="E461" s="977"/>
      <c r="F461" s="977"/>
      <c r="G461" s="15"/>
    </row>
    <row r="462" spans="1:7" ht="14.25">
      <c r="A462" s="287"/>
      <c r="D462" s="977"/>
      <c r="E462" s="977"/>
      <c r="F462" s="977"/>
      <c r="G462" s="15"/>
    </row>
    <row r="463" spans="1:7">
      <c r="A463" s="27"/>
      <c r="B463" s="746"/>
      <c r="D463" s="804"/>
      <c r="E463" s="6"/>
      <c r="F463" s="6"/>
      <c r="G463" s="15"/>
    </row>
    <row r="464" spans="1:7">
      <c r="A464" s="27"/>
      <c r="B464" s="789" t="s">
        <v>333</v>
      </c>
      <c r="D464" s="1002" t="s">
        <v>1432</v>
      </c>
      <c r="E464" s="1002"/>
      <c r="F464" s="1002"/>
      <c r="G464" s="15"/>
    </row>
    <row r="465" spans="1:7" ht="14.25">
      <c r="A465" s="287"/>
      <c r="B465" s="287"/>
      <c r="D465" s="142"/>
    </row>
    <row r="466" spans="1:7">
      <c r="A466" s="1003" t="s">
        <v>1253</v>
      </c>
      <c r="B466" s="1003"/>
      <c r="C466" s="1003"/>
      <c r="D466" s="1003"/>
      <c r="E466" s="1003"/>
      <c r="F466" s="1003"/>
      <c r="G466" s="1003"/>
    </row>
    <row r="467" spans="1:7" customFormat="1" ht="12" customHeight="1">
      <c r="A467" s="287"/>
      <c r="B467" s="287"/>
      <c r="C467" s="13"/>
      <c r="D467" s="161"/>
      <c r="E467" s="159"/>
      <c r="F467" s="159"/>
      <c r="G467" s="159"/>
    </row>
    <row r="468" spans="1:7" customFormat="1">
      <c r="A468" s="299"/>
      <c r="B468" s="299"/>
      <c r="C468" s="342"/>
      <c r="D468" s="1057" t="s">
        <v>905</v>
      </c>
      <c r="E468" s="1057"/>
      <c r="F468" s="1057"/>
      <c r="G468" s="199"/>
    </row>
    <row r="469" spans="1:7" customFormat="1" ht="13.35" customHeight="1">
      <c r="A469" s="286"/>
      <c r="B469" s="286"/>
      <c r="C469" s="343"/>
      <c r="D469" s="1058" t="s">
        <v>1309</v>
      </c>
      <c r="E469" s="1058"/>
      <c r="F469" s="1058"/>
      <c r="G469" s="159"/>
    </row>
    <row r="470" spans="1:7" customFormat="1">
      <c r="A470" s="286"/>
      <c r="B470" s="286"/>
      <c r="C470" s="343"/>
      <c r="D470" s="1058"/>
      <c r="E470" s="1058"/>
      <c r="F470" s="1058"/>
      <c r="G470" s="159"/>
    </row>
    <row r="471" spans="1:7" customFormat="1">
      <c r="A471" s="286"/>
      <c r="B471" s="286"/>
      <c r="C471" s="343"/>
      <c r="D471" s="1058"/>
      <c r="E471" s="1058"/>
      <c r="F471" s="1058"/>
      <c r="G471" s="159"/>
    </row>
    <row r="472" spans="1:7" customFormat="1">
      <c r="A472" s="286"/>
      <c r="B472" s="286"/>
      <c r="C472" s="343"/>
      <c r="D472" s="1058"/>
      <c r="E472" s="1058"/>
      <c r="F472" s="1058"/>
      <c r="G472" s="159"/>
    </row>
    <row r="473" spans="1:7" customFormat="1">
      <c r="A473" s="286"/>
      <c r="B473" s="286"/>
      <c r="C473" s="343"/>
      <c r="D473" s="1058"/>
      <c r="E473" s="1058"/>
      <c r="F473" s="1058"/>
      <c r="G473" s="159"/>
    </row>
    <row r="474" spans="1:7" customFormat="1">
      <c r="A474" s="286"/>
      <c r="B474" s="286"/>
      <c r="C474" s="343"/>
      <c r="D474" s="510"/>
      <c r="E474" s="159"/>
      <c r="F474" s="161"/>
      <c r="G474" s="159"/>
    </row>
    <row r="475" spans="1:7" customFormat="1" ht="14.45" customHeight="1">
      <c r="A475" s="287"/>
      <c r="B475" s="750" t="s">
        <v>333</v>
      </c>
      <c r="C475" s="343"/>
      <c r="D475" s="1024" t="s">
        <v>1295</v>
      </c>
      <c r="E475" s="1024"/>
      <c r="F475" s="1024"/>
      <c r="G475" s="159"/>
    </row>
    <row r="476" spans="1:7" customFormat="1">
      <c r="A476" s="286"/>
      <c r="B476" s="286"/>
      <c r="C476" s="343"/>
      <c r="D476" s="1024"/>
      <c r="E476" s="1024"/>
      <c r="F476" s="1024"/>
      <c r="G476" s="159"/>
    </row>
    <row r="477" spans="1:7" s="751" customFormat="1">
      <c r="A477" s="286"/>
      <c r="B477" s="286"/>
      <c r="C477" s="343"/>
      <c r="D477" s="1024"/>
      <c r="E477" s="1024"/>
      <c r="F477" s="1024"/>
      <c r="G477" s="159"/>
    </row>
    <row r="478" spans="1:7" s="751" customFormat="1">
      <c r="A478" s="286"/>
      <c r="B478" s="286"/>
      <c r="C478" s="343"/>
      <c r="D478" s="1024"/>
      <c r="E478" s="1024"/>
      <c r="F478" s="1024"/>
      <c r="G478" s="159"/>
    </row>
    <row r="479" spans="1:7" customFormat="1">
      <c r="A479" s="286"/>
      <c r="B479" s="286"/>
      <c r="C479" s="343"/>
      <c r="D479" s="1024"/>
      <c r="E479" s="1024"/>
      <c r="F479" s="1024"/>
      <c r="G479" s="159"/>
    </row>
    <row r="480" spans="1:7" customFormat="1">
      <c r="A480" s="286"/>
      <c r="B480" s="286"/>
      <c r="C480" s="343"/>
      <c r="D480" s="482"/>
      <c r="E480" s="159"/>
      <c r="F480" s="161"/>
      <c r="G480" s="159"/>
    </row>
    <row r="481" spans="1:7" customFormat="1" ht="14.45" customHeight="1">
      <c r="A481" s="287"/>
      <c r="B481" s="750" t="s">
        <v>333</v>
      </c>
      <c r="C481" s="343"/>
      <c r="D481" s="1024" t="s">
        <v>1298</v>
      </c>
      <c r="E481" s="1024"/>
      <c r="F481" s="1024"/>
      <c r="G481" s="159"/>
    </row>
    <row r="482" spans="1:7" customFormat="1">
      <c r="A482" s="286"/>
      <c r="B482" s="286"/>
      <c r="C482" s="343"/>
      <c r="D482" s="1024"/>
      <c r="E482" s="1024"/>
      <c r="F482" s="1024"/>
      <c r="G482" s="159"/>
    </row>
    <row r="483" spans="1:7" s="751" customFormat="1">
      <c r="A483" s="286"/>
      <c r="B483" s="286"/>
      <c r="C483" s="343"/>
      <c r="D483" s="1024"/>
      <c r="E483" s="1024"/>
      <c r="F483" s="1024"/>
      <c r="G483" s="159"/>
    </row>
    <row r="484" spans="1:7" customFormat="1">
      <c r="A484" s="286"/>
      <c r="B484" s="286"/>
      <c r="C484" s="343"/>
      <c r="D484" s="1024"/>
      <c r="E484" s="1024"/>
      <c r="F484" s="1024"/>
      <c r="G484" s="159"/>
    </row>
    <row r="485" spans="1:7" customFormat="1" ht="9.9499999999999993" customHeight="1">
      <c r="A485" s="286"/>
      <c r="B485" s="286"/>
      <c r="C485" s="343"/>
      <c r="D485" s="482"/>
      <c r="E485" s="159"/>
      <c r="F485" s="161"/>
      <c r="G485" s="159"/>
    </row>
    <row r="486" spans="1:7" customFormat="1" ht="14.45" customHeight="1">
      <c r="A486" s="287"/>
      <c r="B486" s="750" t="s">
        <v>333</v>
      </c>
      <c r="C486" s="343"/>
      <c r="D486" s="1024" t="s">
        <v>1296</v>
      </c>
      <c r="E486" s="1024"/>
      <c r="F486" s="1024"/>
      <c r="G486" s="159"/>
    </row>
    <row r="487" spans="1:7" customFormat="1">
      <c r="A487" s="286"/>
      <c r="B487" s="286"/>
      <c r="C487" s="343"/>
      <c r="D487" s="1024"/>
      <c r="E487" s="1024"/>
      <c r="F487" s="1024"/>
      <c r="G487" s="159"/>
    </row>
    <row r="488" spans="1:7" customFormat="1">
      <c r="A488" s="286"/>
      <c r="B488" s="286"/>
      <c r="C488" s="343"/>
      <c r="D488" s="1024"/>
      <c r="E488" s="1024"/>
      <c r="F488" s="1024"/>
      <c r="G488" s="159"/>
    </row>
    <row r="489" spans="1:7" s="751" customFormat="1">
      <c r="A489" s="286"/>
      <c r="B489" s="286"/>
      <c r="C489" s="343"/>
      <c r="D489" s="771"/>
      <c r="E489" s="771"/>
      <c r="F489" s="771"/>
      <c r="G489" s="159"/>
    </row>
    <row r="490" spans="1:7" customFormat="1" ht="14.45" customHeight="1">
      <c r="A490" s="287"/>
      <c r="B490" s="750" t="s">
        <v>333</v>
      </c>
      <c r="C490" s="343"/>
      <c r="D490" s="1024" t="s">
        <v>1297</v>
      </c>
      <c r="E490" s="1024"/>
      <c r="F490" s="1024"/>
      <c r="G490" s="159"/>
    </row>
    <row r="491" spans="1:7" customFormat="1">
      <c r="A491" s="286"/>
      <c r="B491" s="286"/>
      <c r="C491" s="343"/>
      <c r="D491" s="1024"/>
      <c r="E491" s="1024"/>
      <c r="F491" s="1024"/>
      <c r="G491" s="159"/>
    </row>
    <row r="492" spans="1:7" customFormat="1">
      <c r="A492" s="286"/>
      <c r="B492" s="286"/>
      <c r="C492" s="343"/>
      <c r="D492" s="1024"/>
      <c r="E492" s="1024"/>
      <c r="F492" s="1024"/>
      <c r="G492" s="159"/>
    </row>
    <row r="493" spans="1:7" customFormat="1">
      <c r="A493" s="286"/>
      <c r="B493" s="286"/>
      <c r="C493" s="343"/>
      <c r="D493" s="1024"/>
      <c r="E493" s="1024"/>
      <c r="F493" s="1024"/>
      <c r="G493" s="159"/>
    </row>
    <row r="494" spans="1:7" customFormat="1">
      <c r="A494" s="286"/>
      <c r="B494" s="286"/>
      <c r="C494" s="343"/>
      <c r="D494" s="1024"/>
      <c r="E494" s="1024"/>
      <c r="F494" s="1024"/>
      <c r="G494" s="159"/>
    </row>
    <row r="495" spans="1:7" customFormat="1">
      <c r="A495" s="286"/>
      <c r="B495" s="286"/>
      <c r="C495" s="343"/>
      <c r="D495" s="1024"/>
      <c r="E495" s="1024"/>
      <c r="F495" s="1024"/>
      <c r="G495" s="159"/>
    </row>
    <row r="496" spans="1:7" customFormat="1">
      <c r="A496" s="286"/>
      <c r="B496" s="286"/>
      <c r="C496" s="343"/>
      <c r="D496" s="1024"/>
      <c r="E496" s="1024"/>
      <c r="F496" s="1024"/>
      <c r="G496" s="159"/>
    </row>
    <row r="497" spans="1:7" customFormat="1">
      <c r="A497" s="526"/>
      <c r="B497" s="526"/>
      <c r="C497" s="525"/>
      <c r="D497" s="1024"/>
      <c r="E497" s="1024"/>
      <c r="F497" s="1024"/>
      <c r="G497" s="159"/>
    </row>
    <row r="498" spans="1:7" customFormat="1">
      <c r="A498" s="526"/>
      <c r="B498" s="526"/>
      <c r="C498" s="525"/>
      <c r="D498" s="1024"/>
      <c r="E498" s="1024"/>
      <c r="F498" s="1024"/>
      <c r="G498" s="159"/>
    </row>
    <row r="499" spans="1:7" customFormat="1">
      <c r="A499" s="526"/>
      <c r="B499" s="526"/>
      <c r="C499" s="525"/>
      <c r="D499" s="482"/>
      <c r="E499" s="159"/>
      <c r="F499" s="161"/>
      <c r="G499" s="159"/>
    </row>
    <row r="500" spans="1:7" customFormat="1" ht="13.35" customHeight="1">
      <c r="A500" s="526"/>
      <c r="B500" s="750" t="s">
        <v>333</v>
      </c>
      <c r="C500" s="525"/>
      <c r="D500" s="1037" t="s">
        <v>1449</v>
      </c>
      <c r="E500" s="1037"/>
      <c r="F500" s="1037"/>
      <c r="G500" s="159"/>
    </row>
    <row r="501" spans="1:7" customFormat="1">
      <c r="A501" s="526"/>
      <c r="B501" s="526"/>
      <c r="C501" s="525"/>
      <c r="D501" s="1037"/>
      <c r="E501" s="1037"/>
      <c r="F501" s="1037"/>
      <c r="G501" s="159"/>
    </row>
    <row r="502" spans="1:7" customFormat="1">
      <c r="A502" s="526"/>
      <c r="B502" s="526"/>
      <c r="C502" s="525"/>
      <c r="D502" s="1037"/>
      <c r="E502" s="1037"/>
      <c r="F502" s="1037"/>
      <c r="G502" s="159"/>
    </row>
    <row r="503" spans="1:7" customFormat="1">
      <c r="A503" s="526"/>
      <c r="B503" s="526"/>
      <c r="C503" s="525"/>
      <c r="D503" s="1037"/>
      <c r="E503" s="1037"/>
      <c r="F503" s="1037"/>
      <c r="G503" s="159"/>
    </row>
    <row r="504" spans="1:7" customFormat="1">
      <c r="A504" s="286"/>
      <c r="B504" s="286"/>
      <c r="C504" s="343"/>
      <c r="D504" s="1037"/>
      <c r="E504" s="1037"/>
      <c r="F504" s="1037"/>
      <c r="G504" s="159"/>
    </row>
    <row r="505" spans="1:7" s="788" customFormat="1">
      <c r="A505" s="791"/>
      <c r="B505" s="791"/>
      <c r="C505" s="343"/>
      <c r="D505" s="812"/>
      <c r="E505" s="812"/>
      <c r="F505" s="812"/>
      <c r="G505" s="159"/>
    </row>
    <row r="506" spans="1:7" customFormat="1" ht="14.45" customHeight="1">
      <c r="A506" s="287"/>
      <c r="B506" s="750" t="s">
        <v>333</v>
      </c>
      <c r="C506" s="13"/>
      <c r="D506" s="1024" t="s">
        <v>1299</v>
      </c>
      <c r="E506" s="1024"/>
      <c r="F506" s="1024"/>
      <c r="G506" s="159"/>
    </row>
    <row r="507" spans="1:7" customFormat="1">
      <c r="A507" s="139"/>
      <c r="B507" s="747"/>
      <c r="C507" s="13"/>
      <c r="D507" s="1024"/>
      <c r="E507" s="1024"/>
      <c r="F507" s="1024"/>
      <c r="G507" s="159"/>
    </row>
    <row r="508" spans="1:7" customFormat="1">
      <c r="A508" s="139"/>
      <c r="B508" s="747"/>
      <c r="C508" s="13"/>
      <c r="D508" s="1024"/>
      <c r="E508" s="1024"/>
      <c r="F508" s="1024"/>
      <c r="G508" s="159"/>
    </row>
    <row r="509" spans="1:7" customFormat="1" ht="12" customHeight="1">
      <c r="A509" s="142"/>
      <c r="B509" s="142"/>
      <c r="C509" s="345"/>
      <c r="D509" s="142"/>
      <c r="E509" s="159"/>
      <c r="F509" s="344"/>
      <c r="G509" s="159"/>
    </row>
    <row r="510" spans="1:7">
      <c r="A510" s="1003" t="s">
        <v>1254</v>
      </c>
      <c r="B510" s="1003"/>
      <c r="C510" s="1003"/>
      <c r="D510" s="1003"/>
      <c r="E510" s="1003"/>
      <c r="F510" s="1003"/>
      <c r="G510" s="1003"/>
    </row>
    <row r="511" spans="1:7">
      <c r="A511" s="142"/>
      <c r="B511" s="142"/>
      <c r="C511" s="292"/>
      <c r="F511" s="141"/>
    </row>
    <row r="512" spans="1:7">
      <c r="B512" s="999" t="s">
        <v>511</v>
      </c>
      <c r="C512" s="999"/>
      <c r="D512" s="999"/>
      <c r="E512" s="999"/>
      <c r="F512" s="999"/>
    </row>
    <row r="513" spans="1:7">
      <c r="A513" s="142"/>
      <c r="B513" s="142"/>
      <c r="C513" s="292"/>
      <c r="D513" s="142"/>
      <c r="F513" s="142"/>
    </row>
    <row r="514" spans="1:7">
      <c r="A514" s="1004" t="s">
        <v>1255</v>
      </c>
      <c r="B514" s="1004"/>
      <c r="C514" s="1004"/>
      <c r="D514" s="1004"/>
      <c r="E514" s="1004"/>
      <c r="F514" s="1004"/>
      <c r="G514" s="1004"/>
    </row>
    <row r="515" spans="1:7">
      <c r="A515" s="142"/>
      <c r="B515" s="142"/>
      <c r="C515" s="292"/>
      <c r="D515" s="142"/>
      <c r="F515" s="142"/>
    </row>
    <row r="516" spans="1:7">
      <c r="C516" s="292"/>
      <c r="D516" s="1001" t="s">
        <v>767</v>
      </c>
      <c r="E516" s="1001"/>
      <c r="F516" s="1001"/>
    </row>
    <row r="517" spans="1:7" s="753" customFormat="1">
      <c r="A517" s="770"/>
      <c r="B517" s="770"/>
      <c r="C517" s="292"/>
      <c r="D517" s="1002" t="s">
        <v>1326</v>
      </c>
      <c r="E517" s="1002"/>
      <c r="F517" s="1002"/>
      <c r="G517" s="8"/>
    </row>
    <row r="518" spans="1:7" s="753" customFormat="1">
      <c r="A518" s="770"/>
      <c r="B518" s="770"/>
      <c r="C518" s="292"/>
      <c r="D518" s="775"/>
      <c r="E518" s="775"/>
      <c r="F518" s="775"/>
      <c r="G518" s="8"/>
    </row>
    <row r="519" spans="1:7" ht="13.35" customHeight="1">
      <c r="A519" s="287"/>
      <c r="B519" s="750" t="s">
        <v>333</v>
      </c>
      <c r="C519" s="292"/>
      <c r="D519" s="1002" t="s">
        <v>1010</v>
      </c>
      <c r="E519" s="1002"/>
      <c r="F519" s="1002"/>
      <c r="G519" s="15"/>
    </row>
    <row r="520" spans="1:7" ht="13.35" customHeight="1">
      <c r="A520" s="292"/>
      <c r="B520" s="292"/>
      <c r="C520" s="292"/>
      <c r="D520" s="775"/>
      <c r="E520" s="748"/>
      <c r="F520" s="748"/>
      <c r="G520" s="15"/>
    </row>
    <row r="521" spans="1:7" ht="14.25">
      <c r="A521" s="287"/>
      <c r="B521" s="750" t="s">
        <v>333</v>
      </c>
      <c r="C521" s="292"/>
      <c r="D521" s="977" t="s">
        <v>1327</v>
      </c>
      <c r="E521" s="977"/>
      <c r="F521" s="977"/>
      <c r="G521" s="15"/>
    </row>
    <row r="522" spans="1:7">
      <c r="A522" s="292"/>
      <c r="B522" s="292"/>
      <c r="C522" s="292"/>
      <c r="D522" s="977"/>
      <c r="E522" s="977"/>
      <c r="F522" s="977"/>
      <c r="G522" s="15"/>
    </row>
    <row r="523" spans="1:7">
      <c r="A523" s="292"/>
      <c r="B523" s="292"/>
      <c r="C523" s="292"/>
      <c r="D523" s="142"/>
      <c r="E523" s="142"/>
      <c r="F523" s="142"/>
      <c r="G523" s="15"/>
    </row>
    <row r="524" spans="1:7" ht="14.25">
      <c r="A524" s="287"/>
      <c r="B524" s="750" t="s">
        <v>333</v>
      </c>
      <c r="C524" s="292"/>
      <c r="D524" s="977" t="s">
        <v>1328</v>
      </c>
      <c r="E524" s="977"/>
      <c r="F524" s="977"/>
      <c r="G524" s="15"/>
    </row>
    <row r="525" spans="1:7">
      <c r="A525" s="292"/>
      <c r="B525" s="292"/>
      <c r="C525" s="292"/>
      <c r="D525" s="977"/>
      <c r="E525" s="977"/>
      <c r="F525" s="977"/>
      <c r="G525" s="15"/>
    </row>
    <row r="526" spans="1:7">
      <c r="A526" s="292"/>
      <c r="B526" s="292"/>
      <c r="C526" s="292"/>
      <c r="D526" s="142"/>
      <c r="E526" s="142"/>
      <c r="F526" s="142"/>
      <c r="G526" s="15"/>
    </row>
    <row r="527" spans="1:7" ht="14.25">
      <c r="A527" s="287"/>
      <c r="B527" s="750" t="s">
        <v>333</v>
      </c>
      <c r="C527" s="292"/>
      <c r="D527" s="977" t="s">
        <v>1329</v>
      </c>
      <c r="E527" s="977"/>
      <c r="F527" s="977"/>
      <c r="G527" s="15"/>
    </row>
    <row r="528" spans="1:7">
      <c r="A528" s="292"/>
      <c r="B528" s="292"/>
      <c r="C528" s="292"/>
      <c r="D528" s="977"/>
      <c r="E528" s="977"/>
      <c r="F528" s="977"/>
      <c r="G528" s="15"/>
    </row>
    <row r="529" spans="1:7">
      <c r="A529" s="292"/>
      <c r="B529" s="292"/>
      <c r="C529" s="292"/>
      <c r="D529" s="142"/>
      <c r="E529" s="142"/>
      <c r="F529" s="142"/>
      <c r="G529" s="15"/>
    </row>
    <row r="530" spans="1:7" ht="14.25">
      <c r="A530" s="287"/>
      <c r="B530" s="750" t="s">
        <v>333</v>
      </c>
      <c r="C530" s="292"/>
      <c r="D530" s="977" t="s">
        <v>1330</v>
      </c>
      <c r="E530" s="977"/>
      <c r="F530" s="977"/>
      <c r="G530" s="15"/>
    </row>
    <row r="531" spans="1:7">
      <c r="A531" s="292"/>
      <c r="B531" s="292"/>
      <c r="C531" s="292"/>
      <c r="D531" s="977"/>
      <c r="E531" s="977"/>
      <c r="F531" s="977"/>
      <c r="G531" s="15"/>
    </row>
    <row r="532" spans="1:7">
      <c r="A532" s="292"/>
      <c r="B532" s="292"/>
      <c r="C532" s="292"/>
      <c r="D532" s="977"/>
      <c r="E532" s="977"/>
      <c r="F532" s="977"/>
      <c r="G532" s="15"/>
    </row>
    <row r="533" spans="1:7">
      <c r="A533" s="292"/>
      <c r="B533" s="292"/>
      <c r="C533" s="292"/>
      <c r="D533" s="142"/>
      <c r="E533" s="142"/>
      <c r="F533" s="142"/>
    </row>
    <row r="534" spans="1:7" ht="14.25">
      <c r="A534" s="287"/>
      <c r="B534" s="750" t="s">
        <v>333</v>
      </c>
      <c r="C534" s="292"/>
      <c r="D534" s="1000" t="s">
        <v>1450</v>
      </c>
      <c r="E534" s="1000"/>
      <c r="F534" s="1000"/>
    </row>
    <row r="535" spans="1:7">
      <c r="A535" s="292"/>
      <c r="B535" s="292"/>
      <c r="C535" s="292"/>
      <c r="D535" s="1000"/>
      <c r="E535" s="1000"/>
      <c r="F535" s="1000"/>
    </row>
    <row r="536" spans="1:7">
      <c r="A536" s="292"/>
      <c r="B536" s="292"/>
      <c r="C536" s="292"/>
      <c r="D536" s="142"/>
      <c r="E536" s="142"/>
      <c r="F536" s="142"/>
    </row>
    <row r="537" spans="1:7" ht="14.25">
      <c r="A537" s="287"/>
      <c r="B537" s="750" t="s">
        <v>333</v>
      </c>
      <c r="C537" s="292"/>
      <c r="D537" s="1000" t="s">
        <v>1331</v>
      </c>
      <c r="E537" s="1000"/>
      <c r="F537" s="1000"/>
    </row>
    <row r="538" spans="1:7">
      <c r="A538" s="292"/>
      <c r="B538" s="292"/>
      <c r="C538" s="292"/>
      <c r="D538" s="1000"/>
      <c r="E538" s="1000"/>
      <c r="F538" s="1000"/>
    </row>
    <row r="539" spans="1:7">
      <c r="A539" s="292"/>
      <c r="B539" s="292"/>
      <c r="C539" s="292"/>
      <c r="D539" s="142"/>
      <c r="E539" s="142"/>
      <c r="F539" s="142"/>
    </row>
    <row r="540" spans="1:7" ht="14.25">
      <c r="A540" s="287"/>
      <c r="B540" s="750" t="s">
        <v>333</v>
      </c>
      <c r="C540" s="292"/>
      <c r="D540" s="977" t="s">
        <v>1332</v>
      </c>
      <c r="E540" s="977"/>
      <c r="F540" s="977"/>
    </row>
    <row r="541" spans="1:7">
      <c r="A541" s="292"/>
      <c r="B541" s="292"/>
      <c r="C541" s="292"/>
      <c r="D541" s="977"/>
      <c r="E541" s="977"/>
      <c r="F541" s="977"/>
      <c r="G541" s="61"/>
    </row>
    <row r="542" spans="1:7">
      <c r="A542" s="292"/>
      <c r="B542" s="292"/>
      <c r="C542" s="292"/>
      <c r="D542" s="142"/>
      <c r="E542" s="142"/>
      <c r="F542" s="142"/>
      <c r="G542" s="61"/>
    </row>
    <row r="543" spans="1:7" ht="14.25">
      <c r="A543" s="287"/>
      <c r="B543" s="750" t="s">
        <v>333</v>
      </c>
      <c r="C543" s="292"/>
      <c r="D543" s="1002" t="s">
        <v>1333</v>
      </c>
      <c r="E543" s="1002"/>
      <c r="F543" s="1002"/>
      <c r="G543" s="61"/>
    </row>
    <row r="544" spans="1:7">
      <c r="A544" s="27"/>
      <c r="B544" s="746"/>
      <c r="C544" s="292"/>
      <c r="D544" s="1002" t="s">
        <v>936</v>
      </c>
      <c r="E544" s="1002"/>
      <c r="F544" s="1002"/>
      <c r="G544" s="61"/>
    </row>
    <row r="545" spans="1:7">
      <c r="A545" s="27"/>
      <c r="B545" s="746"/>
      <c r="C545" s="292"/>
      <c r="D545" s="6"/>
      <c r="E545" s="1007" t="s">
        <v>1334</v>
      </c>
      <c r="F545" s="1007"/>
      <c r="G545" s="61"/>
    </row>
    <row r="546" spans="1:7" ht="14.25">
      <c r="A546" s="287"/>
      <c r="B546" s="287"/>
      <c r="C546" s="292"/>
      <c r="E546" s="142"/>
      <c r="F546" s="142"/>
      <c r="G546" s="61"/>
    </row>
    <row r="547" spans="1:7" ht="14.25">
      <c r="A547" s="287"/>
      <c r="B547" s="750" t="s">
        <v>333</v>
      </c>
      <c r="C547" s="292"/>
      <c r="D547" s="1008" t="s">
        <v>1335</v>
      </c>
      <c r="E547" s="1008"/>
      <c r="F547" s="1008"/>
      <c r="G547" s="61"/>
    </row>
    <row r="548" spans="1:7">
      <c r="C548" s="292"/>
      <c r="D548" s="977" t="s">
        <v>1336</v>
      </c>
      <c r="E548" s="977"/>
      <c r="F548" s="977"/>
      <c r="G548" s="61"/>
    </row>
    <row r="549" spans="1:7">
      <c r="A549" s="292"/>
      <c r="B549" s="292"/>
      <c r="C549" s="292"/>
      <c r="D549" s="977"/>
      <c r="E549" s="977"/>
      <c r="F549" s="977"/>
      <c r="G549" s="61"/>
    </row>
    <row r="550" spans="1:7">
      <c r="A550" s="292"/>
      <c r="B550" s="292"/>
      <c r="C550" s="292"/>
      <c r="D550" s="977"/>
      <c r="E550" s="977"/>
      <c r="F550" s="977"/>
      <c r="G550" s="61"/>
    </row>
    <row r="551" spans="1:7">
      <c r="A551" s="292"/>
      <c r="B551" s="292"/>
      <c r="C551" s="292"/>
      <c r="D551" s="142"/>
      <c r="E551" s="142"/>
      <c r="F551" s="142"/>
      <c r="G551" s="61"/>
    </row>
    <row r="552" spans="1:7" ht="14.25">
      <c r="A552" s="287"/>
      <c r="B552" s="750" t="s">
        <v>333</v>
      </c>
      <c r="C552" s="292"/>
      <c r="D552" s="977" t="s">
        <v>1337</v>
      </c>
      <c r="E552" s="977"/>
      <c r="F552" s="977"/>
      <c r="G552" s="61"/>
    </row>
    <row r="553" spans="1:7" ht="14.25">
      <c r="A553" s="287"/>
      <c r="B553" s="287"/>
      <c r="C553" s="292"/>
      <c r="D553" s="977"/>
      <c r="E553" s="977"/>
      <c r="F553" s="977"/>
      <c r="G553" s="61"/>
    </row>
    <row r="554" spans="1:7" ht="14.25">
      <c r="A554" s="287"/>
      <c r="B554" s="287"/>
      <c r="C554" s="292"/>
      <c r="D554" s="977"/>
      <c r="E554" s="977"/>
      <c r="F554" s="977"/>
      <c r="G554" s="61"/>
    </row>
    <row r="555" spans="1:7" ht="14.25">
      <c r="A555" s="287"/>
      <c r="B555" s="287"/>
      <c r="C555" s="292"/>
      <c r="D555" s="977"/>
      <c r="E555" s="977"/>
      <c r="F555" s="977"/>
      <c r="G555" s="61"/>
    </row>
    <row r="556" spans="1:7" ht="14.25">
      <c r="A556" s="287"/>
      <c r="B556" s="287"/>
      <c r="C556" s="292"/>
      <c r="D556" s="142"/>
      <c r="E556" s="142"/>
      <c r="F556" s="142"/>
      <c r="G556" s="61"/>
    </row>
    <row r="557" spans="1:7">
      <c r="A557" s="1003" t="s">
        <v>1256</v>
      </c>
      <c r="B557" s="1003"/>
      <c r="C557" s="1003"/>
      <c r="D557" s="1003"/>
      <c r="E557" s="1003"/>
      <c r="F557" s="1003"/>
      <c r="G557" s="1003"/>
    </row>
    <row r="558" spans="1:7">
      <c r="A558" s="292"/>
      <c r="B558" s="292"/>
      <c r="C558" s="292"/>
      <c r="E558" s="142"/>
      <c r="F558" s="142"/>
      <c r="G558" s="61"/>
    </row>
    <row r="559" spans="1:7" ht="12.75" customHeight="1">
      <c r="C559" s="281"/>
      <c r="D559" s="1019" t="s">
        <v>229</v>
      </c>
      <c r="E559" s="1019"/>
      <c r="F559" s="1019"/>
      <c r="G559" s="61"/>
    </row>
    <row r="560" spans="1:7">
      <c r="A560" s="286"/>
      <c r="B560" s="286"/>
      <c r="C560" s="286"/>
      <c r="D560" s="1025" t="s">
        <v>1280</v>
      </c>
      <c r="E560" s="1025"/>
      <c r="F560" s="1025"/>
      <c r="G560" s="61"/>
    </row>
    <row r="561" spans="1:7">
      <c r="A561" s="15"/>
      <c r="B561" s="15"/>
      <c r="C561" s="286"/>
      <c r="D561" s="415"/>
      <c r="G561" s="61"/>
    </row>
    <row r="562" spans="1:7">
      <c r="A562" s="286"/>
      <c r="B562" s="750" t="s">
        <v>333</v>
      </c>
      <c r="D562" s="1025" t="s">
        <v>1016</v>
      </c>
      <c r="E562" s="1025"/>
      <c r="F562" s="1025"/>
      <c r="G562" s="61"/>
    </row>
    <row r="563" spans="1:7">
      <c r="A563" s="27"/>
      <c r="B563" s="746"/>
      <c r="D563" s="356"/>
    </row>
    <row r="564" spans="1:7">
      <c r="A564" s="27"/>
      <c r="B564" s="750" t="s">
        <v>333</v>
      </c>
      <c r="D564" s="1026" t="s">
        <v>1281</v>
      </c>
      <c r="E564" s="1026"/>
      <c r="F564" s="1026"/>
    </row>
    <row r="565" spans="1:7">
      <c r="A565" s="27"/>
      <c r="B565" s="746"/>
      <c r="D565" s="1026"/>
      <c r="E565" s="1026"/>
      <c r="F565" s="1026"/>
    </row>
    <row r="566" spans="1:7">
      <c r="A566" s="27"/>
      <c r="B566" s="759"/>
      <c r="D566" s="1026"/>
      <c r="E566" s="1026"/>
      <c r="F566" s="1026"/>
    </row>
    <row r="567" spans="1:7">
      <c r="A567" s="27"/>
      <c r="B567" s="746"/>
      <c r="D567" s="517"/>
    </row>
    <row r="568" spans="1:7" s="753" customFormat="1">
      <c r="A568" s="759"/>
      <c r="B568" s="750" t="s">
        <v>333</v>
      </c>
      <c r="C568" s="760"/>
      <c r="D568" s="1026" t="s">
        <v>1282</v>
      </c>
      <c r="E568" s="1026"/>
      <c r="F568" s="1026"/>
      <c r="G568" s="8"/>
    </row>
    <row r="569" spans="1:7" s="753" customFormat="1">
      <c r="A569" s="759"/>
      <c r="B569" s="759"/>
      <c r="C569" s="760"/>
      <c r="D569" s="1026"/>
      <c r="E569" s="1026"/>
      <c r="F569" s="1026"/>
      <c r="G569" s="8"/>
    </row>
    <row r="570" spans="1:7" s="753" customFormat="1">
      <c r="A570" s="759"/>
      <c r="B570" s="759"/>
      <c r="C570" s="760"/>
      <c r="D570" s="1026"/>
      <c r="E570" s="1026"/>
      <c r="F570" s="1026"/>
      <c r="G570" s="8"/>
    </row>
    <row r="571" spans="1:7" s="753" customFormat="1">
      <c r="A571" s="759"/>
      <c r="B571" s="759"/>
      <c r="C571" s="760"/>
      <c r="D571" s="1026"/>
      <c r="E571" s="1026"/>
      <c r="F571" s="1026"/>
      <c r="G571" s="8"/>
    </row>
    <row r="572" spans="1:7" s="753" customFormat="1">
      <c r="A572" s="759"/>
      <c r="B572" s="759"/>
      <c r="C572" s="760"/>
      <c r="D572" s="765"/>
      <c r="E572" s="765"/>
      <c r="F572" s="765"/>
      <c r="G572" s="8"/>
    </row>
    <row r="573" spans="1:7">
      <c r="A573" s="27"/>
      <c r="B573" s="750" t="s">
        <v>333</v>
      </c>
      <c r="D573" s="1026" t="s">
        <v>1283</v>
      </c>
      <c r="E573" s="1026"/>
      <c r="F573" s="1026"/>
    </row>
    <row r="574" spans="1:7">
      <c r="A574" s="27"/>
      <c r="B574" s="746"/>
      <c r="D574" s="1026"/>
      <c r="E574" s="1026"/>
      <c r="F574" s="1026"/>
    </row>
    <row r="575" spans="1:7">
      <c r="A575" s="27"/>
      <c r="B575" s="746"/>
      <c r="D575" s="415"/>
    </row>
    <row r="576" spans="1:7" s="753" customFormat="1">
      <c r="A576" s="759"/>
      <c r="B576" s="750" t="s">
        <v>333</v>
      </c>
      <c r="C576" s="760"/>
      <c r="D576" s="1025" t="s">
        <v>1284</v>
      </c>
      <c r="E576" s="1025"/>
      <c r="F576" s="1025"/>
      <c r="G576" s="8"/>
    </row>
    <row r="577" spans="1:7" s="753" customFormat="1">
      <c r="A577" s="759"/>
      <c r="B577" s="759"/>
      <c r="C577" s="760"/>
      <c r="D577" s="1025"/>
      <c r="E577" s="1025"/>
      <c r="F577" s="1025"/>
      <c r="G577" s="8"/>
    </row>
    <row r="578" spans="1:7" s="753" customFormat="1">
      <c r="A578" s="759"/>
      <c r="B578" s="759"/>
      <c r="C578" s="760"/>
      <c r="D578" s="415"/>
      <c r="E578" s="8"/>
      <c r="F578" s="8"/>
      <c r="G578" s="8"/>
    </row>
    <row r="579" spans="1:7" ht="14.25">
      <c r="A579" s="287"/>
      <c r="B579" s="750" t="s">
        <v>333</v>
      </c>
      <c r="D579" s="1025" t="s">
        <v>1011</v>
      </c>
      <c r="E579" s="1025"/>
      <c r="F579" s="1025"/>
    </row>
    <row r="580" spans="1:7" ht="14.25">
      <c r="A580" s="287"/>
      <c r="B580" s="287"/>
      <c r="D580" s="415"/>
    </row>
    <row r="581" spans="1:7" ht="14.25">
      <c r="A581" s="287"/>
      <c r="B581" s="750" t="s">
        <v>333</v>
      </c>
      <c r="D581" s="1025" t="s">
        <v>1285</v>
      </c>
      <c r="E581" s="1025"/>
      <c r="F581" s="1025"/>
    </row>
    <row r="582" spans="1:7" ht="14.25">
      <c r="A582" s="287"/>
      <c r="B582" s="287"/>
      <c r="D582" s="1025"/>
      <c r="E582" s="1025"/>
      <c r="F582" s="1025"/>
    </row>
    <row r="583" spans="1:7">
      <c r="D583" s="1025"/>
      <c r="E583" s="1025"/>
      <c r="F583" s="1025"/>
    </row>
    <row r="584" spans="1:7">
      <c r="D584" s="1025"/>
      <c r="E584" s="1025"/>
      <c r="F584" s="1025"/>
    </row>
    <row r="585" spans="1:7" s="753" customFormat="1">
      <c r="A585" s="760"/>
      <c r="B585" s="760"/>
      <c r="C585" s="760"/>
      <c r="D585" s="1025"/>
      <c r="E585" s="1025"/>
      <c r="F585" s="1025"/>
      <c r="G585" s="8"/>
    </row>
    <row r="586" spans="1:7" s="753" customFormat="1">
      <c r="A586" s="760"/>
      <c r="B586" s="760"/>
      <c r="C586" s="760"/>
      <c r="D586" s="1025"/>
      <c r="E586" s="1025"/>
      <c r="F586" s="1025"/>
      <c r="G586" s="8"/>
    </row>
    <row r="587" spans="1:7"/>
    <row r="588" spans="1:7">
      <c r="A588" s="1003" t="s">
        <v>1257</v>
      </c>
      <c r="B588" s="1003"/>
      <c r="C588" s="1003"/>
      <c r="D588" s="1003"/>
      <c r="E588" s="1003"/>
      <c r="F588" s="1003"/>
      <c r="G588" s="1003"/>
    </row>
    <row r="589" spans="1:7"/>
    <row r="590" spans="1:7">
      <c r="D590" s="993" t="s">
        <v>1371</v>
      </c>
      <c r="E590" s="993"/>
      <c r="F590" s="993"/>
    </row>
    <row r="591" spans="1:7">
      <c r="D591" s="994" t="s">
        <v>1372</v>
      </c>
      <c r="E591" s="994"/>
      <c r="F591" s="994"/>
    </row>
    <row r="592" spans="1:7" s="790" customFormat="1">
      <c r="A592" s="776"/>
      <c r="B592" s="776"/>
      <c r="C592" s="776"/>
      <c r="D592" s="794"/>
      <c r="E592" s="793"/>
      <c r="F592" s="793"/>
      <c r="G592" s="8"/>
    </row>
    <row r="593" spans="1:7" s="43" customFormat="1" ht="14.25">
      <c r="A593" s="442"/>
      <c r="B593" s="750" t="s">
        <v>333</v>
      </c>
      <c r="C593" s="299"/>
      <c r="D593" s="995" t="s">
        <v>1373</v>
      </c>
      <c r="E593" s="995"/>
      <c r="F593" s="995"/>
      <c r="G593" s="137"/>
    </row>
    <row r="594" spans="1:7">
      <c r="D594" s="995"/>
      <c r="E594" s="995"/>
      <c r="F594" s="995"/>
    </row>
    <row r="595" spans="1:7">
      <c r="D595" s="995"/>
      <c r="E595" s="995"/>
      <c r="F595" s="995"/>
    </row>
    <row r="596" spans="1:7"/>
    <row r="597" spans="1:7">
      <c r="A597" s="1003" t="s">
        <v>1258</v>
      </c>
      <c r="B597" s="1003"/>
      <c r="C597" s="1003"/>
      <c r="D597" s="1003"/>
      <c r="E597" s="1003"/>
      <c r="F597" s="1003"/>
      <c r="G597" s="1003"/>
    </row>
    <row r="598" spans="1:7">
      <c r="A598" s="142"/>
      <c r="B598" s="142"/>
      <c r="G598" s="61"/>
    </row>
    <row r="599" spans="1:7">
      <c r="A599" s="283"/>
      <c r="B599" s="745"/>
      <c r="C599" s="281"/>
      <c r="D599" s="996" t="s">
        <v>1374</v>
      </c>
      <c r="E599" s="996"/>
      <c r="F599" s="996"/>
      <c r="G599" s="61"/>
    </row>
    <row r="600" spans="1:7">
      <c r="A600" s="283"/>
      <c r="B600" s="745"/>
      <c r="C600" s="281"/>
      <c r="D600" s="996"/>
      <c r="E600" s="996"/>
      <c r="F600" s="996"/>
      <c r="G600" s="61"/>
    </row>
    <row r="601" spans="1:7">
      <c r="C601" s="286"/>
      <c r="D601" s="994" t="s">
        <v>1375</v>
      </c>
      <c r="E601" s="994"/>
      <c r="F601" s="994"/>
      <c r="G601" s="61"/>
    </row>
    <row r="602" spans="1:7" s="790" customFormat="1">
      <c r="A602" s="776"/>
      <c r="B602" s="776"/>
      <c r="C602" s="791"/>
      <c r="D602" s="795"/>
      <c r="E602" s="795"/>
      <c r="F602" s="795"/>
      <c r="G602" s="61"/>
    </row>
    <row r="603" spans="1:7">
      <c r="A603" s="27"/>
      <c r="B603" s="750" t="s">
        <v>333</v>
      </c>
      <c r="D603" s="994" t="s">
        <v>495</v>
      </c>
      <c r="E603" s="994"/>
      <c r="F603" s="994"/>
      <c r="G603" s="61"/>
    </row>
    <row r="604" spans="1:7">
      <c r="C604" s="294"/>
      <c r="E604" s="15"/>
      <c r="G604" s="61"/>
    </row>
    <row r="605" spans="1:7">
      <c r="A605" s="27"/>
      <c r="B605" s="750" t="s">
        <v>333</v>
      </c>
      <c r="D605" s="997" t="s">
        <v>1376</v>
      </c>
      <c r="E605" s="997"/>
      <c r="F605" s="997"/>
      <c r="G605" s="61"/>
    </row>
    <row r="606" spans="1:7">
      <c r="D606" s="997"/>
      <c r="E606" s="997"/>
      <c r="F606" s="997"/>
      <c r="G606" s="61"/>
    </row>
    <row r="607" spans="1:7">
      <c r="D607" s="15"/>
      <c r="G607" s="61"/>
    </row>
    <row r="608" spans="1:7">
      <c r="B608" s="750" t="s">
        <v>333</v>
      </c>
      <c r="D608" s="997" t="s">
        <v>1377</v>
      </c>
      <c r="E608" s="997"/>
      <c r="F608" s="997"/>
      <c r="G608" s="61"/>
    </row>
    <row r="609" spans="1:7">
      <c r="C609" s="294"/>
      <c r="D609" s="997"/>
      <c r="E609" s="997"/>
      <c r="F609" s="997"/>
      <c r="G609" s="61"/>
    </row>
    <row r="610" spans="1:7">
      <c r="C610" s="294"/>
      <c r="G610" s="61"/>
    </row>
    <row r="611" spans="1:7">
      <c r="B611" s="750" t="s">
        <v>333</v>
      </c>
      <c r="C611" s="294"/>
      <c r="D611" s="997" t="s">
        <v>1378</v>
      </c>
      <c r="E611" s="997"/>
      <c r="F611" s="997"/>
      <c r="G611" s="61"/>
    </row>
    <row r="612" spans="1:7">
      <c r="C612" s="294"/>
      <c r="D612" s="997"/>
      <c r="E612" s="997"/>
      <c r="F612" s="997"/>
      <c r="G612" s="61"/>
    </row>
    <row r="613" spans="1:7">
      <c r="C613" s="294"/>
      <c r="G613" s="61"/>
    </row>
    <row r="614" spans="1:7">
      <c r="A614" s="1003" t="s">
        <v>1259</v>
      </c>
      <c r="B614" s="1003"/>
      <c r="C614" s="1003"/>
      <c r="D614" s="1003"/>
      <c r="E614" s="1003"/>
      <c r="F614" s="1003"/>
      <c r="G614" s="1003"/>
    </row>
    <row r="615" spans="1:7">
      <c r="A615" s="293"/>
      <c r="B615" s="293"/>
      <c r="C615" s="293"/>
      <c r="G615" s="61"/>
    </row>
    <row r="616" spans="1:7">
      <c r="C616" s="27"/>
      <c r="D616" s="993" t="s">
        <v>1379</v>
      </c>
      <c r="E616" s="993"/>
      <c r="F616" s="993"/>
      <c r="G616" s="61"/>
    </row>
    <row r="617" spans="1:7">
      <c r="A617" s="27"/>
      <c r="B617" s="746"/>
      <c r="C617" s="291"/>
      <c r="D617" s="54"/>
      <c r="G617" s="61"/>
    </row>
    <row r="618" spans="1:7" ht="14.25">
      <c r="A618" s="287"/>
      <c r="B618" s="750" t="s">
        <v>333</v>
      </c>
      <c r="C618" s="291"/>
      <c r="D618" s="1038" t="s">
        <v>1380</v>
      </c>
      <c r="E618" s="1038"/>
      <c r="F618" s="1038"/>
      <c r="G618" s="61"/>
    </row>
    <row r="619" spans="1:7">
      <c r="C619" s="291"/>
      <c r="D619" s="1038"/>
      <c r="E619" s="1038"/>
      <c r="F619" s="1038"/>
      <c r="G619" s="61"/>
    </row>
    <row r="620" spans="1:7">
      <c r="C620" s="291"/>
      <c r="D620" s="1038"/>
      <c r="E620" s="1038"/>
      <c r="F620" s="1038"/>
      <c r="G620" s="61"/>
    </row>
    <row r="621" spans="1:7">
      <c r="C621" s="291"/>
      <c r="D621" s="1038"/>
      <c r="E621" s="1038"/>
      <c r="F621" s="1038"/>
      <c r="G621" s="61"/>
    </row>
    <row r="622" spans="1:7">
      <c r="C622" s="291"/>
      <c r="D622" s="1038"/>
      <c r="E622" s="1038"/>
      <c r="F622" s="1038"/>
      <c r="G622" s="61"/>
    </row>
    <row r="623" spans="1:7">
      <c r="C623" s="291"/>
      <c r="D623" s="1038"/>
      <c r="E623" s="1038"/>
      <c r="F623" s="1038"/>
      <c r="G623" s="61"/>
    </row>
    <row r="624" spans="1:7" s="790" customFormat="1">
      <c r="A624" s="776"/>
      <c r="B624" s="776"/>
      <c r="C624" s="291"/>
      <c r="D624" s="796"/>
      <c r="E624" s="796"/>
      <c r="F624" s="796"/>
      <c r="G624" s="61"/>
    </row>
    <row r="625" spans="1:7" ht="14.25">
      <c r="A625" s="287"/>
      <c r="B625" s="750" t="s">
        <v>333</v>
      </c>
      <c r="C625" s="291"/>
      <c r="D625" s="1038" t="s">
        <v>1381</v>
      </c>
      <c r="E625" s="1038"/>
      <c r="F625" s="1038"/>
      <c r="G625" s="61"/>
    </row>
    <row r="626" spans="1:7">
      <c r="A626" s="292"/>
      <c r="B626" s="292"/>
      <c r="C626" s="292"/>
      <c r="D626" s="1038"/>
      <c r="E626" s="1038"/>
      <c r="F626" s="1038"/>
      <c r="G626" s="61"/>
    </row>
    <row r="627" spans="1:7">
      <c r="A627" s="292"/>
      <c r="B627" s="292"/>
      <c r="C627" s="292"/>
      <c r="D627" s="161"/>
      <c r="E627" s="155"/>
      <c r="F627" s="155"/>
      <c r="G627" s="61"/>
    </row>
    <row r="628" spans="1:7" ht="14.25">
      <c r="A628" s="287"/>
      <c r="B628" s="750" t="s">
        <v>333</v>
      </c>
      <c r="C628" s="292"/>
      <c r="D628" s="995" t="s">
        <v>1382</v>
      </c>
      <c r="E628" s="995"/>
      <c r="F628" s="995"/>
      <c r="G628" s="61"/>
    </row>
    <row r="629" spans="1:7" ht="14.25">
      <c r="A629" s="287"/>
      <c r="B629" s="287"/>
      <c r="C629" s="292"/>
      <c r="D629" s="995"/>
      <c r="E629" s="995"/>
      <c r="F629" s="995"/>
      <c r="G629" s="61"/>
    </row>
    <row r="630" spans="1:7" ht="14.25">
      <c r="A630" s="287"/>
      <c r="B630" s="287"/>
      <c r="C630" s="292"/>
      <c r="D630" s="995"/>
      <c r="E630" s="995"/>
      <c r="F630" s="995"/>
      <c r="G630" s="61"/>
    </row>
    <row r="631" spans="1:7">
      <c r="A631" s="292"/>
      <c r="B631" s="292"/>
      <c r="C631" s="292"/>
      <c r="D631" s="995"/>
      <c r="E631" s="995"/>
      <c r="F631" s="995"/>
      <c r="G631" s="61"/>
    </row>
    <row r="632" spans="1:7" s="790" customFormat="1">
      <c r="A632" s="292"/>
      <c r="B632" s="292"/>
      <c r="C632" s="292"/>
      <c r="D632" s="797"/>
      <c r="E632" s="797"/>
      <c r="F632" s="797"/>
      <c r="G632" s="61"/>
    </row>
    <row r="633" spans="1:7">
      <c r="A633" s="292"/>
      <c r="B633" s="750" t="s">
        <v>333</v>
      </c>
      <c r="C633" s="292"/>
      <c r="D633" s="1043" t="s">
        <v>1383</v>
      </c>
      <c r="E633" s="1043"/>
      <c r="F633" s="1043"/>
      <c r="G633" s="61"/>
    </row>
    <row r="634" spans="1:7">
      <c r="A634" s="292"/>
      <c r="B634" s="292"/>
      <c r="C634" s="292"/>
      <c r="D634" s="798"/>
      <c r="E634" s="798"/>
      <c r="F634" s="798"/>
      <c r="G634" s="61"/>
    </row>
    <row r="635" spans="1:7">
      <c r="A635" s="1003" t="s">
        <v>1260</v>
      </c>
      <c r="B635" s="1003"/>
      <c r="C635" s="1003"/>
      <c r="D635" s="1003"/>
      <c r="E635" s="1003"/>
      <c r="F635" s="1003"/>
      <c r="G635" s="1003"/>
    </row>
    <row r="636" spans="1:7">
      <c r="A636" s="142"/>
      <c r="B636" s="142"/>
      <c r="C636" s="292"/>
      <c r="D636" s="155"/>
      <c r="E636" s="155"/>
      <c r="F636" s="155"/>
      <c r="G636" s="61"/>
    </row>
    <row r="637" spans="1:7">
      <c r="C637" s="293"/>
      <c r="D637" s="1044" t="s">
        <v>1433</v>
      </c>
      <c r="E637" s="1044"/>
      <c r="F637" s="1044"/>
      <c r="G637" s="61"/>
    </row>
    <row r="638" spans="1:7">
      <c r="A638" s="286"/>
      <c r="B638" s="286"/>
      <c r="C638" s="286"/>
      <c r="D638" s="1045" t="s">
        <v>1434</v>
      </c>
      <c r="E638" s="1045"/>
      <c r="F638" s="1045"/>
      <c r="G638" s="61"/>
    </row>
    <row r="639" spans="1:7" s="790" customFormat="1">
      <c r="A639" s="791"/>
      <c r="B639" s="791"/>
      <c r="C639" s="791"/>
      <c r="D639" s="805"/>
      <c r="E639" s="805"/>
      <c r="F639" s="805"/>
      <c r="G639" s="61"/>
    </row>
    <row r="640" spans="1:7" ht="14.45" customHeight="1">
      <c r="A640" s="287"/>
      <c r="B640" s="750" t="s">
        <v>333</v>
      </c>
      <c r="C640" s="292"/>
      <c r="D640" s="983" t="s">
        <v>1435</v>
      </c>
      <c r="E640" s="983"/>
      <c r="F640" s="983"/>
      <c r="G640" s="61"/>
    </row>
    <row r="641" spans="1:11" ht="14.25">
      <c r="A641" s="287"/>
      <c r="B641" s="287"/>
      <c r="C641" s="292"/>
      <c r="D641" s="983"/>
      <c r="E641" s="983"/>
      <c r="F641" s="983"/>
      <c r="G641" s="61"/>
    </row>
    <row r="642" spans="1:11" ht="14.25">
      <c r="A642" s="287"/>
      <c r="B642" s="287"/>
      <c r="C642" s="292"/>
      <c r="D642" s="983"/>
      <c r="E642" s="983"/>
      <c r="F642" s="983"/>
      <c r="G642" s="61"/>
    </row>
    <row r="643" spans="1:11" ht="14.25">
      <c r="A643" s="287"/>
      <c r="B643" s="287"/>
      <c r="C643" s="292"/>
      <c r="D643" s="983"/>
      <c r="E643" s="983"/>
      <c r="F643" s="983"/>
      <c r="G643" s="61"/>
    </row>
    <row r="644" spans="1:11" s="753" customFormat="1" ht="14.25">
      <c r="A644" s="287"/>
      <c r="B644" s="287"/>
      <c r="C644" s="292"/>
      <c r="D644" s="983"/>
      <c r="E644" s="983"/>
      <c r="F644" s="983"/>
      <c r="G644" s="61"/>
    </row>
    <row r="645" spans="1:11" s="790" customFormat="1" ht="14.25">
      <c r="A645" s="785"/>
      <c r="B645" s="785"/>
      <c r="C645" s="292"/>
      <c r="D645" s="807"/>
      <c r="E645" s="807"/>
      <c r="F645" s="807"/>
      <c r="G645" s="61"/>
    </row>
    <row r="646" spans="1:11" s="753" customFormat="1" ht="14.25">
      <c r="A646" s="287"/>
      <c r="B646" s="750" t="s">
        <v>333</v>
      </c>
      <c r="C646" s="292"/>
      <c r="D646" s="1021" t="s">
        <v>1279</v>
      </c>
      <c r="E646" s="1021"/>
      <c r="F646" s="1021"/>
      <c r="G646" s="61"/>
    </row>
    <row r="647" spans="1:11" s="753" customFormat="1" ht="14.25">
      <c r="A647" s="287"/>
      <c r="B647" s="287"/>
      <c r="C647" s="292"/>
      <c r="D647" s="1022" t="s">
        <v>1436</v>
      </c>
      <c r="E647" s="1022"/>
      <c r="F647" s="1022"/>
      <c r="G647" s="61"/>
    </row>
    <row r="648" spans="1:11" s="753" customFormat="1" ht="14.25">
      <c r="A648" s="287"/>
      <c r="B648" s="287"/>
      <c r="C648" s="292"/>
      <c r="D648" s="1022"/>
      <c r="E648" s="1022"/>
      <c r="F648" s="1022"/>
      <c r="G648" s="61"/>
    </row>
    <row r="649" spans="1:11" s="753" customFormat="1" ht="14.25">
      <c r="A649" s="287"/>
      <c r="B649" s="287"/>
      <c r="C649" s="292"/>
      <c r="D649" s="1022"/>
      <c r="E649" s="1022"/>
      <c r="F649" s="1022"/>
      <c r="G649" s="61"/>
    </row>
    <row r="650" spans="1:11" s="753" customFormat="1" ht="14.25">
      <c r="A650" s="287"/>
      <c r="B650" s="287"/>
      <c r="C650" s="292"/>
      <c r="D650" s="1022"/>
      <c r="E650" s="1022"/>
      <c r="F650" s="1022"/>
      <c r="G650" s="61"/>
    </row>
    <row r="651" spans="1:11" s="753" customFormat="1" ht="14.25">
      <c r="A651" s="287"/>
      <c r="B651" s="287"/>
      <c r="C651" s="292"/>
      <c r="D651" s="1022"/>
      <c r="E651" s="1022"/>
      <c r="F651" s="1022"/>
      <c r="G651" s="61"/>
    </row>
    <row r="652" spans="1:11" s="753" customFormat="1" ht="14.25">
      <c r="A652" s="287"/>
      <c r="B652" s="287"/>
      <c r="C652" s="292"/>
      <c r="D652" s="1023" t="s">
        <v>1437</v>
      </c>
      <c r="E652" s="1023"/>
      <c r="F652" s="1023"/>
      <c r="G652" s="61"/>
    </row>
    <row r="653" spans="1:11">
      <c r="A653" s="292"/>
      <c r="B653" s="292"/>
      <c r="C653" s="292"/>
      <c r="D653" s="155"/>
      <c r="E653" s="155"/>
      <c r="F653" s="155"/>
      <c r="G653" s="61"/>
    </row>
    <row r="654" spans="1:11">
      <c r="A654" s="1003" t="s">
        <v>1261</v>
      </c>
      <c r="B654" s="1003"/>
      <c r="C654" s="1003"/>
      <c r="D654" s="1003"/>
      <c r="E654" s="1003"/>
      <c r="F654" s="1003"/>
      <c r="G654" s="1003"/>
      <c r="H654" s="295"/>
      <c r="I654" s="295"/>
      <c r="J654" s="295"/>
      <c r="K654" s="295"/>
    </row>
    <row r="655" spans="1:11" s="790" customFormat="1">
      <c r="A655" s="806"/>
      <c r="B655" s="806"/>
      <c r="C655" s="806"/>
      <c r="D655" s="806"/>
      <c r="E655" s="806"/>
      <c r="F655" s="806"/>
      <c r="G655" s="806"/>
      <c r="H655" s="295"/>
      <c r="I655" s="295"/>
      <c r="J655" s="295"/>
      <c r="K655" s="295"/>
    </row>
    <row r="656" spans="1:11">
      <c r="C656" s="293"/>
      <c r="D656" s="1001" t="s">
        <v>107</v>
      </c>
      <c r="E656" s="1001"/>
      <c r="F656" s="1001"/>
      <c r="G656" s="61"/>
      <c r="H656" s="295"/>
      <c r="I656" s="295"/>
      <c r="J656" s="295"/>
      <c r="K656" s="295"/>
    </row>
    <row r="657" spans="1:11">
      <c r="A657" s="293"/>
      <c r="B657" s="293"/>
      <c r="C657" s="293"/>
      <c r="D657" s="1001" t="s">
        <v>131</v>
      </c>
      <c r="E657" s="1001"/>
      <c r="F657" s="1001"/>
      <c r="G657" s="61"/>
      <c r="H657" s="295"/>
      <c r="I657" s="295"/>
      <c r="J657" s="295"/>
      <c r="K657" s="295"/>
    </row>
    <row r="658" spans="1:11">
      <c r="A658" s="286"/>
      <c r="B658" s="286"/>
      <c r="C658" s="286"/>
      <c r="D658" s="1002" t="s">
        <v>1311</v>
      </c>
      <c r="E658" s="1002"/>
      <c r="F658" s="1002"/>
      <c r="G658" s="61"/>
      <c r="H658" s="295"/>
      <c r="I658" s="295"/>
      <c r="J658" s="295"/>
      <c r="K658" s="295"/>
    </row>
    <row r="659" spans="1:11">
      <c r="A659" s="286"/>
      <c r="B659" s="286"/>
      <c r="C659" s="286"/>
      <c r="G659" s="61"/>
      <c r="H659" s="295"/>
      <c r="I659" s="295"/>
      <c r="J659" s="295"/>
      <c r="K659" s="295"/>
    </row>
    <row r="660" spans="1:11" ht="14.25">
      <c r="A660" s="287"/>
      <c r="B660" s="750" t="s">
        <v>333</v>
      </c>
      <c r="C660" s="286"/>
      <c r="D660" s="1002" t="s">
        <v>1012</v>
      </c>
      <c r="E660" s="1002"/>
      <c r="F660" s="1002"/>
      <c r="G660" s="61"/>
      <c r="H660" s="295"/>
      <c r="I660" s="295"/>
      <c r="J660" s="295"/>
      <c r="K660" s="295"/>
    </row>
    <row r="661" spans="1:11">
      <c r="A661" s="286"/>
      <c r="B661" s="286"/>
      <c r="C661" s="286"/>
      <c r="D661" s="1002" t="s">
        <v>1024</v>
      </c>
      <c r="E661" s="1002"/>
      <c r="F661" s="1002"/>
      <c r="G661" s="61"/>
      <c r="H661" s="295"/>
      <c r="I661" s="295"/>
      <c r="J661" s="295"/>
      <c r="K661" s="295"/>
    </row>
    <row r="662" spans="1:11">
      <c r="A662" s="286"/>
      <c r="B662" s="286"/>
      <c r="C662" s="286"/>
      <c r="D662" s="6"/>
      <c r="E662" s="985" t="s">
        <v>1312</v>
      </c>
      <c r="F662" s="985"/>
      <c r="G662" s="61"/>
      <c r="H662" s="295"/>
      <c r="I662" s="295"/>
      <c r="J662" s="295"/>
      <c r="K662" s="295"/>
    </row>
    <row r="663" spans="1:11">
      <c r="A663" s="286"/>
      <c r="B663" s="286"/>
      <c r="C663" s="286"/>
      <c r="D663" s="6"/>
      <c r="E663" s="985"/>
      <c r="F663" s="985"/>
      <c r="G663" s="61"/>
      <c r="H663" s="295"/>
      <c r="I663" s="295"/>
      <c r="J663" s="295"/>
      <c r="K663" s="295"/>
    </row>
    <row r="664" spans="1:11">
      <c r="A664" s="286"/>
      <c r="B664" s="286"/>
      <c r="C664" s="286"/>
      <c r="D664" s="296"/>
      <c r="E664" s="142"/>
      <c r="G664" s="61"/>
      <c r="H664" s="295"/>
      <c r="I664" s="295"/>
      <c r="J664" s="295"/>
      <c r="K664" s="295"/>
    </row>
    <row r="665" spans="1:11" ht="14.25">
      <c r="A665" s="287"/>
      <c r="B665" s="750" t="s">
        <v>333</v>
      </c>
      <c r="C665" s="286"/>
      <c r="D665" s="977" t="s">
        <v>1313</v>
      </c>
      <c r="E665" s="977"/>
      <c r="F665" s="977"/>
      <c r="G665" s="61"/>
      <c r="H665" s="295"/>
      <c r="I665" s="295"/>
      <c r="J665" s="295"/>
      <c r="K665" s="295"/>
    </row>
    <row r="666" spans="1:11">
      <c r="A666" s="27"/>
      <c r="B666" s="746"/>
      <c r="C666" s="286"/>
      <c r="D666" s="977"/>
      <c r="E666" s="977"/>
      <c r="F666" s="977"/>
      <c r="G666" s="61"/>
      <c r="H666" s="295"/>
      <c r="I666" s="295"/>
      <c r="J666" s="295"/>
      <c r="K666" s="295"/>
    </row>
    <row r="667" spans="1:11">
      <c r="A667" s="286"/>
      <c r="B667" s="286"/>
      <c r="C667" s="286"/>
      <c r="D667" s="977"/>
      <c r="E667" s="977"/>
      <c r="F667" s="977"/>
      <c r="G667" s="61"/>
      <c r="H667" s="295"/>
      <c r="I667" s="295"/>
      <c r="J667" s="295"/>
      <c r="K667" s="295"/>
    </row>
    <row r="668" spans="1:11">
      <c r="A668" s="286"/>
      <c r="B668" s="286"/>
      <c r="C668" s="286"/>
      <c r="G668" s="61"/>
      <c r="H668" s="295"/>
      <c r="I668" s="295"/>
      <c r="J668" s="295"/>
      <c r="K668" s="295"/>
    </row>
    <row r="669" spans="1:11" ht="14.25">
      <c r="A669" s="287"/>
      <c r="B669" s="750" t="s">
        <v>333</v>
      </c>
      <c r="C669" s="286"/>
      <c r="D669" s="1002" t="s">
        <v>1054</v>
      </c>
      <c r="E669" s="1002"/>
      <c r="F669" s="1002"/>
      <c r="G669" s="61"/>
      <c r="H669" s="295"/>
      <c r="I669" s="295"/>
      <c r="J669" s="295"/>
      <c r="K669" s="295"/>
    </row>
    <row r="670" spans="1:11" ht="14.25">
      <c r="A670" s="287"/>
      <c r="B670" s="287"/>
      <c r="C670" s="286"/>
      <c r="D670" s="1002" t="s">
        <v>1024</v>
      </c>
      <c r="E670" s="1002"/>
      <c r="F670" s="1002"/>
      <c r="G670" s="61"/>
      <c r="H670" s="295"/>
      <c r="I670" s="295"/>
      <c r="J670" s="295"/>
      <c r="K670" s="295"/>
    </row>
    <row r="671" spans="1:11">
      <c r="A671" s="286"/>
      <c r="B671" s="286"/>
      <c r="C671" s="286"/>
      <c r="D671" s="6"/>
      <c r="E671" s="1007" t="s">
        <v>1314</v>
      </c>
      <c r="F671" s="1007"/>
      <c r="G671" s="61"/>
      <c r="H671" s="295"/>
      <c r="I671" s="295"/>
      <c r="J671" s="295"/>
      <c r="K671" s="295"/>
    </row>
    <row r="672" spans="1:11">
      <c r="A672" s="286"/>
      <c r="B672" s="286"/>
      <c r="C672" s="286"/>
      <c r="D672" s="54"/>
      <c r="G672" s="61"/>
      <c r="H672" s="295"/>
      <c r="I672" s="295"/>
      <c r="J672" s="295"/>
      <c r="K672" s="295"/>
    </row>
    <row r="673" spans="1:11" ht="14.25">
      <c r="A673" s="287"/>
      <c r="B673" s="750" t="s">
        <v>333</v>
      </c>
      <c r="C673" s="286"/>
      <c r="D673" s="1000" t="s">
        <v>1324</v>
      </c>
      <c r="E673" s="1000"/>
      <c r="F673" s="1000"/>
      <c r="G673" s="61"/>
      <c r="H673" s="295"/>
      <c r="I673" s="295"/>
      <c r="J673" s="295"/>
      <c r="K673" s="295"/>
    </row>
    <row r="674" spans="1:11">
      <c r="A674" s="286"/>
      <c r="B674" s="286"/>
      <c r="C674" s="286"/>
      <c r="D674" s="1000"/>
      <c r="E674" s="1000"/>
      <c r="F674" s="1000"/>
      <c r="G674" s="61"/>
      <c r="H674" s="295"/>
      <c r="I674" s="295"/>
      <c r="J674" s="295"/>
      <c r="K674" s="295"/>
    </row>
    <row r="675" spans="1:11">
      <c r="A675" s="286"/>
      <c r="B675" s="286"/>
      <c r="C675" s="286"/>
      <c r="D675" s="1000"/>
      <c r="E675" s="1000"/>
      <c r="F675" s="1000"/>
      <c r="G675" s="61"/>
      <c r="H675" s="295"/>
      <c r="I675" s="295"/>
      <c r="J675" s="295"/>
      <c r="K675" s="295"/>
    </row>
    <row r="676" spans="1:11">
      <c r="A676" s="286"/>
      <c r="B676" s="286"/>
      <c r="C676" s="286"/>
      <c r="D676" s="1000"/>
      <c r="E676" s="1000"/>
      <c r="F676" s="1000"/>
      <c r="G676" s="61"/>
      <c r="H676" s="295"/>
      <c r="I676" s="295"/>
      <c r="J676" s="295"/>
      <c r="K676" s="295"/>
    </row>
    <row r="677" spans="1:11">
      <c r="A677" s="286"/>
      <c r="B677" s="286"/>
      <c r="C677" s="286"/>
      <c r="D677" s="1000"/>
      <c r="E677" s="1000"/>
      <c r="F677" s="1000"/>
      <c r="G677" s="61"/>
      <c r="H677" s="295"/>
      <c r="I677" s="295"/>
      <c r="J677" s="295"/>
      <c r="K677" s="295"/>
    </row>
    <row r="678" spans="1:11" s="43" customFormat="1">
      <c r="A678" s="526"/>
      <c r="B678" s="526"/>
      <c r="C678" s="526"/>
      <c r="D678" s="1000"/>
      <c r="E678" s="1000"/>
      <c r="F678" s="1000"/>
      <c r="G678" s="64"/>
      <c r="H678" s="298"/>
      <c r="I678" s="298"/>
      <c r="J678" s="298"/>
      <c r="K678" s="298"/>
    </row>
    <row r="679" spans="1:11" s="43" customFormat="1">
      <c r="A679" s="526"/>
      <c r="B679" s="526"/>
      <c r="C679" s="526"/>
      <c r="D679" s="772"/>
      <c r="E679" s="772"/>
      <c r="F679" s="772"/>
      <c r="G679" s="64"/>
      <c r="H679" s="298"/>
      <c r="I679" s="298"/>
      <c r="J679" s="298"/>
      <c r="K679" s="298"/>
    </row>
    <row r="680" spans="1:11" ht="14.25">
      <c r="A680" s="287"/>
      <c r="B680" s="750" t="s">
        <v>333</v>
      </c>
      <c r="C680" s="286"/>
      <c r="D680" s="1000" t="s">
        <v>1315</v>
      </c>
      <c r="E680" s="1000"/>
      <c r="F680" s="1000"/>
      <c r="G680" s="61"/>
      <c r="H680" s="295"/>
      <c r="I680" s="295"/>
      <c r="J680" s="295"/>
      <c r="K680" s="295"/>
    </row>
    <row r="681" spans="1:11">
      <c r="A681" s="286"/>
      <c r="B681" s="286"/>
      <c r="C681" s="286"/>
      <c r="D681" s="1000"/>
      <c r="E681" s="1000"/>
      <c r="F681" s="1000"/>
      <c r="G681" s="61"/>
      <c r="H681" s="295"/>
      <c r="I681" s="295"/>
      <c r="J681" s="295"/>
      <c r="K681" s="295"/>
    </row>
    <row r="682" spans="1:11">
      <c r="A682" s="286"/>
      <c r="B682" s="286"/>
      <c r="C682" s="286"/>
      <c r="D682" s="1000"/>
      <c r="E682" s="1000"/>
      <c r="F682" s="1000"/>
      <c r="G682" s="61"/>
      <c r="H682" s="295"/>
      <c r="I682" s="295"/>
      <c r="J682" s="295"/>
      <c r="K682" s="295"/>
    </row>
    <row r="683" spans="1:11" ht="15" customHeight="1">
      <c r="A683" s="286"/>
      <c r="B683" s="286"/>
      <c r="C683" s="286"/>
      <c r="D683" s="1000"/>
      <c r="E683" s="1000"/>
      <c r="F683" s="1000"/>
      <c r="G683" s="61"/>
      <c r="H683" s="295"/>
      <c r="I683" s="295"/>
      <c r="J683" s="295"/>
      <c r="K683" s="295"/>
    </row>
    <row r="684" spans="1:11" ht="15" customHeight="1">
      <c r="A684" s="286"/>
      <c r="B684" s="286"/>
      <c r="C684" s="286"/>
      <c r="D684" s="1000"/>
      <c r="E684" s="1000"/>
      <c r="F684" s="1000"/>
      <c r="G684" s="61"/>
      <c r="H684" s="295"/>
      <c r="I684" s="295"/>
      <c r="J684" s="295"/>
      <c r="K684" s="295"/>
    </row>
    <row r="685" spans="1:11">
      <c r="A685" s="286"/>
      <c r="B685" s="286"/>
      <c r="C685" s="286"/>
      <c r="D685" s="1000"/>
      <c r="E685" s="1000"/>
      <c r="F685" s="1000"/>
      <c r="G685" s="61"/>
      <c r="H685" s="295"/>
      <c r="I685" s="295"/>
      <c r="J685" s="295"/>
      <c r="K685" s="295"/>
    </row>
    <row r="686" spans="1:11">
      <c r="A686" s="286"/>
      <c r="B686" s="286"/>
      <c r="C686" s="286"/>
      <c r="D686" s="1000"/>
      <c r="E686" s="1000"/>
      <c r="F686" s="1000"/>
      <c r="G686" s="61"/>
      <c r="H686" s="295"/>
      <c r="I686" s="295"/>
      <c r="J686" s="295"/>
      <c r="K686" s="295"/>
    </row>
    <row r="687" spans="1:11">
      <c r="A687" s="286"/>
      <c r="B687" s="286"/>
      <c r="C687" s="286"/>
      <c r="D687" s="1000"/>
      <c r="E687" s="1000"/>
      <c r="F687" s="1000"/>
      <c r="G687" s="61"/>
      <c r="H687" s="295"/>
      <c r="I687" s="295"/>
      <c r="J687" s="295"/>
      <c r="K687" s="295"/>
    </row>
    <row r="688" spans="1:11" ht="15" customHeight="1">
      <c r="A688" s="286"/>
      <c r="B688" s="286"/>
      <c r="C688" s="286"/>
      <c r="D688" s="1000"/>
      <c r="E688" s="1000"/>
      <c r="F688" s="1000"/>
      <c r="G688" s="61"/>
      <c r="H688" s="295"/>
      <c r="I688" s="295"/>
      <c r="J688" s="295"/>
      <c r="K688" s="295"/>
    </row>
    <row r="689" spans="1:11">
      <c r="A689" s="286"/>
      <c r="B689" s="286"/>
      <c r="C689" s="286"/>
      <c r="D689" s="1000"/>
      <c r="E689" s="1000"/>
      <c r="F689" s="1000"/>
      <c r="G689" s="61"/>
      <c r="H689" s="295"/>
      <c r="I689" s="295"/>
      <c r="J689" s="295"/>
      <c r="K689" s="295"/>
    </row>
    <row r="690" spans="1:11">
      <c r="A690" s="286"/>
      <c r="B690" s="286"/>
      <c r="C690" s="286"/>
      <c r="D690" s="1000"/>
      <c r="E690" s="1000"/>
      <c r="F690" s="1000"/>
      <c r="G690" s="61"/>
      <c r="H690" s="295"/>
      <c r="I690" s="295"/>
      <c r="J690" s="295"/>
      <c r="K690" s="295"/>
    </row>
    <row r="691" spans="1:11">
      <c r="A691" s="286"/>
      <c r="B691" s="286"/>
      <c r="C691" s="286"/>
      <c r="D691" s="1000"/>
      <c r="E691" s="1000"/>
      <c r="F691" s="1000"/>
      <c r="G691" s="61"/>
      <c r="H691" s="295"/>
      <c r="I691" s="295"/>
      <c r="J691" s="295"/>
      <c r="K691" s="295"/>
    </row>
    <row r="692" spans="1:11" s="753" customFormat="1">
      <c r="A692" s="286"/>
      <c r="B692" s="286"/>
      <c r="C692" s="286"/>
      <c r="D692" s="772"/>
      <c r="E692" s="772"/>
      <c r="F692" s="772"/>
      <c r="G692" s="61"/>
      <c r="H692" s="295"/>
      <c r="I692" s="295"/>
      <c r="J692" s="295"/>
      <c r="K692" s="295"/>
    </row>
    <row r="693" spans="1:11" ht="14.25">
      <c r="A693" s="287"/>
      <c r="B693" s="750" t="s">
        <v>333</v>
      </c>
      <c r="C693" s="286"/>
      <c r="D693" s="1000" t="s">
        <v>1325</v>
      </c>
      <c r="E693" s="1000"/>
      <c r="F693" s="1000"/>
      <c r="G693" s="61"/>
      <c r="H693" s="295"/>
      <c r="I693" s="295"/>
      <c r="J693" s="295"/>
      <c r="K693" s="295"/>
    </row>
    <row r="694" spans="1:11">
      <c r="A694" s="286"/>
      <c r="B694" s="286"/>
      <c r="C694" s="286"/>
      <c r="D694" s="1000"/>
      <c r="E694" s="1000"/>
      <c r="F694" s="1000"/>
      <c r="G694" s="61"/>
      <c r="H694" s="295"/>
      <c r="I694" s="295"/>
      <c r="J694" s="295"/>
      <c r="K694" s="295"/>
    </row>
    <row r="695" spans="1:11">
      <c r="A695" s="286"/>
      <c r="B695" s="286"/>
      <c r="C695" s="286"/>
      <c r="D695" s="1000"/>
      <c r="E695" s="1000"/>
      <c r="F695" s="1000"/>
      <c r="G695" s="61"/>
      <c r="H695" s="295"/>
      <c r="I695" s="295"/>
      <c r="J695" s="295"/>
      <c r="K695" s="295"/>
    </row>
    <row r="696" spans="1:11" s="753" customFormat="1">
      <c r="A696" s="286"/>
      <c r="B696" s="286"/>
      <c r="C696" s="286"/>
      <c r="D696" s="772"/>
      <c r="E696" s="772"/>
      <c r="F696" s="772"/>
      <c r="G696" s="61"/>
      <c r="H696" s="295"/>
      <c r="I696" s="295"/>
      <c r="J696" s="295"/>
      <c r="K696" s="295"/>
    </row>
    <row r="697" spans="1:11" s="753" customFormat="1">
      <c r="A697" s="286"/>
      <c r="B697" s="750" t="s">
        <v>333</v>
      </c>
      <c r="C697" s="286"/>
      <c r="D697" s="1000" t="s">
        <v>1322</v>
      </c>
      <c r="E697" s="1000"/>
      <c r="F697" s="1000"/>
      <c r="G697" s="61"/>
      <c r="H697" s="295"/>
      <c r="I697" s="295"/>
      <c r="J697" s="295"/>
      <c r="K697" s="295"/>
    </row>
    <row r="698" spans="1:11" s="753" customFormat="1">
      <c r="A698" s="286"/>
      <c r="B698" s="286"/>
      <c r="C698" s="286"/>
      <c r="D698" s="1000"/>
      <c r="E698" s="1000"/>
      <c r="F698" s="1000"/>
      <c r="G698" s="61"/>
      <c r="H698" s="295"/>
      <c r="I698" s="295"/>
      <c r="J698" s="295"/>
      <c r="K698" s="295"/>
    </row>
    <row r="699" spans="1:11" s="753" customFormat="1">
      <c r="A699" s="286"/>
      <c r="B699" s="286"/>
      <c r="C699" s="286"/>
      <c r="D699" s="772"/>
      <c r="E699" s="772"/>
      <c r="F699" s="772"/>
      <c r="G699" s="61"/>
      <c r="H699" s="295"/>
      <c r="I699" s="295"/>
      <c r="J699" s="295"/>
      <c r="K699" s="295"/>
    </row>
    <row r="700" spans="1:11" s="753" customFormat="1">
      <c r="A700" s="286"/>
      <c r="B700" s="750" t="s">
        <v>333</v>
      </c>
      <c r="C700" s="286"/>
      <c r="D700" s="1000" t="s">
        <v>1323</v>
      </c>
      <c r="E700" s="1000"/>
      <c r="F700" s="1000"/>
      <c r="G700" s="61"/>
      <c r="H700" s="295"/>
      <c r="I700" s="295"/>
      <c r="J700" s="295"/>
      <c r="K700" s="295"/>
    </row>
    <row r="701" spans="1:11" s="753" customFormat="1">
      <c r="A701" s="286"/>
      <c r="B701" s="286"/>
      <c r="C701" s="286"/>
      <c r="D701" s="1000"/>
      <c r="E701" s="1000"/>
      <c r="F701" s="1000"/>
      <c r="G701" s="61"/>
      <c r="H701" s="295"/>
      <c r="I701" s="295"/>
      <c r="J701" s="295"/>
      <c r="K701" s="295"/>
    </row>
    <row r="702" spans="1:11" s="753" customFormat="1">
      <c r="A702" s="286"/>
      <c r="B702" s="286"/>
      <c r="C702" s="286"/>
      <c r="D702" s="1000"/>
      <c r="E702" s="1000"/>
      <c r="F702" s="1000"/>
      <c r="G702" s="61"/>
      <c r="H702" s="295"/>
      <c r="I702" s="295"/>
      <c r="J702" s="295"/>
      <c r="K702" s="295"/>
    </row>
    <row r="703" spans="1:11" s="753" customFormat="1">
      <c r="A703" s="286"/>
      <c r="B703" s="286"/>
      <c r="C703" s="286"/>
      <c r="D703" s="772"/>
      <c r="E703" s="772"/>
      <c r="F703" s="772"/>
      <c r="G703" s="61"/>
      <c r="H703" s="295"/>
      <c r="I703" s="295"/>
      <c r="J703" s="295"/>
      <c r="K703" s="295"/>
    </row>
    <row r="704" spans="1:11">
      <c r="A704" s="286"/>
      <c r="B704" s="750" t="s">
        <v>333</v>
      </c>
      <c r="C704" s="286"/>
      <c r="D704" s="1000" t="s">
        <v>1316</v>
      </c>
      <c r="E704" s="1000"/>
      <c r="F704" s="1000"/>
      <c r="G704" s="61"/>
      <c r="H704" s="295"/>
      <c r="I704" s="295"/>
      <c r="J704" s="295"/>
      <c r="K704" s="295"/>
    </row>
    <row r="705" spans="1:11">
      <c r="A705" s="286"/>
      <c r="B705" s="286"/>
      <c r="C705" s="286"/>
      <c r="D705" s="1000"/>
      <c r="E705" s="1000"/>
      <c r="F705" s="1000"/>
      <c r="G705" s="61"/>
      <c r="H705" s="295"/>
      <c r="I705" s="295"/>
      <c r="J705" s="295"/>
      <c r="K705" s="295"/>
    </row>
    <row r="706" spans="1:11">
      <c r="A706" s="286"/>
      <c r="B706" s="286"/>
      <c r="C706" s="286"/>
      <c r="D706" s="1000"/>
      <c r="E706" s="1000"/>
      <c r="F706" s="1000"/>
      <c r="G706" s="61"/>
      <c r="H706" s="295"/>
      <c r="I706" s="295"/>
      <c r="J706" s="295"/>
      <c r="K706" s="295"/>
    </row>
    <row r="707" spans="1:11">
      <c r="A707" s="286"/>
      <c r="B707" s="286"/>
      <c r="C707" s="286"/>
      <c r="D707" s="137"/>
      <c r="G707" s="61"/>
      <c r="H707" s="295"/>
      <c r="I707" s="295"/>
      <c r="J707" s="295"/>
      <c r="K707" s="295"/>
    </row>
    <row r="708" spans="1:11">
      <c r="A708" s="286"/>
      <c r="B708" s="750" t="s">
        <v>333</v>
      </c>
      <c r="C708" s="286"/>
      <c r="D708" s="1000" t="s">
        <v>1317</v>
      </c>
      <c r="E708" s="1000"/>
      <c r="F708" s="1000"/>
      <c r="G708" s="61"/>
      <c r="H708" s="295"/>
      <c r="I708" s="295"/>
      <c r="J708" s="295"/>
      <c r="K708" s="295"/>
    </row>
    <row r="709" spans="1:11">
      <c r="A709" s="286"/>
      <c r="B709" s="286"/>
      <c r="C709" s="286"/>
      <c r="D709" s="1000"/>
      <c r="E709" s="1000"/>
      <c r="F709" s="1000"/>
      <c r="G709" s="61"/>
      <c r="H709" s="295"/>
      <c r="I709" s="295"/>
      <c r="J709" s="295"/>
      <c r="K709" s="295"/>
    </row>
    <row r="710" spans="1:11">
      <c r="A710" s="286"/>
      <c r="B710" s="286"/>
      <c r="C710" s="286"/>
      <c r="D710" s="1000"/>
      <c r="E710" s="1000"/>
      <c r="F710" s="1000"/>
      <c r="G710" s="61"/>
      <c r="H710" s="295"/>
      <c r="I710" s="295"/>
      <c r="J710" s="295"/>
      <c r="K710" s="295"/>
    </row>
    <row r="711" spans="1:11">
      <c r="A711" s="286"/>
      <c r="B711" s="286"/>
      <c r="C711" s="286"/>
      <c r="D711" s="15"/>
      <c r="G711" s="61"/>
      <c r="H711" s="295"/>
      <c r="I711" s="295"/>
      <c r="J711" s="295"/>
      <c r="K711" s="295"/>
    </row>
    <row r="712" spans="1:11" ht="14.25">
      <c r="A712" s="287"/>
      <c r="B712" s="750" t="s">
        <v>333</v>
      </c>
      <c r="C712" s="286"/>
      <c r="D712" s="977" t="s">
        <v>1318</v>
      </c>
      <c r="E712" s="977"/>
      <c r="F712" s="977"/>
      <c r="G712" s="61"/>
      <c r="H712" s="295"/>
      <c r="I712" s="295"/>
      <c r="J712" s="295"/>
      <c r="K712" s="295"/>
    </row>
    <row r="713" spans="1:11">
      <c r="A713" s="286"/>
      <c r="B713" s="286"/>
      <c r="C713" s="286"/>
      <c r="D713" s="977"/>
      <c r="E713" s="977"/>
      <c r="F713" s="977"/>
      <c r="G713" s="61"/>
      <c r="H713" s="295"/>
      <c r="I713" s="295"/>
      <c r="J713" s="295"/>
      <c r="K713" s="295"/>
    </row>
    <row r="714" spans="1:11">
      <c r="A714" s="286"/>
      <c r="B714" s="286"/>
      <c r="C714" s="286"/>
      <c r="D714" s="977"/>
      <c r="E714" s="977"/>
      <c r="F714" s="977"/>
      <c r="G714" s="61"/>
      <c r="H714" s="295"/>
      <c r="I714" s="295"/>
      <c r="J714" s="295"/>
      <c r="K714" s="295"/>
    </row>
    <row r="715" spans="1:11">
      <c r="A715" s="286"/>
      <c r="B715" s="286"/>
      <c r="C715" s="286"/>
      <c r="D715" s="977"/>
      <c r="E715" s="977"/>
      <c r="F715" s="977"/>
      <c r="G715" s="61"/>
      <c r="H715" s="295"/>
      <c r="I715" s="295"/>
      <c r="J715" s="295"/>
      <c r="K715" s="295"/>
    </row>
    <row r="716" spans="1:11">
      <c r="A716" s="286"/>
      <c r="B716" s="286"/>
      <c r="C716" s="286"/>
      <c r="D716" s="289"/>
      <c r="G716" s="61"/>
      <c r="H716" s="295"/>
      <c r="I716" s="295"/>
      <c r="J716" s="295"/>
      <c r="K716" s="295"/>
    </row>
    <row r="717" spans="1:11" ht="14.25">
      <c r="A717" s="287"/>
      <c r="B717" s="750" t="s">
        <v>333</v>
      </c>
      <c r="C717" s="286"/>
      <c r="D717" s="1000" t="s">
        <v>1453</v>
      </c>
      <c r="E717" s="1000"/>
      <c r="F717" s="1000"/>
      <c r="G717" s="61"/>
      <c r="H717" s="295"/>
      <c r="I717" s="295"/>
      <c r="J717" s="295"/>
      <c r="K717" s="295"/>
    </row>
    <row r="718" spans="1:11">
      <c r="A718" s="286"/>
      <c r="B718" s="286"/>
      <c r="C718" s="286"/>
      <c r="D718" s="1000"/>
      <c r="E718" s="1000"/>
      <c r="F718" s="1000"/>
      <c r="G718" s="61"/>
      <c r="H718" s="295"/>
      <c r="I718" s="295"/>
      <c r="J718" s="295"/>
      <c r="K718" s="295"/>
    </row>
    <row r="719" spans="1:11">
      <c r="A719" s="286"/>
      <c r="B719" s="286"/>
      <c r="C719" s="286"/>
      <c r="D719" s="1000"/>
      <c r="E719" s="1000"/>
      <c r="F719" s="1000"/>
      <c r="G719" s="61"/>
      <c r="H719" s="295"/>
      <c r="I719" s="295"/>
      <c r="J719" s="295"/>
      <c r="K719" s="295"/>
    </row>
    <row r="720" spans="1:11">
      <c r="A720" s="286"/>
      <c r="B720" s="286"/>
      <c r="C720" s="286"/>
      <c r="D720" s="1000"/>
      <c r="E720" s="1000"/>
      <c r="F720" s="1000"/>
      <c r="G720" s="61"/>
      <c r="H720" s="295"/>
      <c r="I720" s="295"/>
      <c r="J720" s="295"/>
      <c r="K720" s="295"/>
    </row>
    <row r="721" spans="1:11">
      <c r="A721" s="286"/>
      <c r="B721" s="286"/>
      <c r="C721" s="286"/>
      <c r="D721" s="1000"/>
      <c r="E721" s="1000"/>
      <c r="F721" s="1000"/>
      <c r="G721" s="61"/>
      <c r="H721" s="295"/>
      <c r="I721" s="295"/>
      <c r="J721" s="295"/>
      <c r="K721" s="295"/>
    </row>
    <row r="722" spans="1:11">
      <c r="A722" s="286"/>
      <c r="B722" s="286"/>
      <c r="C722" s="286"/>
      <c r="D722" s="1000"/>
      <c r="E722" s="1000"/>
      <c r="F722" s="1000"/>
      <c r="G722" s="61"/>
      <c r="H722" s="295"/>
      <c r="I722" s="295"/>
      <c r="J722" s="295"/>
      <c r="K722" s="295"/>
    </row>
    <row r="723" spans="1:11">
      <c r="A723" s="286"/>
      <c r="B723" s="286"/>
      <c r="C723" s="286"/>
      <c r="D723" s="1000"/>
      <c r="E723" s="1000"/>
      <c r="F723" s="1000"/>
      <c r="G723" s="61"/>
      <c r="H723" s="295"/>
      <c r="I723" s="295"/>
      <c r="J723" s="295"/>
      <c r="K723" s="295"/>
    </row>
    <row r="724" spans="1:11">
      <c r="A724" s="286"/>
      <c r="B724" s="286"/>
      <c r="C724" s="286"/>
      <c r="D724" s="1011" t="s">
        <v>1319</v>
      </c>
      <c r="E724" s="1011"/>
      <c r="F724" s="1011"/>
      <c r="G724" s="61"/>
      <c r="H724" s="295"/>
      <c r="I724" s="295"/>
      <c r="J724" s="295"/>
      <c r="K724" s="295"/>
    </row>
    <row r="725" spans="1:11" s="753" customFormat="1">
      <c r="A725" s="286"/>
      <c r="B725" s="286"/>
      <c r="C725" s="286"/>
      <c r="D725" s="586"/>
      <c r="E725" s="8"/>
      <c r="F725" s="8"/>
      <c r="G725" s="61"/>
      <c r="H725" s="295"/>
      <c r="I725" s="295"/>
      <c r="J725" s="295"/>
      <c r="K725" s="295"/>
    </row>
    <row r="726" spans="1:11">
      <c r="A726" s="1004" t="s">
        <v>1262</v>
      </c>
      <c r="B726" s="1004"/>
      <c r="C726" s="1004"/>
      <c r="D726" s="1004"/>
      <c r="E726" s="1004"/>
      <c r="F726" s="1004"/>
      <c r="G726" s="1004"/>
      <c r="H726" s="295"/>
      <c r="I726" s="295"/>
      <c r="J726" s="295"/>
      <c r="K726" s="295"/>
    </row>
    <row r="727" spans="1:11">
      <c r="A727" s="286"/>
      <c r="B727" s="286"/>
      <c r="C727" s="286"/>
      <c r="D727" s="289"/>
      <c r="G727" s="297"/>
      <c r="H727" s="295"/>
      <c r="I727" s="295"/>
      <c r="J727" s="295"/>
      <c r="K727" s="295"/>
    </row>
    <row r="728" spans="1:11" ht="13.35" customHeight="1">
      <c r="C728" s="286"/>
      <c r="D728" s="1019" t="s">
        <v>1286</v>
      </c>
      <c r="E728" s="1019"/>
      <c r="F728" s="1019"/>
      <c r="G728" s="297"/>
      <c r="H728" s="295"/>
      <c r="I728" s="295"/>
      <c r="J728" s="295"/>
      <c r="K728" s="295"/>
    </row>
    <row r="729" spans="1:11">
      <c r="A729" s="286"/>
      <c r="B729" s="286"/>
      <c r="C729" s="286"/>
      <c r="D729" s="1006" t="s">
        <v>1287</v>
      </c>
      <c r="E729" s="1006"/>
      <c r="F729" s="1006"/>
      <c r="G729" s="297"/>
      <c r="H729" s="295"/>
      <c r="I729" s="295"/>
      <c r="J729" s="295"/>
      <c r="K729" s="295"/>
    </row>
    <row r="730" spans="1:11">
      <c r="A730" s="286"/>
      <c r="B730" s="286"/>
      <c r="C730" s="286"/>
      <c r="G730" s="297"/>
      <c r="H730" s="295"/>
      <c r="I730" s="295"/>
      <c r="J730" s="295"/>
      <c r="K730" s="295"/>
    </row>
    <row r="731" spans="1:11" s="43" customFormat="1" ht="14.25">
      <c r="A731" s="287"/>
      <c r="B731" s="750" t="s">
        <v>333</v>
      </c>
      <c r="C731" s="139"/>
      <c r="D731" s="977" t="s">
        <v>1288</v>
      </c>
      <c r="E731" s="977"/>
      <c r="F731" s="977"/>
      <c r="G731" s="297"/>
      <c r="H731" s="298"/>
      <c r="I731" s="298"/>
      <c r="J731" s="298"/>
      <c r="K731" s="298"/>
    </row>
    <row r="732" spans="1:11" s="43" customFormat="1" ht="10.5" customHeight="1">
      <c r="A732" s="139"/>
      <c r="B732" s="747"/>
      <c r="C732" s="139"/>
      <c r="D732" s="977"/>
      <c r="E732" s="977"/>
      <c r="F732" s="977"/>
      <c r="G732" s="297"/>
      <c r="H732" s="298"/>
      <c r="I732" s="298"/>
      <c r="J732" s="298"/>
      <c r="K732" s="298"/>
    </row>
    <row r="733" spans="1:11" s="43" customFormat="1">
      <c r="A733" s="139"/>
      <c r="B733" s="747"/>
      <c r="C733" s="139"/>
      <c r="D733" s="977"/>
      <c r="E733" s="977"/>
      <c r="F733" s="977"/>
      <c r="G733" s="297"/>
      <c r="H733" s="298"/>
      <c r="I733" s="298"/>
      <c r="J733" s="298"/>
      <c r="K733" s="298"/>
    </row>
    <row r="734" spans="1:11">
      <c r="D734" s="977"/>
      <c r="E734" s="977"/>
      <c r="F734" s="977"/>
      <c r="G734" s="297"/>
      <c r="H734" s="295"/>
      <c r="I734" s="295"/>
      <c r="J734" s="295"/>
      <c r="K734" s="295"/>
    </row>
    <row r="735" spans="1:11">
      <c r="A735" s="299"/>
      <c r="B735" s="299"/>
      <c r="C735" s="299"/>
      <c r="D735" s="977"/>
      <c r="E735" s="977"/>
      <c r="F735" s="977"/>
      <c r="G735" s="301"/>
      <c r="H735" s="295"/>
      <c r="I735" s="295"/>
      <c r="J735" s="295"/>
      <c r="K735" s="295"/>
    </row>
    <row r="736" spans="1:11" ht="15.6" customHeight="1">
      <c r="A736" s="299"/>
      <c r="B736" s="299"/>
      <c r="C736" s="299"/>
      <c r="D736" s="977"/>
      <c r="E736" s="977"/>
      <c r="F736" s="977"/>
      <c r="G736" s="301"/>
      <c r="H736" s="295"/>
      <c r="I736" s="295"/>
      <c r="J736" s="295"/>
      <c r="K736" s="295"/>
    </row>
    <row r="737" spans="1:11">
      <c r="A737" s="299"/>
      <c r="B737" s="299"/>
      <c r="C737" s="299"/>
      <c r="D737" s="415"/>
      <c r="E737" s="300"/>
      <c r="F737" s="300"/>
      <c r="G737" s="301"/>
      <c r="H737" s="295"/>
      <c r="I737" s="295"/>
      <c r="J737" s="295"/>
      <c r="K737" s="295"/>
    </row>
    <row r="738" spans="1:11" s="448" customFormat="1" ht="14.25">
      <c r="A738" s="446"/>
      <c r="B738" s="750" t="s">
        <v>333</v>
      </c>
      <c r="C738" s="447"/>
      <c r="D738" s="982" t="s">
        <v>1289</v>
      </c>
      <c r="E738" s="982"/>
      <c r="F738" s="982"/>
      <c r="G738" s="341"/>
    </row>
    <row r="739" spans="1:11" s="448" customFormat="1">
      <c r="A739" s="447"/>
      <c r="B739" s="447"/>
      <c r="C739" s="447"/>
      <c r="D739" s="982"/>
      <c r="E739" s="982"/>
      <c r="F739" s="982"/>
      <c r="G739" s="341"/>
    </row>
    <row r="740" spans="1:11" s="448" customFormat="1">
      <c r="A740" s="447"/>
      <c r="B740" s="447"/>
      <c r="C740" s="447"/>
      <c r="D740" s="982"/>
      <c r="E740" s="982"/>
      <c r="F740" s="982"/>
      <c r="G740" s="341"/>
    </row>
    <row r="741" spans="1:11" s="448" customFormat="1">
      <c r="A741" s="447"/>
      <c r="B741" s="447"/>
      <c r="C741" s="447"/>
      <c r="D741" s="982"/>
      <c r="E741" s="982"/>
      <c r="F741" s="982"/>
      <c r="G741" s="341"/>
    </row>
    <row r="742" spans="1:11" s="448" customFormat="1">
      <c r="A742" s="447"/>
      <c r="B742" s="447"/>
      <c r="C742" s="447"/>
      <c r="D742" s="415"/>
      <c r="E742" s="341"/>
      <c r="F742" s="341"/>
      <c r="G742" s="341"/>
    </row>
    <row r="743" spans="1:11" s="448" customFormat="1" ht="14.25">
      <c r="A743" s="287"/>
      <c r="B743" s="750" t="s">
        <v>333</v>
      </c>
      <c r="C743" s="447"/>
      <c r="D743" s="1020" t="s">
        <v>1290</v>
      </c>
      <c r="E743" s="1020"/>
      <c r="F743" s="1020"/>
      <c r="G743" s="341"/>
    </row>
    <row r="744" spans="1:11" s="448" customFormat="1">
      <c r="A744" s="447"/>
      <c r="B744" s="447"/>
      <c r="C744" s="447"/>
      <c r="D744" s="1020"/>
      <c r="E744" s="1020"/>
      <c r="F744" s="1020"/>
      <c r="G744" s="341"/>
    </row>
    <row r="745" spans="1:11" s="448" customFormat="1">
      <c r="A745" s="447"/>
      <c r="B745" s="447"/>
      <c r="C745" s="447"/>
      <c r="D745" s="1020"/>
      <c r="E745" s="1020"/>
      <c r="F745" s="1020"/>
      <c r="G745" s="341"/>
    </row>
    <row r="746" spans="1:11">
      <c r="A746" s="299"/>
      <c r="B746" s="299"/>
      <c r="C746" s="299"/>
      <c r="D746" s="415"/>
      <c r="E746" s="300"/>
      <c r="F746" s="300"/>
      <c r="G746" s="301"/>
      <c r="H746" s="295"/>
      <c r="I746" s="295"/>
      <c r="J746" s="295"/>
      <c r="K746" s="295"/>
    </row>
    <row r="747" spans="1:11" ht="14.25">
      <c r="A747" s="287"/>
      <c r="B747" s="750" t="s">
        <v>333</v>
      </c>
      <c r="C747" s="299"/>
      <c r="D747" s="982" t="s">
        <v>1291</v>
      </c>
      <c r="E747" s="982"/>
      <c r="F747" s="982"/>
      <c r="G747" s="301"/>
      <c r="H747" s="295"/>
      <c r="I747" s="295"/>
      <c r="J747" s="295"/>
      <c r="K747" s="295"/>
    </row>
    <row r="748" spans="1:11">
      <c r="A748" s="299"/>
      <c r="B748" s="299"/>
      <c r="C748" s="299"/>
      <c r="D748" s="982"/>
      <c r="E748" s="982"/>
      <c r="F748" s="982"/>
      <c r="G748" s="301"/>
      <c r="H748" s="295"/>
      <c r="I748" s="295"/>
      <c r="J748" s="295"/>
      <c r="K748" s="295"/>
    </row>
    <row r="749" spans="1:11" s="753" customFormat="1">
      <c r="A749" s="299"/>
      <c r="B749" s="299"/>
      <c r="C749" s="299"/>
      <c r="D749" s="766"/>
      <c r="E749" s="766"/>
      <c r="F749" s="766"/>
      <c r="G749" s="301"/>
      <c r="H749" s="295"/>
      <c r="I749" s="295"/>
      <c r="J749" s="295"/>
      <c r="K749" s="295"/>
    </row>
    <row r="750" spans="1:11" s="753" customFormat="1">
      <c r="A750" s="299"/>
      <c r="B750" s="750" t="s">
        <v>333</v>
      </c>
      <c r="C750" s="299"/>
      <c r="D750" s="982" t="s">
        <v>1292</v>
      </c>
      <c r="E750" s="982"/>
      <c r="F750" s="982"/>
      <c r="G750" s="301"/>
      <c r="H750" s="295"/>
      <c r="I750" s="295"/>
      <c r="J750" s="295"/>
      <c r="K750" s="295"/>
    </row>
    <row r="751" spans="1:11" s="753" customFormat="1">
      <c r="A751" s="299"/>
      <c r="B751" s="299"/>
      <c r="C751" s="299"/>
      <c r="D751" s="982"/>
      <c r="E751" s="982"/>
      <c r="F751" s="982"/>
      <c r="G751" s="301"/>
      <c r="H751" s="295"/>
      <c r="I751" s="295"/>
      <c r="J751" s="295"/>
      <c r="K751" s="295"/>
    </row>
    <row r="752" spans="1:11" s="753" customFormat="1">
      <c r="A752" s="299"/>
      <c r="B752" s="299"/>
      <c r="C752" s="299"/>
      <c r="D752" s="982"/>
      <c r="E752" s="982"/>
      <c r="F752" s="982"/>
      <c r="G752" s="301"/>
      <c r="H752" s="295"/>
      <c r="I752" s="295"/>
      <c r="J752" s="295"/>
      <c r="K752" s="295"/>
    </row>
    <row r="753" spans="1:11" s="753" customFormat="1">
      <c r="A753" s="299"/>
      <c r="B753" s="299"/>
      <c r="C753" s="299"/>
      <c r="D753" s="766"/>
      <c r="E753" s="766"/>
      <c r="F753" s="766"/>
      <c r="G753" s="301"/>
      <c r="H753" s="295"/>
      <c r="I753" s="295"/>
      <c r="J753" s="295"/>
      <c r="K753" s="295"/>
    </row>
    <row r="754" spans="1:11">
      <c r="A754" s="1014" t="s">
        <v>1293</v>
      </c>
      <c r="B754" s="1014"/>
      <c r="C754" s="1014"/>
      <c r="D754" s="1014"/>
      <c r="E754" s="1014"/>
      <c r="F754" s="1014"/>
      <c r="G754" s="1014"/>
    </row>
    <row r="755" spans="1:11">
      <c r="A755" s="286"/>
      <c r="B755" s="286"/>
      <c r="C755" s="286"/>
      <c r="D755" s="302"/>
      <c r="F755" s="155"/>
      <c r="G755" s="297"/>
    </row>
    <row r="756" spans="1:11">
      <c r="A756" s="299"/>
      <c r="B756" s="299"/>
      <c r="C756" s="481"/>
      <c r="D756" s="1015" t="s">
        <v>1277</v>
      </c>
      <c r="E756" s="1015"/>
      <c r="F756" s="1015"/>
      <c r="G756" s="297"/>
    </row>
    <row r="757" spans="1:11">
      <c r="A757" s="552"/>
      <c r="B757" s="552"/>
      <c r="C757" s="551"/>
      <c r="D757" s="1016" t="s">
        <v>1294</v>
      </c>
      <c r="E757" s="1016"/>
      <c r="F757" s="1016"/>
      <c r="G757" s="297"/>
    </row>
    <row r="758" spans="1:11">
      <c r="A758" s="299"/>
      <c r="B758" s="299"/>
      <c r="C758" s="481"/>
      <c r="D758" s="764"/>
      <c r="E758" s="764"/>
      <c r="F758" s="764"/>
      <c r="G758" s="297"/>
    </row>
    <row r="759" spans="1:11" ht="14.25">
      <c r="A759" s="287"/>
      <c r="B759" s="750" t="s">
        <v>333</v>
      </c>
      <c r="C759" s="481"/>
      <c r="D759" s="1017" t="s">
        <v>1143</v>
      </c>
      <c r="E759" s="1017"/>
      <c r="F759" s="1017"/>
      <c r="G759" s="297"/>
    </row>
    <row r="760" spans="1:11">
      <c r="A760" s="299"/>
      <c r="B760" s="299"/>
      <c r="C760" s="481"/>
      <c r="D760" s="763"/>
      <c r="E760" s="1018" t="s">
        <v>1278</v>
      </c>
      <c r="F760" s="1018"/>
      <c r="G760" s="297"/>
    </row>
    <row r="761" spans="1:11">
      <c r="A761" s="293"/>
      <c r="B761" s="293"/>
      <c r="C761" s="293"/>
      <c r="D761" s="142"/>
      <c r="F761" s="61"/>
      <c r="G761" s="297"/>
    </row>
    <row r="762" spans="1:11">
      <c r="A762" s="1012" t="s">
        <v>512</v>
      </c>
      <c r="B762" s="1012"/>
      <c r="C762" s="1012"/>
      <c r="D762" s="1012"/>
      <c r="E762" s="1012"/>
      <c r="F762" s="1012"/>
      <c r="G762" s="1012"/>
    </row>
    <row r="763" spans="1:11">
      <c r="A763" s="281"/>
      <c r="B763" s="744"/>
      <c r="C763" s="292"/>
      <c r="D763" s="297"/>
      <c r="E763" s="297"/>
      <c r="F763" s="297"/>
      <c r="G763" s="297"/>
    </row>
    <row r="764" spans="1:11">
      <c r="A764" s="142"/>
      <c r="B764" s="1013" t="s">
        <v>1142</v>
      </c>
      <c r="C764" s="1013"/>
      <c r="D764" s="1013"/>
      <c r="E764" s="1013"/>
      <c r="F764" s="1013"/>
      <c r="G764" s="297"/>
    </row>
    <row r="765" spans="1:11">
      <c r="A765" s="27"/>
      <c r="B765" s="746"/>
      <c r="G765" s="297"/>
    </row>
    <row r="766" spans="1:11">
      <c r="A766" s="1012" t="s">
        <v>513</v>
      </c>
      <c r="B766" s="1012"/>
      <c r="C766" s="1012"/>
      <c r="D766" s="1012"/>
      <c r="E766" s="1012"/>
      <c r="F766" s="1012"/>
      <c r="G766" s="1012"/>
    </row>
    <row r="767" spans="1:11">
      <c r="A767" s="281"/>
      <c r="B767" s="744"/>
      <c r="C767" s="281"/>
      <c r="D767" s="289"/>
      <c r="G767" s="297"/>
    </row>
    <row r="768" spans="1:11">
      <c r="A768" s="142"/>
      <c r="B768" s="1009" t="s">
        <v>511</v>
      </c>
      <c r="C768" s="1009"/>
      <c r="D768" s="1009"/>
      <c r="E768" s="1009"/>
      <c r="F768" s="1009"/>
      <c r="G768" s="297"/>
    </row>
    <row r="769" spans="1:7" ht="14.25">
      <c r="A769" s="287"/>
      <c r="B769" s="287"/>
      <c r="D769" s="142"/>
      <c r="E769" s="142"/>
      <c r="F769" s="297"/>
      <c r="G769" s="297"/>
    </row>
    <row r="770" spans="1:7">
      <c r="A770" s="1012" t="s">
        <v>514</v>
      </c>
      <c r="B770" s="1012"/>
      <c r="C770" s="1012"/>
      <c r="D770" s="1012"/>
      <c r="E770" s="1012"/>
      <c r="F770" s="1012"/>
      <c r="G770" s="1012"/>
    </row>
    <row r="771" spans="1:7">
      <c r="C771" s="286"/>
      <c r="D771" s="285"/>
      <c r="E771" s="142"/>
      <c r="F771" s="297"/>
      <c r="G771" s="297"/>
    </row>
    <row r="772" spans="1:7">
      <c r="A772" s="142"/>
      <c r="B772" s="1009" t="s">
        <v>511</v>
      </c>
      <c r="C772" s="1009"/>
      <c r="D772" s="1009"/>
      <c r="E772" s="1009"/>
      <c r="F772" s="1009"/>
      <c r="G772" s="297"/>
    </row>
    <row r="773" spans="1:7">
      <c r="A773" s="142"/>
      <c r="B773" s="142"/>
      <c r="C773" s="292"/>
      <c r="D773" s="297"/>
      <c r="E773" s="297"/>
      <c r="F773" s="297"/>
      <c r="G773" s="297"/>
    </row>
    <row r="774" spans="1:7">
      <c r="A774" s="1012" t="s">
        <v>515</v>
      </c>
      <c r="B774" s="1012"/>
      <c r="C774" s="1012"/>
      <c r="D774" s="1012"/>
      <c r="E774" s="1012"/>
      <c r="F774" s="1012"/>
      <c r="G774" s="1012"/>
    </row>
    <row r="775" spans="1:7">
      <c r="A775" s="142"/>
      <c r="B775" s="142"/>
    </row>
    <row r="776" spans="1:7">
      <c r="A776" s="142"/>
      <c r="B776" s="1009" t="s">
        <v>511</v>
      </c>
      <c r="C776" s="1009"/>
      <c r="D776" s="1009"/>
      <c r="E776" s="1009"/>
      <c r="F776" s="1009"/>
    </row>
    <row r="777" spans="1:7">
      <c r="A777" s="292"/>
      <c r="B777" s="292"/>
      <c r="C777" s="292"/>
      <c r="D777" s="284"/>
      <c r="F777" s="297"/>
    </row>
    <row r="778" spans="1:7">
      <c r="A778" s="1012" t="s">
        <v>516</v>
      </c>
      <c r="B778" s="1012"/>
      <c r="C778" s="1012"/>
      <c r="D778" s="1012"/>
      <c r="E778" s="1012"/>
      <c r="F778" s="1012"/>
      <c r="G778" s="1012"/>
    </row>
    <row r="779" spans="1:7">
      <c r="A779" s="142"/>
      <c r="B779" s="142"/>
    </row>
    <row r="780" spans="1:7">
      <c r="A780" s="142"/>
      <c r="B780" s="1009" t="s">
        <v>511</v>
      </c>
      <c r="C780" s="1009"/>
      <c r="D780" s="1009"/>
      <c r="E780" s="1009"/>
      <c r="F780" s="1009"/>
    </row>
    <row r="781" spans="1:7">
      <c r="A781" s="292"/>
      <c r="B781" s="292"/>
      <c r="C781" s="292"/>
      <c r="D781" s="284"/>
      <c r="F781" s="297"/>
    </row>
    <row r="782" spans="1:7">
      <c r="A782" s="1012" t="s">
        <v>517</v>
      </c>
      <c r="B782" s="1012"/>
      <c r="C782" s="1012"/>
      <c r="D782" s="1012"/>
      <c r="E782" s="1012"/>
      <c r="F782" s="1012"/>
      <c r="G782" s="1012"/>
    </row>
    <row r="783" spans="1:7">
      <c r="A783" s="142"/>
      <c r="B783" s="142"/>
    </row>
    <row r="784" spans="1:7">
      <c r="A784" s="142"/>
      <c r="B784" s="1009" t="s">
        <v>511</v>
      </c>
      <c r="C784" s="1009"/>
      <c r="D784" s="1009"/>
      <c r="E784" s="1009"/>
      <c r="F784" s="1009"/>
    </row>
    <row r="785" spans="1:7">
      <c r="A785" s="291"/>
      <c r="B785" s="291"/>
      <c r="C785" s="291"/>
      <c r="D785" s="303"/>
      <c r="E785" s="61"/>
      <c r="F785" s="61"/>
      <c r="G785" s="61"/>
    </row>
    <row r="786" spans="1:7">
      <c r="A786" s="1012" t="s">
        <v>204</v>
      </c>
      <c r="B786" s="1012"/>
      <c r="C786" s="1012"/>
      <c r="D786" s="1012"/>
      <c r="E786" s="1012"/>
      <c r="F786" s="1012"/>
      <c r="G786" s="1012"/>
    </row>
    <row r="787" spans="1:7">
      <c r="A787" s="142"/>
      <c r="B787" s="142"/>
    </row>
    <row r="788" spans="1:7">
      <c r="A788" s="142"/>
      <c r="B788" s="1009" t="s">
        <v>511</v>
      </c>
      <c r="C788" s="1009"/>
      <c r="D788" s="1009"/>
      <c r="E788" s="1009"/>
      <c r="F788" s="1009"/>
    </row>
    <row r="789" spans="1:7">
      <c r="A789" s="142"/>
      <c r="B789" s="142"/>
      <c r="D789" s="284"/>
    </row>
    <row r="790" spans="1:7">
      <c r="A790" s="1012" t="s">
        <v>999</v>
      </c>
      <c r="B790" s="1012"/>
      <c r="C790" s="1012"/>
      <c r="D790" s="1012"/>
      <c r="E790" s="1012"/>
      <c r="F790" s="1012"/>
      <c r="G790" s="1012"/>
    </row>
    <row r="791" spans="1:7">
      <c r="A791" s="142"/>
      <c r="B791" s="142"/>
    </row>
    <row r="792" spans="1:7">
      <c r="A792" s="142"/>
      <c r="B792" s="1009" t="s">
        <v>511</v>
      </c>
      <c r="C792" s="1009"/>
      <c r="D792" s="1009"/>
      <c r="E792" s="1009"/>
      <c r="F792" s="1009"/>
      <c r="G792" s="15"/>
    </row>
    <row r="793" spans="1:7">
      <c r="A793" s="281"/>
      <c r="B793" s="744"/>
      <c r="C793" s="281"/>
      <c r="E793" s="15"/>
      <c r="F793" s="15"/>
      <c r="G793" s="15"/>
    </row>
    <row r="794" spans="1:7" ht="14.25">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election activeCell="A21" sqref="A21"/>
    </sheetView>
  </sheetViews>
  <sheetFormatPr defaultColWidth="0" defaultRowHeight="12.6" customHeight="1" zeroHeight="1"/>
  <cols>
    <col min="1" max="10" width="9.140625" style="793" customWidth="1"/>
    <col min="11" max="16384" width="8.85546875" style="793" hidden="1"/>
  </cols>
  <sheetData>
    <row r="1" spans="1:10" ht="14.25" customHeight="1"/>
    <row r="2" spans="1:10" ht="15.75">
      <c r="A2" s="1059" t="s">
        <v>1541</v>
      </c>
      <c r="B2" s="1060"/>
      <c r="C2" s="1060"/>
      <c r="D2" s="1060"/>
      <c r="E2" s="1060"/>
      <c r="F2" s="1060"/>
      <c r="G2" s="1060"/>
      <c r="H2" s="1060"/>
      <c r="I2" s="1060"/>
      <c r="J2" s="1060"/>
    </row>
    <row r="3" spans="1:10" ht="15.75">
      <c r="A3" s="1064" t="s">
        <v>729</v>
      </c>
      <c r="B3" s="1065"/>
      <c r="C3" s="1065"/>
      <c r="D3" s="1065"/>
      <c r="E3" s="1065"/>
      <c r="F3" s="1065"/>
      <c r="G3" s="1065"/>
      <c r="H3" s="1065"/>
      <c r="I3" s="1065"/>
      <c r="J3" s="1065"/>
    </row>
    <row r="4" spans="1:10" ht="15">
      <c r="A4" s="1066" t="s">
        <v>1514</v>
      </c>
      <c r="B4" s="1065"/>
      <c r="C4" s="1065"/>
      <c r="D4" s="1065"/>
      <c r="E4" s="1065"/>
      <c r="F4" s="1065"/>
      <c r="G4" s="1065"/>
      <c r="H4" s="1065"/>
      <c r="I4" s="1065"/>
      <c r="J4" s="1065"/>
    </row>
    <row r="5" spans="1:10" ht="12.75"/>
    <row r="6" spans="1:10" ht="12.75">
      <c r="A6" s="1061" t="s">
        <v>1619</v>
      </c>
      <c r="B6" s="1062"/>
      <c r="C6" s="1062"/>
      <c r="D6" s="1062"/>
      <c r="E6" s="1062"/>
      <c r="F6" s="1062"/>
      <c r="G6" s="1062"/>
      <c r="H6" s="1062"/>
      <c r="I6" s="1062"/>
      <c r="J6" s="1062"/>
    </row>
    <row r="7" spans="1:10" ht="12.75">
      <c r="A7" s="1062"/>
      <c r="B7" s="1062"/>
      <c r="C7" s="1062"/>
      <c r="D7" s="1062"/>
      <c r="E7" s="1062"/>
      <c r="F7" s="1062"/>
      <c r="G7" s="1062"/>
      <c r="H7" s="1062"/>
      <c r="I7" s="1062"/>
      <c r="J7" s="1062"/>
    </row>
    <row r="8" spans="1:10" ht="12.75">
      <c r="A8" s="1062"/>
      <c r="B8" s="1062"/>
      <c r="C8" s="1062"/>
      <c r="D8" s="1062"/>
      <c r="E8" s="1062"/>
      <c r="F8" s="1062"/>
      <c r="G8" s="1062"/>
      <c r="H8" s="1062"/>
      <c r="I8" s="1062"/>
      <c r="J8" s="1062"/>
    </row>
    <row r="9" spans="1:10" ht="30" customHeight="1">
      <c r="A9" s="1062"/>
      <c r="B9" s="1062"/>
      <c r="C9" s="1062"/>
      <c r="D9" s="1062"/>
      <c r="E9" s="1062"/>
      <c r="F9" s="1062"/>
      <c r="G9" s="1062"/>
      <c r="H9" s="1062"/>
      <c r="I9" s="1062"/>
      <c r="J9" s="1062"/>
    </row>
    <row r="10" spans="1:10" ht="12.75">
      <c r="A10" s="843"/>
      <c r="B10" s="843"/>
      <c r="C10" s="843"/>
      <c r="D10" s="843"/>
      <c r="E10" s="843"/>
      <c r="F10" s="843"/>
      <c r="G10" s="843"/>
      <c r="H10" s="843"/>
      <c r="I10" s="843"/>
      <c r="J10" s="843"/>
    </row>
    <row r="11" spans="1:10" ht="12.75">
      <c r="A11" s="1067" t="s">
        <v>1495</v>
      </c>
      <c r="B11" s="1068"/>
      <c r="C11" s="1068"/>
      <c r="D11" s="1068"/>
      <c r="E11" s="1068"/>
      <c r="F11" s="1068"/>
      <c r="G11" s="1068"/>
      <c r="H11" s="1068"/>
      <c r="I11" s="1068"/>
      <c r="J11" s="1068"/>
    </row>
    <row r="12" spans="1:10" ht="12.75">
      <c r="A12" s="1068"/>
      <c r="B12" s="1068"/>
      <c r="C12" s="1068"/>
      <c r="D12" s="1068"/>
      <c r="E12" s="1068"/>
      <c r="F12" s="1068"/>
      <c r="G12" s="1068"/>
      <c r="H12" s="1068"/>
      <c r="I12" s="1068"/>
      <c r="J12" s="1068"/>
    </row>
    <row r="13" spans="1:10" ht="12.75">
      <c r="A13" s="1068"/>
      <c r="B13" s="1068"/>
      <c r="C13" s="1068"/>
      <c r="D13" s="1068"/>
      <c r="E13" s="1068"/>
      <c r="F13" s="1068"/>
      <c r="G13" s="1068"/>
      <c r="H13" s="1068"/>
      <c r="I13" s="1068"/>
      <c r="J13" s="1068"/>
    </row>
    <row r="14" spans="1:10" ht="12.75"/>
    <row r="15" spans="1:10" ht="12.75" customHeight="1">
      <c r="A15" s="1069" t="s">
        <v>1620</v>
      </c>
      <c r="B15" s="1069"/>
      <c r="C15" s="1069"/>
      <c r="D15" s="1069"/>
      <c r="E15" s="1069"/>
      <c r="F15" s="1069"/>
      <c r="G15" s="1069"/>
      <c r="H15" s="1069"/>
      <c r="I15" s="1069"/>
      <c r="J15" s="1069"/>
    </row>
    <row r="16" spans="1:10" ht="12.75">
      <c r="A16" s="1069"/>
      <c r="B16" s="1069"/>
      <c r="C16" s="1069"/>
      <c r="D16" s="1069"/>
      <c r="E16" s="1069"/>
      <c r="F16" s="1069"/>
      <c r="G16" s="1069"/>
      <c r="H16" s="1069"/>
      <c r="I16" s="1069"/>
      <c r="J16" s="1069"/>
    </row>
    <row r="17" spans="1:10" ht="12.75">
      <c r="A17" s="1069"/>
      <c r="B17" s="1069"/>
      <c r="C17" s="1069"/>
      <c r="D17" s="1069"/>
      <c r="E17" s="1069"/>
      <c r="F17" s="1069"/>
      <c r="G17" s="1069"/>
      <c r="H17" s="1069"/>
      <c r="I17" s="1069"/>
      <c r="J17" s="1069"/>
    </row>
    <row r="18" spans="1:10" ht="12.75">
      <c r="A18" s="1070"/>
      <c r="B18" s="1070"/>
      <c r="C18" s="1070"/>
      <c r="D18" s="1070"/>
      <c r="E18" s="1070"/>
      <c r="F18" s="1070"/>
      <c r="G18" s="1070"/>
      <c r="H18" s="1070"/>
      <c r="I18" s="1070"/>
      <c r="J18" s="1070"/>
    </row>
    <row r="19" spans="1:10" ht="12.75">
      <c r="A19" s="1070"/>
      <c r="B19" s="1070"/>
      <c r="C19" s="1070"/>
      <c r="D19" s="1070"/>
      <c r="E19" s="1070"/>
      <c r="F19" s="1070"/>
      <c r="G19" s="1070"/>
      <c r="H19" s="1070"/>
      <c r="I19" s="1070"/>
      <c r="J19" s="1070"/>
    </row>
    <row r="20" spans="1:10" ht="12.75">
      <c r="A20" s="1070"/>
      <c r="B20" s="1070"/>
      <c r="C20" s="1070"/>
      <c r="D20" s="1070"/>
      <c r="E20" s="1070"/>
      <c r="F20" s="1070"/>
      <c r="G20" s="1070"/>
      <c r="H20" s="1070"/>
      <c r="I20" s="1070"/>
      <c r="J20" s="1070"/>
    </row>
    <row r="21" spans="1:10" ht="12.75">
      <c r="A21" s="844" t="s">
        <v>1496</v>
      </c>
      <c r="B21" s="843"/>
      <c r="C21" s="843"/>
      <c r="D21" s="843"/>
      <c r="E21" s="843"/>
      <c r="F21" s="843"/>
      <c r="G21" s="843"/>
      <c r="H21" s="843"/>
      <c r="I21" s="843"/>
      <c r="J21" s="843"/>
    </row>
    <row r="22" spans="1:10" ht="12.75">
      <c r="A22" s="845" t="s">
        <v>270</v>
      </c>
      <c r="B22" s="845"/>
      <c r="C22" s="845"/>
      <c r="D22" s="845"/>
      <c r="E22" s="845"/>
      <c r="F22" s="845"/>
      <c r="G22" s="845"/>
      <c r="H22" s="845"/>
      <c r="I22" s="845"/>
      <c r="J22" s="845"/>
    </row>
    <row r="23" spans="1:10" ht="12.75">
      <c r="A23" s="1071" t="s">
        <v>1497</v>
      </c>
      <c r="B23" s="1065"/>
      <c r="C23" s="1065"/>
      <c r="D23" s="1065"/>
      <c r="E23" s="106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61" t="s">
        <v>1498</v>
      </c>
      <c r="B60" s="1062"/>
      <c r="C60" s="1062"/>
      <c r="D60" s="1062"/>
      <c r="E60" s="1062"/>
      <c r="F60" s="1062"/>
      <c r="G60" s="1062"/>
      <c r="H60" s="1062"/>
      <c r="I60" s="1062"/>
      <c r="J60" s="1062"/>
    </row>
    <row r="61" spans="1:10" ht="12.75">
      <c r="A61" s="1062"/>
      <c r="B61" s="1062"/>
      <c r="C61" s="1062"/>
      <c r="D61" s="1062"/>
      <c r="E61" s="1062"/>
      <c r="F61" s="1062"/>
      <c r="G61" s="1062"/>
      <c r="H61" s="1062"/>
      <c r="I61" s="1062"/>
      <c r="J61" s="1062"/>
    </row>
    <row r="62" spans="1:10" ht="12.75">
      <c r="A62" s="1062"/>
      <c r="B62" s="1062"/>
      <c r="C62" s="1062"/>
      <c r="D62" s="1062"/>
      <c r="E62" s="1062"/>
      <c r="F62" s="1062"/>
      <c r="G62" s="1062"/>
      <c r="H62" s="1062"/>
      <c r="I62" s="1062"/>
      <c r="J62" s="1062"/>
    </row>
    <row r="63" spans="1:10" ht="12.75"/>
    <row r="64" spans="1:10" ht="12.75">
      <c r="A64" s="743" t="s">
        <v>1497</v>
      </c>
    </row>
    <row r="65" spans="1:9" ht="12.75"/>
    <row r="66" spans="1:9" ht="12.75"/>
    <row r="67" spans="1:9" ht="12.75"/>
    <row r="68" spans="1:9" ht="12.75"/>
    <row r="69" spans="1:9" ht="12.75"/>
    <row r="70" spans="1:9" ht="12.75"/>
    <row r="71" spans="1:9" ht="12.75"/>
    <row r="72" spans="1:9" ht="12.75"/>
    <row r="73" spans="1:9" ht="12.75"/>
    <row r="74" spans="1:9" ht="12.75"/>
    <row r="75" spans="1:9" ht="12.75">
      <c r="A75" s="1063" t="s">
        <v>1499</v>
      </c>
      <c r="B75" s="1063"/>
      <c r="C75" s="1063"/>
      <c r="D75" s="1063"/>
      <c r="E75" s="1063"/>
      <c r="F75" s="1063"/>
      <c r="G75" s="1063"/>
      <c r="H75" s="1063"/>
      <c r="I75" s="1063"/>
    </row>
    <row r="76" spans="1:9" ht="12.75">
      <c r="A76" s="987" t="s">
        <v>1174</v>
      </c>
      <c r="B76" s="987"/>
      <c r="C76" s="987"/>
      <c r="D76" s="987"/>
      <c r="E76" s="987"/>
    </row>
    <row r="77" spans="1:9" ht="12.75">
      <c r="A77" s="987" t="s">
        <v>1500</v>
      </c>
      <c r="B77" s="987"/>
      <c r="C77" s="987"/>
      <c r="D77" s="987"/>
      <c r="E77" s="987"/>
    </row>
    <row r="78" spans="1:9" ht="12.75"/>
    <row r="79" spans="1:9" ht="12.75"/>
    <row r="80" spans="1:9" ht="12.75"/>
    <row r="81" ht="12.75"/>
    <row r="82" ht="12.6" customHeight="1"/>
    <row r="83" ht="12.6" customHeight="1"/>
  </sheetData>
  <sheetProtection algorithmName="SHA-512" hashValue="HWp5ND8XqKzZTPGGCCzRI9vLXCFNiDYZDM4zSgkSeiH+phr4Q0wTOtxNEXAsKap08wNnC4c1+NLNOrO5WMOs7A==" saltValue="GYx+NbNyCguPSPwY9N6s+w=="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9"/>
  <sheetViews>
    <sheetView showGridLines="0" topLeftCell="A609" zoomScaleSheetLayoutView="100" workbookViewId="0">
      <selection activeCell="F638" sqref="F638"/>
    </sheetView>
  </sheetViews>
  <sheetFormatPr defaultColWidth="0" defaultRowHeight="12.75" zeroHeight="1"/>
  <cols>
    <col min="1" max="1" width="3.42578125" style="860" customWidth="1"/>
    <col min="2" max="2" width="13.42578125" style="860" customWidth="1"/>
    <col min="3" max="3" width="2.42578125" style="860" customWidth="1"/>
    <col min="4" max="5" width="3.42578125" style="861" customWidth="1"/>
    <col min="6" max="6" width="65.42578125" style="861" customWidth="1"/>
    <col min="7" max="7" width="1.42578125" style="861" customWidth="1"/>
    <col min="8" max="8" width="3.42578125" style="862" hidden="1" customWidth="1"/>
    <col min="9" max="9" width="14" style="862" hidden="1" customWidth="1"/>
    <col min="10" max="16384" width="8.85546875" style="862" hidden="1"/>
  </cols>
  <sheetData>
    <row r="1" spans="1:9"/>
    <row r="2" spans="1:9">
      <c r="A2" s="1093" t="s">
        <v>1617</v>
      </c>
      <c r="B2" s="1093"/>
      <c r="C2" s="1094"/>
      <c r="D2" s="1094"/>
      <c r="E2" s="1094"/>
      <c r="F2" s="1094"/>
      <c r="G2" s="1094"/>
    </row>
    <row r="3" spans="1:9">
      <c r="A3" s="1100" t="s">
        <v>1515</v>
      </c>
      <c r="B3" s="1100"/>
      <c r="C3" s="1101"/>
      <c r="D3" s="1101"/>
      <c r="E3" s="1101"/>
      <c r="F3" s="1101"/>
      <c r="G3" s="1101"/>
      <c r="I3" s="764" t="s">
        <v>1243</v>
      </c>
    </row>
    <row r="4" spans="1:9">
      <c r="A4" s="1100" t="s">
        <v>1516</v>
      </c>
      <c r="B4" s="1100"/>
      <c r="C4" s="1101"/>
      <c r="D4" s="1101"/>
      <c r="E4" s="1101"/>
      <c r="F4" s="1101"/>
      <c r="G4" s="1101"/>
      <c r="I4" s="764"/>
    </row>
    <row r="5" spans="1:9" s="863" customFormat="1">
      <c r="A5" s="1097"/>
      <c r="B5" s="1097"/>
      <c r="C5" s="1098"/>
      <c r="D5" s="1098"/>
      <c r="E5" s="1098"/>
      <c r="F5" s="1098"/>
      <c r="G5" s="1098"/>
      <c r="I5" s="764" t="s">
        <v>1244</v>
      </c>
    </row>
    <row r="6" spans="1:9" s="863" customFormat="1">
      <c r="A6" s="1095" t="s">
        <v>1353</v>
      </c>
      <c r="B6" s="1095"/>
      <c r="C6" s="1096"/>
      <c r="D6" s="1096"/>
      <c r="E6" s="1096"/>
      <c r="F6" s="1096"/>
      <c r="G6" s="1096"/>
    </row>
    <row r="7" spans="1:9" s="863" customFormat="1">
      <c r="A7" s="1095" t="s">
        <v>1354</v>
      </c>
      <c r="B7" s="1095"/>
      <c r="C7" s="1096"/>
      <c r="D7" s="1096"/>
      <c r="E7" s="1096"/>
      <c r="F7" s="1096"/>
      <c r="G7" s="1096"/>
    </row>
    <row r="8" spans="1:9">
      <c r="A8" s="864"/>
      <c r="B8" s="864"/>
      <c r="C8" s="865"/>
      <c r="D8" s="865"/>
      <c r="E8" s="865"/>
      <c r="F8" s="865"/>
    </row>
    <row r="9" spans="1:9">
      <c r="A9" s="1033" t="s">
        <v>1356</v>
      </c>
      <c r="B9" s="1033"/>
      <c r="C9" s="1033"/>
      <c r="D9" s="1033"/>
      <c r="E9" s="1033"/>
      <c r="F9" s="1033"/>
      <c r="G9" s="1033"/>
    </row>
    <row r="10" spans="1:9">
      <c r="A10" s="865"/>
      <c r="B10" s="865"/>
      <c r="E10" s="866"/>
    </row>
    <row r="11" spans="1:9" ht="13.7" customHeight="1">
      <c r="C11" s="865"/>
      <c r="D11" s="1084" t="s">
        <v>1355</v>
      </c>
      <c r="E11" s="1084"/>
      <c r="F11" s="1084"/>
    </row>
    <row r="12" spans="1:9">
      <c r="C12" s="865"/>
      <c r="D12" s="1084"/>
      <c r="E12" s="1084"/>
      <c r="F12" s="1084"/>
    </row>
    <row r="13" spans="1:9">
      <c r="A13" s="867"/>
      <c r="B13" s="867"/>
      <c r="C13" s="867"/>
      <c r="D13" s="1043" t="s">
        <v>1338</v>
      </c>
      <c r="E13" s="1043"/>
      <c r="F13" s="1043"/>
    </row>
    <row r="14" spans="1:9">
      <c r="A14" s="867"/>
      <c r="B14" s="867"/>
      <c r="C14" s="867"/>
      <c r="D14" s="868"/>
    </row>
    <row r="15" spans="1:9" ht="14.25">
      <c r="A15" s="869"/>
      <c r="B15" s="870" t="s">
        <v>333</v>
      </c>
      <c r="C15" s="871"/>
      <c r="D15" s="1038" t="s">
        <v>1339</v>
      </c>
      <c r="E15" s="1038"/>
      <c r="F15" s="1038"/>
    </row>
    <row r="16" spans="1:9">
      <c r="A16" s="867"/>
      <c r="B16" s="867"/>
      <c r="C16" s="871"/>
      <c r="D16" s="1038"/>
      <c r="E16" s="1038"/>
      <c r="F16" s="1038"/>
    </row>
    <row r="17" spans="1:7">
      <c r="A17" s="867"/>
      <c r="B17" s="867"/>
      <c r="C17" s="871"/>
      <c r="D17" s="1038"/>
      <c r="E17" s="1038"/>
      <c r="F17" s="1038"/>
    </row>
    <row r="18" spans="1:7">
      <c r="A18" s="867"/>
      <c r="B18" s="867"/>
      <c r="C18" s="867"/>
    </row>
    <row r="19" spans="1:7" ht="14.25">
      <c r="A19" s="869"/>
      <c r="B19" s="870" t="s">
        <v>333</v>
      </c>
      <c r="D19" s="1017" t="s">
        <v>1340</v>
      </c>
      <c r="E19" s="1017"/>
      <c r="F19" s="1017"/>
    </row>
    <row r="20" spans="1:7" ht="14.25">
      <c r="A20" s="869"/>
      <c r="B20" s="869"/>
      <c r="D20" s="872"/>
    </row>
    <row r="21" spans="1:7" ht="14.25">
      <c r="A21" s="869"/>
      <c r="B21" s="870" t="s">
        <v>333</v>
      </c>
      <c r="D21" s="1038" t="s">
        <v>1341</v>
      </c>
      <c r="E21" s="1038"/>
      <c r="F21" s="1038"/>
    </row>
    <row r="22" spans="1:7" ht="14.25">
      <c r="A22" s="869"/>
      <c r="B22" s="869"/>
      <c r="D22" s="1038"/>
      <c r="E22" s="1038"/>
      <c r="F22" s="1038"/>
    </row>
    <row r="23" spans="1:7"/>
    <row r="24" spans="1:7" ht="14.25">
      <c r="A24" s="869"/>
      <c r="B24" s="870" t="s">
        <v>333</v>
      </c>
      <c r="D24" s="1072" t="s">
        <v>1342</v>
      </c>
      <c r="E24" s="1072"/>
      <c r="F24" s="1072"/>
    </row>
    <row r="25" spans="1:7">
      <c r="D25" s="1072"/>
      <c r="E25" s="1072"/>
      <c r="F25" s="1072"/>
    </row>
    <row r="26" spans="1:7">
      <c r="D26" s="1072"/>
      <c r="E26" s="1072"/>
      <c r="F26" s="1072"/>
    </row>
    <row r="27" spans="1:7">
      <c r="D27" s="1072"/>
      <c r="E27" s="1072"/>
      <c r="F27" s="1072"/>
    </row>
    <row r="28" spans="1:7">
      <c r="D28" s="1072"/>
      <c r="E28" s="1072"/>
      <c r="F28" s="1072"/>
    </row>
    <row r="29" spans="1:7" s="863" customFormat="1">
      <c r="A29" s="873"/>
      <c r="B29" s="873"/>
      <c r="C29" s="873"/>
      <c r="D29" s="804"/>
      <c r="E29" s="874"/>
      <c r="F29" s="874"/>
      <c r="G29" s="874"/>
    </row>
    <row r="30" spans="1:7" s="863" customFormat="1">
      <c r="A30" s="873"/>
      <c r="B30" s="870" t="s">
        <v>333</v>
      </c>
      <c r="C30" s="873"/>
      <c r="D30" s="995" t="s">
        <v>1343</v>
      </c>
      <c r="E30" s="995"/>
      <c r="F30" s="995"/>
      <c r="G30" s="874"/>
    </row>
    <row r="31" spans="1:7" s="863" customFormat="1">
      <c r="A31" s="873"/>
      <c r="B31" s="873"/>
      <c r="C31" s="873"/>
      <c r="D31" s="995"/>
      <c r="E31" s="995"/>
      <c r="F31" s="995"/>
      <c r="G31" s="874"/>
    </row>
    <row r="32" spans="1:7" ht="14.25">
      <c r="A32" s="869"/>
      <c r="B32" s="869"/>
      <c r="D32" s="875"/>
    </row>
    <row r="33" spans="1:6" ht="14.45" customHeight="1">
      <c r="A33" s="869"/>
      <c r="B33" s="870" t="s">
        <v>333</v>
      </c>
      <c r="D33" s="995" t="s">
        <v>1542</v>
      </c>
      <c r="E33" s="995"/>
      <c r="F33" s="995"/>
    </row>
    <row r="34" spans="1:6" ht="14.25">
      <c r="A34" s="869"/>
      <c r="B34" s="869"/>
      <c r="D34" s="995"/>
      <c r="E34" s="995"/>
      <c r="F34" s="995"/>
    </row>
    <row r="35" spans="1:6" ht="14.25">
      <c r="A35" s="869"/>
      <c r="B35" s="869"/>
      <c r="D35" s="995"/>
      <c r="E35" s="995"/>
      <c r="F35" s="995"/>
    </row>
    <row r="36" spans="1:6" ht="14.25">
      <c r="A36" s="869"/>
      <c r="B36" s="869"/>
      <c r="D36" s="995"/>
      <c r="E36" s="995"/>
      <c r="F36" s="995"/>
    </row>
    <row r="37" spans="1:6" ht="14.25">
      <c r="A37" s="869"/>
      <c r="B37" s="869"/>
      <c r="D37" s="862"/>
    </row>
    <row r="38" spans="1:6" ht="14.25">
      <c r="A38" s="869"/>
      <c r="B38" s="870" t="s">
        <v>333</v>
      </c>
      <c r="D38" s="995" t="s">
        <v>1345</v>
      </c>
      <c r="E38" s="995"/>
      <c r="F38" s="995"/>
    </row>
    <row r="39" spans="1:6" ht="14.25">
      <c r="A39" s="869"/>
      <c r="B39" s="869"/>
      <c r="D39" s="995"/>
      <c r="E39" s="995"/>
      <c r="F39" s="995"/>
    </row>
    <row r="40" spans="1:6" ht="14.25">
      <c r="A40" s="869"/>
      <c r="B40" s="869"/>
      <c r="D40" s="995"/>
      <c r="E40" s="995"/>
      <c r="F40" s="995"/>
    </row>
    <row r="41" spans="1:6" ht="14.25">
      <c r="A41" s="869"/>
      <c r="B41" s="869"/>
      <c r="D41" s="995"/>
      <c r="E41" s="995"/>
      <c r="F41" s="995"/>
    </row>
    <row r="42" spans="1:6" ht="14.25">
      <c r="A42" s="869"/>
      <c r="B42" s="869"/>
      <c r="D42" s="995"/>
      <c r="E42" s="995"/>
      <c r="F42" s="995"/>
    </row>
    <row r="43" spans="1:6" ht="14.25">
      <c r="A43" s="869"/>
      <c r="B43" s="869"/>
      <c r="D43" s="852"/>
      <c r="E43" s="852"/>
      <c r="F43" s="852"/>
    </row>
    <row r="44" spans="1:6" ht="14.25">
      <c r="A44" s="869"/>
      <c r="B44" s="870" t="s">
        <v>333</v>
      </c>
      <c r="D44" s="995" t="s">
        <v>1346</v>
      </c>
      <c r="E44" s="995"/>
      <c r="F44" s="995"/>
    </row>
    <row r="45" spans="1:6" ht="14.25">
      <c r="A45" s="869"/>
      <c r="B45" s="869"/>
      <c r="D45" s="995"/>
      <c r="E45" s="995"/>
      <c r="F45" s="995"/>
    </row>
    <row r="46" spans="1:6" ht="14.25">
      <c r="A46" s="869"/>
      <c r="B46" s="869"/>
      <c r="D46" s="995"/>
      <c r="E46" s="995"/>
      <c r="F46" s="995"/>
    </row>
    <row r="47" spans="1:6" ht="23.25" customHeight="1">
      <c r="A47" s="869"/>
      <c r="B47" s="869"/>
      <c r="D47" s="995"/>
      <c r="E47" s="995"/>
      <c r="F47" s="995"/>
    </row>
    <row r="48" spans="1:6" ht="14.25">
      <c r="A48" s="869"/>
      <c r="B48" s="869"/>
      <c r="D48" s="857"/>
    </row>
    <row r="49" spans="1:7" ht="14.45" customHeight="1">
      <c r="A49" s="869"/>
      <c r="B49" s="870" t="s">
        <v>333</v>
      </c>
      <c r="D49" s="995" t="s">
        <v>1347</v>
      </c>
      <c r="E49" s="995"/>
      <c r="F49" s="995"/>
    </row>
    <row r="50" spans="1:7" ht="14.25">
      <c r="A50" s="869"/>
      <c r="B50" s="869"/>
      <c r="D50" s="995"/>
      <c r="E50" s="995"/>
      <c r="F50" s="995"/>
    </row>
    <row r="51" spans="1:7" ht="14.25">
      <c r="A51" s="869"/>
      <c r="B51" s="869"/>
      <c r="D51" s="995"/>
      <c r="E51" s="995"/>
      <c r="F51" s="995"/>
    </row>
    <row r="52" spans="1:7" s="683" customFormat="1" ht="14.25">
      <c r="A52" s="869"/>
      <c r="B52" s="869"/>
      <c r="C52" s="876"/>
      <c r="D52" s="874"/>
      <c r="E52" s="764"/>
      <c r="F52" s="764"/>
      <c r="G52" s="764"/>
    </row>
    <row r="53" spans="1:7" s="683" customFormat="1" ht="14.25">
      <c r="A53" s="877"/>
      <c r="B53" s="870" t="s">
        <v>333</v>
      </c>
      <c r="C53" s="878"/>
      <c r="D53" s="995" t="s">
        <v>1348</v>
      </c>
      <c r="E53" s="995"/>
      <c r="F53" s="995"/>
      <c r="G53" s="764"/>
    </row>
    <row r="54" spans="1:7" s="683" customFormat="1" ht="14.25">
      <c r="A54" s="877"/>
      <c r="B54" s="877"/>
      <c r="C54" s="878"/>
      <c r="D54" s="995"/>
      <c r="E54" s="995"/>
      <c r="F54" s="995"/>
      <c r="G54" s="764"/>
    </row>
    <row r="55" spans="1:7" s="863" customFormat="1">
      <c r="A55" s="873"/>
      <c r="B55" s="873"/>
      <c r="C55" s="873"/>
      <c r="D55" s="804"/>
      <c r="E55" s="874"/>
      <c r="F55" s="874"/>
      <c r="G55" s="874"/>
    </row>
    <row r="56" spans="1:7" ht="14.25">
      <c r="A56" s="869"/>
      <c r="B56" s="870" t="s">
        <v>333</v>
      </c>
      <c r="D56" s="995" t="s">
        <v>1349</v>
      </c>
      <c r="E56" s="995"/>
      <c r="F56" s="995"/>
    </row>
    <row r="57" spans="1:7">
      <c r="D57" s="995"/>
      <c r="E57" s="995"/>
      <c r="F57" s="995"/>
    </row>
    <row r="58" spans="1:7">
      <c r="D58" s="995"/>
      <c r="E58" s="995"/>
      <c r="F58" s="995"/>
    </row>
    <row r="59" spans="1:7">
      <c r="D59" s="764"/>
    </row>
    <row r="60" spans="1:7" ht="14.25">
      <c r="A60" s="869"/>
      <c r="B60" s="870" t="s">
        <v>333</v>
      </c>
      <c r="D60" s="995" t="s">
        <v>1350</v>
      </c>
      <c r="E60" s="995"/>
      <c r="F60" s="995"/>
    </row>
    <row r="61" spans="1:7">
      <c r="D61" s="995"/>
      <c r="E61" s="995"/>
      <c r="F61" s="995"/>
    </row>
    <row r="62" spans="1:7"/>
    <row r="63" spans="1:7" ht="14.25">
      <c r="A63" s="869"/>
      <c r="B63" s="870" t="s">
        <v>333</v>
      </c>
      <c r="D63" s="995" t="s">
        <v>1351</v>
      </c>
      <c r="E63" s="995"/>
      <c r="F63" s="995"/>
    </row>
    <row r="64" spans="1:7">
      <c r="D64" s="995"/>
      <c r="E64" s="995"/>
      <c r="F64" s="995"/>
    </row>
    <row r="65" spans="1:7">
      <c r="D65" s="995"/>
      <c r="E65" s="995"/>
      <c r="F65" s="995"/>
    </row>
    <row r="66" spans="1:7">
      <c r="D66" s="862"/>
    </row>
    <row r="67" spans="1:7" ht="14.25">
      <c r="A67" s="869"/>
      <c r="B67" s="870" t="s">
        <v>333</v>
      </c>
      <c r="D67" s="1038" t="s">
        <v>1352</v>
      </c>
      <c r="E67" s="1038"/>
      <c r="F67" s="1038"/>
    </row>
    <row r="68" spans="1:7">
      <c r="D68" s="1038"/>
      <c r="E68" s="1038"/>
      <c r="F68" s="1038"/>
    </row>
    <row r="69" spans="1:7" ht="14.25">
      <c r="A69" s="869"/>
      <c r="B69" s="869"/>
      <c r="D69" s="872"/>
    </row>
    <row r="70" spans="1:7">
      <c r="A70" s="1003" t="s">
        <v>1245</v>
      </c>
      <c r="B70" s="1003"/>
      <c r="C70" s="1003"/>
      <c r="D70" s="1003"/>
      <c r="E70" s="1003"/>
      <c r="F70" s="1003"/>
      <c r="G70" s="1003"/>
    </row>
    <row r="71" spans="1:7"/>
    <row r="72" spans="1:7">
      <c r="C72" s="879"/>
      <c r="D72" s="1081" t="s">
        <v>1357</v>
      </c>
      <c r="E72" s="1081"/>
      <c r="F72" s="1081"/>
    </row>
    <row r="73" spans="1:7">
      <c r="A73" s="872"/>
      <c r="B73" s="872"/>
      <c r="D73" s="1038" t="s">
        <v>1384</v>
      </c>
      <c r="E73" s="1038"/>
      <c r="F73" s="1038"/>
    </row>
    <row r="74" spans="1:7">
      <c r="A74" s="872"/>
      <c r="B74" s="872"/>
    </row>
    <row r="75" spans="1:7" ht="13.7" customHeight="1">
      <c r="A75" s="869"/>
      <c r="B75" s="870" t="s">
        <v>333</v>
      </c>
      <c r="D75" s="1038" t="s">
        <v>1615</v>
      </c>
      <c r="E75" s="1038"/>
      <c r="F75" s="1038"/>
    </row>
    <row r="76" spans="1:7" ht="14.25">
      <c r="A76" s="869"/>
      <c r="B76" s="869"/>
      <c r="D76" s="1038"/>
      <c r="E76" s="1038"/>
      <c r="F76" s="1038"/>
    </row>
    <row r="77" spans="1:7" ht="14.25">
      <c r="A77" s="869"/>
      <c r="B77" s="869"/>
      <c r="D77" s="1038"/>
      <c r="E77" s="1038"/>
      <c r="F77" s="1038"/>
    </row>
    <row r="78" spans="1:7" ht="14.25">
      <c r="A78" s="869"/>
      <c r="B78" s="869"/>
      <c r="D78" s="1038"/>
      <c r="E78" s="1038"/>
      <c r="F78" s="1038"/>
    </row>
    <row r="79" spans="1:7" ht="14.25">
      <c r="A79" s="869"/>
      <c r="B79" s="869"/>
      <c r="D79" s="1038"/>
      <c r="E79" s="1038"/>
      <c r="F79" s="1038"/>
    </row>
    <row r="80" spans="1:7" ht="14.25">
      <c r="A80" s="869"/>
      <c r="B80" s="869"/>
      <c r="D80" s="1038"/>
      <c r="E80" s="1038"/>
      <c r="F80" s="1038"/>
    </row>
    <row r="81" spans="1:6" ht="14.25">
      <c r="A81" s="869"/>
      <c r="B81" s="869"/>
      <c r="D81" s="1038"/>
      <c r="E81" s="1038"/>
      <c r="F81" s="1038"/>
    </row>
    <row r="82" spans="1:6" ht="14.25">
      <c r="A82" s="869"/>
      <c r="B82" s="869"/>
      <c r="D82" s="1038"/>
      <c r="E82" s="1038"/>
      <c r="F82" s="1038"/>
    </row>
    <row r="83" spans="1:6" ht="14.25">
      <c r="A83" s="869"/>
      <c r="B83" s="869"/>
      <c r="D83" s="1038"/>
      <c r="E83" s="1038"/>
      <c r="F83" s="1038"/>
    </row>
    <row r="84" spans="1:6" ht="14.25">
      <c r="A84" s="869"/>
      <c r="B84" s="869"/>
      <c r="D84" s="968"/>
      <c r="E84" s="968"/>
      <c r="F84" s="968"/>
    </row>
    <row r="85" spans="1:6" ht="14.45" customHeight="1">
      <c r="A85" s="869"/>
      <c r="B85" s="969" t="s">
        <v>333</v>
      </c>
      <c r="D85" s="1038" t="s">
        <v>1599</v>
      </c>
      <c r="E85" s="1038"/>
      <c r="F85" s="1038"/>
    </row>
    <row r="86" spans="1:6" ht="14.45" customHeight="1">
      <c r="A86" s="869"/>
      <c r="B86" s="869"/>
      <c r="D86" s="1038"/>
      <c r="E86" s="1038"/>
      <c r="F86" s="1038"/>
    </row>
    <row r="87" spans="1:6" ht="14.45" customHeight="1">
      <c r="A87" s="869"/>
      <c r="B87" s="869"/>
      <c r="D87" s="1038"/>
      <c r="E87" s="1038"/>
      <c r="F87" s="1038"/>
    </row>
    <row r="88" spans="1:6" ht="14.45" customHeight="1">
      <c r="A88" s="869"/>
      <c r="B88" s="869"/>
      <c r="D88" s="1038"/>
      <c r="E88" s="1038"/>
      <c r="F88" s="1038"/>
    </row>
    <row r="89" spans="1:6" ht="14.25">
      <c r="A89" s="869"/>
      <c r="B89" s="869"/>
      <c r="D89" s="1038"/>
      <c r="E89" s="1038"/>
      <c r="F89" s="1038"/>
    </row>
    <row r="90" spans="1:6" ht="14.25">
      <c r="A90" s="869"/>
      <c r="B90" s="869"/>
      <c r="D90" s="1038"/>
      <c r="E90" s="1038"/>
      <c r="F90" s="1038"/>
    </row>
    <row r="91" spans="1:6" ht="14.45" customHeight="1">
      <c r="A91" s="869"/>
      <c r="B91" s="870" t="s">
        <v>333</v>
      </c>
      <c r="D91" s="1034" t="s">
        <v>1508</v>
      </c>
      <c r="E91" s="1034"/>
      <c r="F91" s="1034"/>
    </row>
    <row r="92" spans="1:6" ht="14.25">
      <c r="A92" s="869"/>
      <c r="B92" s="869"/>
      <c r="D92" s="1034"/>
      <c r="E92" s="1034"/>
      <c r="F92" s="1034"/>
    </row>
    <row r="93" spans="1:6" ht="14.25">
      <c r="A93" s="869"/>
      <c r="B93" s="869"/>
      <c r="D93" s="1034"/>
      <c r="E93" s="1034"/>
      <c r="F93" s="1034"/>
    </row>
    <row r="94" spans="1:6" ht="14.25">
      <c r="A94" s="869"/>
      <c r="B94" s="869"/>
      <c r="D94" s="1034"/>
      <c r="E94" s="1034"/>
      <c r="F94" s="1034"/>
    </row>
    <row r="95" spans="1:6" ht="14.25">
      <c r="A95" s="869"/>
      <c r="B95" s="869"/>
      <c r="D95" s="1034"/>
      <c r="E95" s="1034"/>
      <c r="F95" s="1034"/>
    </row>
    <row r="96" spans="1:6" ht="14.25">
      <c r="A96" s="869"/>
      <c r="B96" s="869"/>
      <c r="D96" s="1034"/>
      <c r="E96" s="1034"/>
      <c r="F96" s="1034"/>
    </row>
    <row r="97" spans="1:6" ht="14.25">
      <c r="A97" s="869"/>
      <c r="B97" s="869"/>
      <c r="D97" s="1034"/>
      <c r="E97" s="1034"/>
      <c r="F97" s="1034"/>
    </row>
    <row r="98" spans="1:6" ht="14.25">
      <c r="A98" s="869"/>
      <c r="B98" s="869"/>
      <c r="D98" s="1034"/>
      <c r="E98" s="1034"/>
      <c r="F98" s="1034"/>
    </row>
    <row r="99" spans="1:6" ht="14.25">
      <c r="A99" s="869"/>
      <c r="B99" s="869"/>
      <c r="D99" s="1034"/>
      <c r="E99" s="1034"/>
      <c r="F99" s="1034"/>
    </row>
    <row r="100" spans="1:6" ht="14.25">
      <c r="A100" s="869"/>
      <c r="B100" s="869"/>
      <c r="D100" s="1034"/>
      <c r="E100" s="1034"/>
      <c r="F100" s="1034"/>
    </row>
    <row r="101" spans="1:6" ht="14.25">
      <c r="A101" s="869"/>
      <c r="B101" s="869"/>
      <c r="D101" s="1034"/>
      <c r="E101" s="1034"/>
      <c r="F101" s="1034"/>
    </row>
    <row r="102" spans="1:6" ht="14.25">
      <c r="A102" s="869"/>
      <c r="B102" s="869"/>
      <c r="D102" s="1034"/>
      <c r="E102" s="1034"/>
      <c r="F102" s="1034"/>
    </row>
    <row r="103" spans="1:6" ht="14.25">
      <c r="A103" s="869"/>
      <c r="B103" s="869"/>
      <c r="D103" s="1034"/>
      <c r="E103" s="1034"/>
      <c r="F103" s="1034"/>
    </row>
    <row r="104" spans="1:6" ht="14.25">
      <c r="A104" s="869"/>
      <c r="B104" s="869"/>
      <c r="D104" s="1034"/>
      <c r="E104" s="1034"/>
      <c r="F104" s="1034"/>
    </row>
    <row r="105" spans="1:6" ht="14.25">
      <c r="A105" s="869"/>
      <c r="B105" s="870" t="s">
        <v>333</v>
      </c>
      <c r="D105" s="1038" t="s">
        <v>1359</v>
      </c>
      <c r="E105" s="1038"/>
      <c r="F105" s="1038"/>
    </row>
    <row r="106" spans="1:6" ht="14.25">
      <c r="A106" s="869"/>
      <c r="B106" s="869"/>
      <c r="D106" s="1038"/>
      <c r="E106" s="1038"/>
      <c r="F106" s="1038"/>
    </row>
    <row r="107" spans="1:6" ht="14.25">
      <c r="A107" s="869"/>
      <c r="B107" s="869"/>
      <c r="D107" s="1038"/>
      <c r="E107" s="1038"/>
      <c r="F107" s="1038"/>
    </row>
    <row r="108" spans="1:6" ht="14.25">
      <c r="A108" s="869"/>
      <c r="B108" s="869"/>
      <c r="D108" s="1038"/>
      <c r="E108" s="1038"/>
      <c r="F108" s="1038"/>
    </row>
    <row r="109" spans="1:6" ht="14.25">
      <c r="A109" s="869"/>
      <c r="B109" s="869"/>
      <c r="D109" s="1038"/>
      <c r="E109" s="1038"/>
      <c r="F109" s="1038"/>
    </row>
    <row r="110" spans="1:6" ht="14.25">
      <c r="A110" s="869"/>
      <c r="B110" s="869"/>
      <c r="D110" s="1038"/>
      <c r="E110" s="1038"/>
      <c r="F110" s="1038"/>
    </row>
    <row r="111" spans="1:6" ht="14.25">
      <c r="A111" s="869"/>
      <c r="B111" s="869"/>
      <c r="D111" s="1038"/>
      <c r="E111" s="1038"/>
      <c r="F111" s="1038"/>
    </row>
    <row r="112" spans="1:6" ht="14.25">
      <c r="A112" s="869"/>
      <c r="B112" s="869"/>
      <c r="D112" s="1038"/>
      <c r="E112" s="1038"/>
      <c r="F112" s="1038"/>
    </row>
    <row r="113" spans="1:11" ht="14.25">
      <c r="A113" s="869"/>
      <c r="B113" s="869"/>
      <c r="D113" s="856"/>
      <c r="E113" s="856"/>
      <c r="F113" s="856"/>
    </row>
    <row r="114" spans="1:11" ht="14.25">
      <c r="A114" s="877"/>
      <c r="B114" s="870" t="s">
        <v>333</v>
      </c>
      <c r="C114" s="880"/>
      <c r="D114" s="1092" t="s">
        <v>1360</v>
      </c>
      <c r="E114" s="1092"/>
      <c r="F114" s="1092"/>
      <c r="G114" s="881"/>
      <c r="H114" s="882"/>
      <c r="I114" s="882"/>
      <c r="J114" s="882"/>
      <c r="K114" s="882"/>
    </row>
    <row r="115" spans="1:11" ht="14.25">
      <c r="A115" s="869"/>
      <c r="B115" s="869"/>
      <c r="C115" s="883"/>
      <c r="D115" s="1092"/>
      <c r="E115" s="1092"/>
      <c r="F115" s="1092"/>
      <c r="G115" s="881"/>
      <c r="H115" s="882"/>
      <c r="I115" s="882"/>
      <c r="J115" s="882"/>
      <c r="K115" s="882"/>
    </row>
    <row r="116" spans="1:11" ht="14.25">
      <c r="A116" s="869"/>
      <c r="B116" s="869"/>
      <c r="C116" s="883"/>
      <c r="D116" s="1092"/>
      <c r="E116" s="1092"/>
      <c r="F116" s="1092"/>
      <c r="G116" s="881"/>
      <c r="H116" s="882"/>
      <c r="I116" s="882"/>
      <c r="J116" s="882"/>
      <c r="K116" s="882"/>
    </row>
    <row r="117" spans="1:11" ht="14.25">
      <c r="A117" s="869"/>
      <c r="B117" s="869"/>
      <c r="C117" s="883"/>
      <c r="D117" s="1092"/>
      <c r="E117" s="1092"/>
      <c r="F117" s="1092"/>
      <c r="G117" s="881"/>
      <c r="H117" s="882"/>
      <c r="I117" s="882"/>
      <c r="J117" s="882"/>
      <c r="K117" s="882"/>
    </row>
    <row r="118" spans="1:11" ht="14.25">
      <c r="A118" s="869"/>
      <c r="B118" s="869"/>
      <c r="C118" s="883"/>
      <c r="D118" s="1092"/>
      <c r="E118" s="1092"/>
      <c r="F118" s="1092"/>
      <c r="G118" s="881"/>
      <c r="H118" s="882"/>
      <c r="I118" s="882"/>
      <c r="J118" s="882"/>
      <c r="K118" s="882"/>
    </row>
    <row r="119" spans="1:11">
      <c r="C119" s="793"/>
      <c r="D119" s="1092"/>
      <c r="E119" s="1092"/>
      <c r="F119" s="1092"/>
      <c r="G119" s="793"/>
      <c r="H119" s="793"/>
      <c r="I119" s="793"/>
      <c r="J119" s="793"/>
      <c r="K119" s="793"/>
    </row>
    <row r="120" spans="1:11">
      <c r="C120" s="793"/>
      <c r="D120" s="1092"/>
      <c r="E120" s="1092"/>
      <c r="F120" s="1092"/>
      <c r="G120" s="793"/>
      <c r="H120" s="793"/>
      <c r="I120" s="793"/>
      <c r="J120" s="793"/>
      <c r="K120" s="793"/>
    </row>
    <row r="121" spans="1:11">
      <c r="C121" s="793"/>
      <c r="D121" s="884"/>
      <c r="E121" s="793"/>
      <c r="F121" s="793"/>
      <c r="G121" s="793"/>
      <c r="H121" s="793"/>
      <c r="I121" s="793"/>
      <c r="J121" s="793"/>
      <c r="K121" s="793"/>
    </row>
    <row r="122" spans="1:11" ht="14.25">
      <c r="A122" s="869"/>
      <c r="B122" s="870" t="s">
        <v>333</v>
      </c>
      <c r="C122" s="793"/>
      <c r="D122" s="1036" t="s">
        <v>1361</v>
      </c>
      <c r="E122" s="1036"/>
      <c r="F122" s="1036"/>
      <c r="G122" s="793"/>
      <c r="H122" s="793"/>
      <c r="I122" s="793"/>
      <c r="J122" s="793"/>
      <c r="K122" s="793"/>
    </row>
    <row r="123" spans="1:11" ht="14.25">
      <c r="A123" s="869"/>
      <c r="B123" s="869"/>
      <c r="C123" s="793"/>
      <c r="D123" s="1036"/>
      <c r="E123" s="1036"/>
      <c r="F123" s="1036"/>
      <c r="G123" s="793"/>
      <c r="H123" s="793"/>
      <c r="I123" s="793"/>
      <c r="J123" s="793"/>
      <c r="K123" s="793"/>
    </row>
    <row r="124" spans="1:11"/>
    <row r="125" spans="1:11" ht="14.25">
      <c r="A125" s="869"/>
      <c r="B125" s="870" t="s">
        <v>333</v>
      </c>
      <c r="C125" s="876"/>
      <c r="D125" s="1038" t="s">
        <v>1362</v>
      </c>
      <c r="E125" s="1038"/>
      <c r="F125" s="1038"/>
    </row>
    <row r="126" spans="1:11">
      <c r="C126" s="876"/>
      <c r="D126" s="1038"/>
      <c r="E126" s="1038"/>
      <c r="F126" s="1038"/>
    </row>
    <row r="127" spans="1:11">
      <c r="C127" s="876"/>
      <c r="D127" s="1038"/>
      <c r="E127" s="1038"/>
      <c r="F127" s="1038"/>
    </row>
    <row r="128" spans="1:11">
      <c r="C128" s="876"/>
      <c r="D128" s="1038"/>
      <c r="E128" s="1038"/>
      <c r="F128" s="1038"/>
    </row>
    <row r="129" spans="1:7">
      <c r="C129" s="876"/>
      <c r="D129" s="1038"/>
      <c r="E129" s="1038"/>
      <c r="F129" s="1038"/>
    </row>
    <row r="130" spans="1:7">
      <c r="C130" s="876"/>
      <c r="D130" s="743"/>
      <c r="E130" s="743"/>
      <c r="F130" s="743"/>
    </row>
    <row r="131" spans="1:7" s="793" customFormat="1" ht="14.25">
      <c r="A131" s="869"/>
      <c r="B131" s="870" t="s">
        <v>333</v>
      </c>
      <c r="C131" s="876"/>
      <c r="D131" s="995" t="s">
        <v>1363</v>
      </c>
      <c r="E131" s="995"/>
      <c r="F131" s="995"/>
      <c r="G131" s="743"/>
    </row>
    <row r="132" spans="1:7" s="888" customFormat="1" ht="13.7" customHeight="1">
      <c r="A132" s="885"/>
      <c r="B132" s="885"/>
      <c r="C132" s="886"/>
      <c r="D132" s="995"/>
      <c r="E132" s="995"/>
      <c r="F132" s="995"/>
      <c r="G132" s="887"/>
    </row>
    <row r="133" spans="1:7" s="793" customFormat="1" ht="13.7" customHeight="1">
      <c r="A133" s="860"/>
      <c r="B133" s="860"/>
      <c r="C133" s="876"/>
      <c r="D133" s="995"/>
      <c r="E133" s="995"/>
      <c r="F133" s="995"/>
      <c r="G133" s="743"/>
    </row>
    <row r="134" spans="1:7" s="793" customFormat="1" ht="13.7" customHeight="1">
      <c r="A134" s="860"/>
      <c r="B134" s="860"/>
      <c r="C134" s="876"/>
      <c r="D134" s="995"/>
      <c r="E134" s="995"/>
      <c r="F134" s="995"/>
      <c r="G134" s="743"/>
    </row>
    <row r="135" spans="1:7" s="793" customFormat="1" ht="13.7" customHeight="1">
      <c r="A135" s="860"/>
      <c r="B135" s="860"/>
      <c r="C135" s="876"/>
      <c r="D135" s="995"/>
      <c r="E135" s="995"/>
      <c r="F135" s="995"/>
      <c r="G135" s="743"/>
    </row>
    <row r="136" spans="1:7" s="793" customFormat="1" ht="13.7" customHeight="1">
      <c r="A136" s="889"/>
      <c r="B136" s="889"/>
      <c r="C136" s="876"/>
      <c r="D136" s="995"/>
      <c r="E136" s="995"/>
      <c r="F136" s="995"/>
      <c r="G136" s="743"/>
    </row>
    <row r="137" spans="1:7" s="683" customFormat="1" ht="13.7" customHeight="1">
      <c r="A137" s="873"/>
      <c r="B137" s="873"/>
      <c r="C137" s="878"/>
      <c r="D137" s="995"/>
      <c r="E137" s="995"/>
      <c r="F137" s="995"/>
      <c r="G137" s="764"/>
    </row>
    <row r="138" spans="1:7" s="683" customFormat="1" ht="13.7" customHeight="1">
      <c r="A138" s="873"/>
      <c r="B138" s="873"/>
      <c r="C138" s="878"/>
      <c r="D138" s="995"/>
      <c r="E138" s="995"/>
      <c r="F138" s="995"/>
      <c r="G138" s="764"/>
    </row>
    <row r="139" spans="1:7" s="793" customFormat="1" ht="13.7" customHeight="1">
      <c r="A139" s="860"/>
      <c r="B139" s="860"/>
      <c r="C139" s="876"/>
      <c r="D139" s="995"/>
      <c r="E139" s="995"/>
      <c r="F139" s="995"/>
      <c r="G139" s="743"/>
    </row>
    <row r="140" spans="1:7" s="793" customFormat="1" ht="13.7" customHeight="1">
      <c r="A140" s="860"/>
      <c r="B140" s="860"/>
      <c r="C140" s="876"/>
      <c r="D140" s="995"/>
      <c r="E140" s="995"/>
      <c r="F140" s="995"/>
      <c r="G140" s="743"/>
    </row>
    <row r="141" spans="1:7" s="793" customFormat="1" ht="13.7" customHeight="1">
      <c r="A141" s="860"/>
      <c r="B141" s="860"/>
      <c r="C141" s="876"/>
      <c r="D141" s="995"/>
      <c r="E141" s="995"/>
      <c r="F141" s="995"/>
      <c r="G141" s="743"/>
    </row>
    <row r="142" spans="1:7" s="793" customFormat="1" ht="13.7" customHeight="1">
      <c r="A142" s="860"/>
      <c r="B142" s="860"/>
      <c r="C142" s="876"/>
      <c r="D142" s="995"/>
      <c r="E142" s="995"/>
      <c r="F142" s="995"/>
      <c r="G142" s="743"/>
    </row>
    <row r="143" spans="1:7" s="793" customFormat="1" ht="13.7" customHeight="1">
      <c r="A143" s="860"/>
      <c r="B143" s="860"/>
      <c r="C143" s="876"/>
      <c r="D143" s="868"/>
      <c r="E143" s="857"/>
      <c r="F143" s="857"/>
      <c r="G143" s="743"/>
    </row>
    <row r="144" spans="1:7" s="793" customFormat="1" ht="13.7" customHeight="1">
      <c r="A144" s="860"/>
      <c r="B144" s="870" t="s">
        <v>333</v>
      </c>
      <c r="C144" s="876"/>
      <c r="D144" s="1086" t="s">
        <v>1474</v>
      </c>
      <c r="E144" s="1086"/>
      <c r="F144" s="1086"/>
      <c r="G144" s="743"/>
    </row>
    <row r="145" spans="1:7" s="793" customFormat="1" ht="13.7" customHeight="1">
      <c r="A145" s="860"/>
      <c r="B145" s="860"/>
      <c r="C145" s="876"/>
      <c r="D145" s="1086"/>
      <c r="E145" s="1086"/>
      <c r="F145" s="1086"/>
      <c r="G145" s="743"/>
    </row>
    <row r="146" spans="1:7" s="793" customFormat="1" ht="13.7" customHeight="1">
      <c r="A146" s="860"/>
      <c r="B146" s="860"/>
      <c r="C146" s="876"/>
      <c r="D146" s="1086"/>
      <c r="E146" s="1086"/>
      <c r="F146" s="1086"/>
      <c r="G146" s="743"/>
    </row>
    <row r="147" spans="1:7" s="793" customFormat="1" ht="13.7" customHeight="1">
      <c r="A147" s="860"/>
      <c r="B147" s="860"/>
      <c r="C147" s="876"/>
      <c r="D147" s="1086"/>
      <c r="E147" s="1086"/>
      <c r="F147" s="1086"/>
      <c r="G147" s="743"/>
    </row>
    <row r="148" spans="1:7" s="793" customFormat="1" ht="13.7" customHeight="1">
      <c r="A148" s="860"/>
      <c r="B148" s="860"/>
      <c r="C148" s="876"/>
      <c r="D148" s="1086"/>
      <c r="E148" s="1086"/>
      <c r="F148" s="1086"/>
      <c r="G148" s="743"/>
    </row>
    <row r="149" spans="1:7" s="793" customFormat="1" ht="13.7" customHeight="1">
      <c r="A149" s="860"/>
      <c r="B149" s="860"/>
      <c r="C149" s="876"/>
      <c r="D149" s="1086"/>
      <c r="E149" s="1086"/>
      <c r="F149" s="1086"/>
      <c r="G149" s="743"/>
    </row>
    <row r="150" spans="1:7" s="793" customFormat="1" ht="13.7" customHeight="1">
      <c r="A150" s="860"/>
      <c r="B150" s="860"/>
      <c r="C150" s="876"/>
      <c r="D150" s="1086"/>
      <c r="E150" s="1086"/>
      <c r="F150" s="1086"/>
      <c r="G150" s="743"/>
    </row>
    <row r="151" spans="1:7" s="793" customFormat="1" ht="13.7" customHeight="1">
      <c r="A151" s="860"/>
      <c r="B151" s="860"/>
      <c r="C151" s="876"/>
      <c r="D151" s="1086"/>
      <c r="E151" s="1086"/>
      <c r="F151" s="1086"/>
      <c r="G151" s="743"/>
    </row>
    <row r="152" spans="1:7" s="793" customFormat="1" ht="13.7" customHeight="1">
      <c r="A152" s="860"/>
      <c r="B152" s="860"/>
      <c r="C152" s="876"/>
      <c r="D152" s="1086"/>
      <c r="E152" s="1086"/>
      <c r="F152" s="1086"/>
      <c r="G152" s="743"/>
    </row>
    <row r="153" spans="1:7" s="793" customFormat="1" ht="13.7" customHeight="1">
      <c r="A153" s="860"/>
      <c r="B153" s="860"/>
      <c r="C153" s="876"/>
      <c r="D153" s="1086"/>
      <c r="E153" s="1086"/>
      <c r="F153" s="1086"/>
      <c r="G153" s="743"/>
    </row>
    <row r="154" spans="1:7" s="793" customFormat="1" ht="13.7" customHeight="1">
      <c r="A154" s="860"/>
      <c r="B154" s="860"/>
      <c r="C154" s="876"/>
      <c r="D154" s="1086"/>
      <c r="E154" s="1086"/>
      <c r="F154" s="1086"/>
      <c r="G154" s="743"/>
    </row>
    <row r="155" spans="1:7" s="793" customFormat="1" ht="13.7" customHeight="1">
      <c r="A155" s="860"/>
      <c r="B155" s="860"/>
      <c r="C155" s="876"/>
      <c r="D155" s="1086"/>
      <c r="E155" s="1086"/>
      <c r="F155" s="1086"/>
      <c r="G155" s="743"/>
    </row>
    <row r="156" spans="1:7" s="793" customFormat="1" ht="13.7" customHeight="1">
      <c r="A156" s="860"/>
      <c r="B156" s="860"/>
      <c r="C156" s="876"/>
      <c r="D156" s="1086"/>
      <c r="E156" s="1086"/>
      <c r="F156" s="1086"/>
      <c r="G156" s="743"/>
    </row>
    <row r="157" spans="1:7" s="793" customFormat="1" ht="13.7" customHeight="1">
      <c r="A157" s="860"/>
      <c r="B157" s="860"/>
      <c r="C157" s="876"/>
      <c r="D157" s="1086"/>
      <c r="E157" s="1086"/>
      <c r="F157" s="1086"/>
      <c r="G157" s="743"/>
    </row>
    <row r="158" spans="1:7" s="793" customFormat="1" ht="13.7" customHeight="1">
      <c r="A158" s="860"/>
      <c r="B158" s="860"/>
      <c r="C158" s="876"/>
      <c r="D158" s="1086"/>
      <c r="E158" s="1086"/>
      <c r="F158" s="1086"/>
      <c r="G158" s="743"/>
    </row>
    <row r="159" spans="1:7" s="793" customFormat="1" ht="13.7" customHeight="1">
      <c r="A159" s="860"/>
      <c r="B159" s="860"/>
      <c r="C159" s="876"/>
      <c r="D159" s="1086"/>
      <c r="E159" s="1086"/>
      <c r="F159" s="1086"/>
      <c r="G159" s="743"/>
    </row>
    <row r="160" spans="1:7" s="793" customFormat="1" ht="13.7" customHeight="1">
      <c r="A160" s="860"/>
      <c r="B160" s="860"/>
      <c r="C160" s="876"/>
      <c r="D160" s="1086"/>
      <c r="E160" s="1086"/>
      <c r="F160" s="1086"/>
      <c r="G160" s="743"/>
    </row>
    <row r="161" spans="1:7" s="793" customFormat="1" ht="13.7" customHeight="1">
      <c r="A161" s="860"/>
      <c r="B161" s="860"/>
      <c r="C161" s="876"/>
      <c r="D161" s="1086"/>
      <c r="E161" s="1086"/>
      <c r="F161" s="1086"/>
      <c r="G161" s="743"/>
    </row>
    <row r="162" spans="1:7" s="793" customFormat="1" ht="13.7" customHeight="1">
      <c r="A162" s="860"/>
      <c r="B162" s="860"/>
      <c r="C162" s="876"/>
      <c r="D162" s="1103" t="s">
        <v>1521</v>
      </c>
      <c r="E162" s="1103"/>
      <c r="F162" s="1103"/>
      <c r="G162" s="939"/>
    </row>
    <row r="163" spans="1:7" s="793" customFormat="1" ht="13.7" customHeight="1">
      <c r="A163" s="860"/>
      <c r="B163" s="860"/>
      <c r="C163" s="876"/>
      <c r="D163" s="1102"/>
      <c r="E163" s="1102"/>
      <c r="F163" s="1102"/>
      <c r="G163" s="1102"/>
    </row>
    <row r="164" spans="1:7" s="793" customFormat="1" ht="14.45" customHeight="1">
      <c r="A164" s="889"/>
      <c r="B164" s="870" t="s">
        <v>333</v>
      </c>
      <c r="C164" s="890"/>
      <c r="D164" s="1037" t="s">
        <v>1562</v>
      </c>
      <c r="E164" s="1037"/>
      <c r="F164" s="1037"/>
      <c r="G164" s="891"/>
    </row>
    <row r="165" spans="1:7" s="793" customFormat="1" ht="14.45" customHeight="1">
      <c r="A165" s="889"/>
      <c r="B165" s="889"/>
      <c r="C165" s="890"/>
      <c r="D165" s="1037"/>
      <c r="E165" s="1037"/>
      <c r="F165" s="1037"/>
      <c r="G165" s="891"/>
    </row>
    <row r="166" spans="1:7" s="793" customFormat="1" ht="13.7" customHeight="1">
      <c r="A166" s="889"/>
      <c r="B166" s="889"/>
      <c r="C166" s="890"/>
      <c r="D166" s="1037"/>
      <c r="E166" s="1037"/>
      <c r="F166" s="1037"/>
      <c r="G166" s="891"/>
    </row>
    <row r="167" spans="1:7" s="793" customFormat="1" ht="13.7" customHeight="1">
      <c r="A167" s="889"/>
      <c r="B167" s="889"/>
      <c r="C167" s="890"/>
      <c r="D167" s="868"/>
      <c r="E167" s="890"/>
      <c r="F167" s="890"/>
      <c r="G167" s="891"/>
    </row>
    <row r="168" spans="1:7" s="793" customFormat="1" ht="13.7" customHeight="1">
      <c r="A168" s="889"/>
      <c r="B168" s="870" t="s">
        <v>333</v>
      </c>
      <c r="C168" s="890"/>
      <c r="D168" s="984" t="s">
        <v>1365</v>
      </c>
      <c r="E168" s="984"/>
      <c r="F168" s="984"/>
      <c r="G168" s="891"/>
    </row>
    <row r="169" spans="1:7" s="793" customFormat="1" ht="13.7" customHeight="1">
      <c r="A169" s="889"/>
      <c r="B169" s="889"/>
      <c r="C169" s="890"/>
      <c r="D169" s="984"/>
      <c r="E169" s="984"/>
      <c r="F169" s="984"/>
      <c r="G169" s="891"/>
    </row>
    <row r="170" spans="1:7" s="793" customFormat="1" ht="13.7" customHeight="1">
      <c r="A170" s="889"/>
      <c r="B170" s="889"/>
      <c r="C170" s="890"/>
      <c r="D170" s="984"/>
      <c r="E170" s="984"/>
      <c r="F170" s="984"/>
      <c r="G170" s="891"/>
    </row>
    <row r="171" spans="1:7" s="793" customFormat="1" ht="13.7" customHeight="1">
      <c r="A171" s="889"/>
      <c r="B171" s="889"/>
      <c r="C171" s="890"/>
      <c r="D171" s="984"/>
      <c r="E171" s="984"/>
      <c r="F171" s="984"/>
      <c r="G171" s="891"/>
    </row>
    <row r="172" spans="1:7" s="793" customFormat="1" ht="13.7" customHeight="1">
      <c r="A172" s="860"/>
      <c r="B172" s="860"/>
      <c r="C172" s="876"/>
      <c r="D172" s="857"/>
      <c r="E172" s="857"/>
      <c r="F172" s="857"/>
      <c r="G172" s="743"/>
    </row>
    <row r="173" spans="1:7" s="793" customFormat="1" ht="13.7" customHeight="1">
      <c r="A173" s="860"/>
      <c r="B173" s="870" t="s">
        <v>333</v>
      </c>
      <c r="C173" s="876"/>
      <c r="D173" s="1025" t="s">
        <v>1366</v>
      </c>
      <c r="E173" s="1025"/>
      <c r="F173" s="1025"/>
      <c r="G173" s="743"/>
    </row>
    <row r="174" spans="1:7" s="793" customFormat="1" ht="13.7" customHeight="1">
      <c r="A174" s="860"/>
      <c r="B174" s="860"/>
      <c r="C174" s="876"/>
      <c r="D174" s="1025"/>
      <c r="E174" s="1025"/>
      <c r="F174" s="1025"/>
      <c r="G174" s="743"/>
    </row>
    <row r="175" spans="1:7" s="793" customFormat="1" ht="13.7" customHeight="1">
      <c r="A175" s="860"/>
      <c r="B175" s="860"/>
      <c r="C175" s="876"/>
      <c r="D175" s="1025"/>
      <c r="E175" s="1025"/>
      <c r="F175" s="1025"/>
      <c r="G175" s="743"/>
    </row>
    <row r="176" spans="1:7" s="793" customFormat="1" ht="13.7" customHeight="1">
      <c r="A176" s="892"/>
      <c r="B176" s="892"/>
      <c r="C176" s="876"/>
      <c r="D176" s="861"/>
      <c r="E176" s="857"/>
      <c r="F176" s="857"/>
      <c r="G176" s="743"/>
    </row>
    <row r="177" spans="1:7">
      <c r="A177" s="1003" t="s">
        <v>1246</v>
      </c>
      <c r="B177" s="1003"/>
      <c r="C177" s="1003"/>
      <c r="D177" s="1003"/>
      <c r="E177" s="1003"/>
      <c r="F177" s="1003"/>
      <c r="G177" s="1003"/>
    </row>
    <row r="178" spans="1:7" ht="12" customHeight="1">
      <c r="D178" s="872"/>
      <c r="E178" s="872"/>
      <c r="F178" s="872"/>
    </row>
    <row r="179" spans="1:7">
      <c r="B179" s="1080" t="s">
        <v>511</v>
      </c>
      <c r="C179" s="1080"/>
      <c r="D179" s="1080"/>
      <c r="E179" s="1080"/>
      <c r="F179" s="1080"/>
    </row>
    <row r="180" spans="1:7" ht="12" customHeight="1">
      <c r="A180" s="865"/>
      <c r="B180" s="865"/>
      <c r="C180" s="865"/>
    </row>
    <row r="181" spans="1:7">
      <c r="A181" s="1003" t="s">
        <v>1247</v>
      </c>
      <c r="B181" s="1003"/>
      <c r="C181" s="1003"/>
      <c r="D181" s="1003"/>
      <c r="E181" s="1003"/>
      <c r="F181" s="1003"/>
      <c r="G181" s="1003"/>
    </row>
    <row r="182" spans="1:7" ht="12" customHeight="1">
      <c r="A182" s="893"/>
      <c r="B182" s="893"/>
      <c r="C182" s="894"/>
      <c r="D182" s="895"/>
      <c r="E182" s="896"/>
      <c r="F182" s="895"/>
      <c r="G182" s="895"/>
    </row>
    <row r="183" spans="1:7" ht="13.7" customHeight="1">
      <c r="A183" s="893"/>
      <c r="B183" s="893"/>
      <c r="C183" s="894"/>
      <c r="D183" s="1039" t="s">
        <v>1369</v>
      </c>
      <c r="E183" s="1039"/>
      <c r="F183" s="1039"/>
      <c r="G183" s="895"/>
    </row>
    <row r="184" spans="1:7">
      <c r="A184" s="893"/>
      <c r="B184" s="893"/>
      <c r="C184" s="894"/>
      <c r="D184" s="1039"/>
      <c r="E184" s="1039"/>
      <c r="F184" s="1039"/>
      <c r="G184" s="895"/>
    </row>
    <row r="185" spans="1:7">
      <c r="A185" s="893"/>
      <c r="B185" s="893"/>
      <c r="C185" s="894"/>
      <c r="D185" s="1040" t="s">
        <v>1509</v>
      </c>
      <c r="E185" s="1040"/>
      <c r="F185" s="1040"/>
      <c r="G185" s="895"/>
    </row>
    <row r="186" spans="1:7" ht="12" customHeight="1">
      <c r="A186" s="893"/>
      <c r="B186" s="893"/>
      <c r="C186" s="894"/>
      <c r="D186" s="895"/>
      <c r="E186" s="896"/>
      <c r="F186" s="895"/>
      <c r="G186" s="895"/>
    </row>
    <row r="187" spans="1:7" ht="14.25">
      <c r="A187" s="869"/>
      <c r="B187" s="870" t="s">
        <v>333</v>
      </c>
      <c r="C187" s="894"/>
      <c r="D187" s="1038" t="s">
        <v>1368</v>
      </c>
      <c r="E187" s="1038"/>
      <c r="F187" s="1038"/>
      <c r="G187" s="895"/>
    </row>
    <row r="188" spans="1:7" ht="14.25">
      <c r="A188" s="869"/>
      <c r="B188" s="869"/>
      <c r="C188" s="894"/>
      <c r="D188" s="1038"/>
      <c r="E188" s="1038"/>
      <c r="F188" s="1038"/>
      <c r="G188" s="895"/>
    </row>
    <row r="189" spans="1:7" ht="14.25">
      <c r="A189" s="869"/>
      <c r="B189" s="869"/>
      <c r="C189" s="894"/>
      <c r="D189" s="1038"/>
      <c r="E189" s="1038"/>
      <c r="F189" s="1038"/>
      <c r="G189" s="895"/>
    </row>
    <row r="190" spans="1:7">
      <c r="A190" s="894"/>
      <c r="B190" s="894"/>
      <c r="C190" s="894"/>
      <c r="D190" s="1038"/>
      <c r="E190" s="1038"/>
      <c r="F190" s="1038"/>
    </row>
    <row r="191" spans="1:7">
      <c r="A191" s="894"/>
      <c r="B191" s="894"/>
      <c r="C191" s="894"/>
      <c r="D191" s="875"/>
      <c r="E191" s="895"/>
      <c r="F191" s="895"/>
    </row>
    <row r="192" spans="1:7">
      <c r="A192" s="894"/>
      <c r="B192" s="894"/>
      <c r="C192" s="894"/>
      <c r="D192" s="984" t="s">
        <v>1263</v>
      </c>
      <c r="E192" s="984"/>
      <c r="F192" s="984"/>
    </row>
    <row r="193" spans="1:7">
      <c r="A193" s="894"/>
      <c r="B193" s="894"/>
      <c r="C193" s="894"/>
      <c r="D193" s="984"/>
      <c r="E193" s="984"/>
      <c r="F193" s="984"/>
    </row>
    <row r="194" spans="1:7">
      <c r="A194" s="894"/>
      <c r="B194" s="894"/>
      <c r="C194" s="894"/>
      <c r="D194" s="850"/>
      <c r="E194" s="850"/>
      <c r="F194" s="850"/>
    </row>
    <row r="195" spans="1:7" s="683" customFormat="1" ht="14.25">
      <c r="A195" s="869"/>
      <c r="B195" s="870" t="s">
        <v>333</v>
      </c>
      <c r="C195" s="878"/>
      <c r="D195" s="1038" t="s">
        <v>1544</v>
      </c>
      <c r="E195" s="1038"/>
      <c r="F195" s="1038"/>
      <c r="G195" s="764"/>
    </row>
    <row r="196" spans="1:7" s="683" customFormat="1" ht="14.45" customHeight="1">
      <c r="A196" s="869"/>
      <c r="C196" s="878"/>
      <c r="D196" s="1038"/>
      <c r="E196" s="1038"/>
      <c r="F196" s="1038"/>
      <c r="G196" s="764"/>
    </row>
    <row r="197" spans="1:7" s="683" customFormat="1" ht="14.25">
      <c r="A197" s="869"/>
      <c r="B197" s="894"/>
      <c r="C197" s="878"/>
      <c r="D197" s="1038"/>
      <c r="E197" s="1038"/>
      <c r="F197" s="1038"/>
      <c r="G197" s="764"/>
    </row>
    <row r="198" spans="1:7" s="683" customFormat="1" ht="14.25">
      <c r="A198" s="869"/>
      <c r="B198" s="894"/>
      <c r="C198" s="878"/>
      <c r="D198" s="1038"/>
      <c r="E198" s="1038"/>
      <c r="F198" s="1038"/>
      <c r="G198" s="764"/>
    </row>
    <row r="199" spans="1:7">
      <c r="A199" s="894"/>
      <c r="B199" s="894"/>
      <c r="C199" s="894"/>
      <c r="D199" s="850"/>
      <c r="E199" s="850"/>
      <c r="F199" s="850"/>
    </row>
    <row r="200" spans="1:7">
      <c r="A200" s="1003" t="s">
        <v>1248</v>
      </c>
      <c r="B200" s="1003"/>
      <c r="C200" s="1003"/>
      <c r="D200" s="1003"/>
      <c r="E200" s="1003"/>
      <c r="F200" s="1003"/>
      <c r="G200" s="1003"/>
    </row>
    <row r="201" spans="1:7" ht="12" customHeight="1">
      <c r="D201" s="872"/>
      <c r="E201" s="872"/>
      <c r="F201" s="872"/>
    </row>
    <row r="202" spans="1:7">
      <c r="C202" s="879"/>
      <c r="D202" s="1099" t="s">
        <v>226</v>
      </c>
      <c r="E202" s="1099"/>
      <c r="F202" s="1099"/>
    </row>
    <row r="203" spans="1:7">
      <c r="A203" s="865"/>
      <c r="B203" s="865"/>
      <c r="C203" s="865"/>
      <c r="D203" s="1077" t="s">
        <v>1391</v>
      </c>
      <c r="E203" s="1077"/>
      <c r="F203" s="1077"/>
    </row>
    <row r="204" spans="1:7" ht="12" customHeight="1">
      <c r="A204" s="892"/>
      <c r="B204" s="892"/>
      <c r="C204" s="892"/>
    </row>
    <row r="205" spans="1:7" ht="13.7" customHeight="1">
      <c r="A205" s="892"/>
      <c r="C205" s="892"/>
      <c r="D205" s="993" t="s">
        <v>621</v>
      </c>
      <c r="E205" s="993"/>
      <c r="F205" s="993"/>
    </row>
    <row r="206" spans="1:7" ht="14.25">
      <c r="A206" s="869"/>
      <c r="B206" s="870" t="s">
        <v>333</v>
      </c>
      <c r="D206" s="1038" t="s">
        <v>1385</v>
      </c>
      <c r="E206" s="1038"/>
      <c r="F206" s="1038"/>
    </row>
    <row r="207" spans="1:7" ht="14.25">
      <c r="A207" s="869"/>
      <c r="B207" s="869"/>
      <c r="D207" s="1038"/>
      <c r="E207" s="1038"/>
      <c r="F207" s="1038"/>
    </row>
    <row r="208" spans="1:7"/>
    <row r="209" spans="1:6" ht="14.25">
      <c r="A209" s="869"/>
      <c r="B209" s="870" t="s">
        <v>333</v>
      </c>
      <c r="D209" s="1038" t="s">
        <v>1386</v>
      </c>
      <c r="E209" s="1038"/>
      <c r="F209" s="1038"/>
    </row>
    <row r="210" spans="1:6" ht="14.25">
      <c r="A210" s="869"/>
      <c r="B210" s="869"/>
      <c r="D210" s="1038"/>
      <c r="E210" s="1038"/>
      <c r="F210" s="1038"/>
    </row>
    <row r="211" spans="1:6" ht="14.25">
      <c r="A211" s="869"/>
      <c r="B211" s="869"/>
      <c r="D211" s="1038"/>
      <c r="E211" s="1038"/>
      <c r="F211" s="1038"/>
    </row>
    <row r="212" spans="1:6" ht="5.0999999999999996" customHeight="1">
      <c r="A212" s="869"/>
      <c r="B212" s="869"/>
      <c r="D212" s="857"/>
      <c r="E212" s="872"/>
      <c r="F212" s="872"/>
    </row>
    <row r="213" spans="1:6" ht="14.25">
      <c r="A213" s="869"/>
      <c r="B213" s="869"/>
      <c r="D213" s="1038" t="s">
        <v>1387</v>
      </c>
      <c r="E213" s="1038"/>
      <c r="F213" s="1038"/>
    </row>
    <row r="214" spans="1:6" ht="14.25">
      <c r="A214" s="869"/>
      <c r="B214" s="869"/>
      <c r="D214" s="1038"/>
      <c r="E214" s="1038"/>
      <c r="F214" s="1038"/>
    </row>
    <row r="215" spans="1:6" ht="14.25">
      <c r="A215" s="869"/>
      <c r="B215" s="869"/>
      <c r="D215" s="1038"/>
      <c r="E215" s="1038"/>
      <c r="F215" s="1038"/>
    </row>
    <row r="216" spans="1:6" ht="14.25">
      <c r="A216" s="869"/>
      <c r="B216" s="869"/>
      <c r="D216" s="1038"/>
      <c r="E216" s="1038"/>
      <c r="F216" s="1038"/>
    </row>
    <row r="217" spans="1:6" ht="14.25">
      <c r="A217" s="869"/>
      <c r="B217" s="869"/>
      <c r="D217" s="1038"/>
      <c r="E217" s="1038"/>
      <c r="F217" s="1038"/>
    </row>
    <row r="218" spans="1:6" ht="14.25">
      <c r="A218" s="869"/>
      <c r="B218" s="869"/>
      <c r="D218" s="872"/>
      <c r="E218" s="872"/>
      <c r="F218" s="872"/>
    </row>
    <row r="219" spans="1:6" ht="14.25">
      <c r="A219" s="869"/>
      <c r="B219" s="870" t="s">
        <v>333</v>
      </c>
      <c r="D219" s="1075" t="s">
        <v>1388</v>
      </c>
      <c r="E219" s="1075"/>
      <c r="F219" s="1075"/>
    </row>
    <row r="220" spans="1:6" ht="14.25">
      <c r="A220" s="869"/>
      <c r="B220" s="869"/>
      <c r="D220" s="1075"/>
      <c r="E220" s="1075"/>
      <c r="F220" s="1075"/>
    </row>
    <row r="221" spans="1:6" ht="14.25">
      <c r="A221" s="869"/>
      <c r="B221" s="869"/>
      <c r="D221" s="1080" t="s">
        <v>1025</v>
      </c>
      <c r="E221" s="1080"/>
      <c r="F221" s="1080"/>
    </row>
    <row r="222" spans="1:6" ht="14.25">
      <c r="A222" s="869"/>
      <c r="B222" s="869"/>
      <c r="D222" s="872"/>
      <c r="E222" s="872"/>
      <c r="F222" s="872"/>
    </row>
    <row r="223" spans="1:6" ht="14.45" customHeight="1">
      <c r="A223" s="869"/>
      <c r="B223" s="870" t="s">
        <v>333</v>
      </c>
      <c r="D223" s="1075" t="s">
        <v>1390</v>
      </c>
      <c r="E223" s="1075"/>
      <c r="F223" s="1075"/>
    </row>
    <row r="224" spans="1:6" ht="14.25">
      <c r="A224" s="869"/>
      <c r="B224" s="869"/>
      <c r="D224" s="1075"/>
      <c r="E224" s="1075"/>
      <c r="F224" s="1075"/>
    </row>
    <row r="225" spans="1:7" ht="14.25">
      <c r="A225" s="869"/>
      <c r="B225" s="869"/>
      <c r="D225" s="1075"/>
      <c r="E225" s="1075"/>
      <c r="F225" s="1075"/>
    </row>
    <row r="226" spans="1:7" ht="14.25">
      <c r="A226" s="869"/>
      <c r="B226" s="869"/>
      <c r="D226" s="1075"/>
      <c r="E226" s="1075"/>
      <c r="F226" s="1075"/>
    </row>
    <row r="227" spans="1:7" ht="14.25">
      <c r="A227" s="869"/>
      <c r="B227" s="869"/>
      <c r="D227" s="1075"/>
      <c r="E227" s="1075"/>
      <c r="F227" s="1075"/>
    </row>
    <row r="228" spans="1:7">
      <c r="D228" s="872"/>
      <c r="E228" s="872"/>
      <c r="F228" s="872"/>
    </row>
    <row r="229" spans="1:7" ht="14.25">
      <c r="A229" s="869"/>
      <c r="B229" s="870" t="s">
        <v>333</v>
      </c>
      <c r="D229" s="1038" t="s">
        <v>1389</v>
      </c>
      <c r="E229" s="1038"/>
      <c r="F229" s="1038"/>
    </row>
    <row r="230" spans="1:7" ht="14.25">
      <c r="A230" s="869"/>
      <c r="B230" s="869"/>
      <c r="D230" s="1038"/>
      <c r="E230" s="1038"/>
      <c r="F230" s="1038"/>
    </row>
    <row r="231" spans="1:7">
      <c r="D231" s="897"/>
    </row>
    <row r="232" spans="1:7">
      <c r="A232" s="1003" t="s">
        <v>1249</v>
      </c>
      <c r="B232" s="1003"/>
      <c r="C232" s="1003"/>
      <c r="D232" s="1003"/>
      <c r="E232" s="1003"/>
      <c r="F232" s="1003"/>
      <c r="G232" s="1003"/>
    </row>
    <row r="233" spans="1:7">
      <c r="D233" s="897"/>
    </row>
    <row r="234" spans="1:7">
      <c r="C234" s="879"/>
      <c r="D234" s="993" t="s">
        <v>1392</v>
      </c>
      <c r="E234" s="993"/>
      <c r="F234" s="993"/>
    </row>
    <row r="235" spans="1:7">
      <c r="A235" s="865"/>
      <c r="B235" s="865"/>
      <c r="C235" s="865"/>
      <c r="D235" s="872"/>
      <c r="E235" s="872"/>
      <c r="F235" s="872"/>
    </row>
    <row r="236" spans="1:7">
      <c r="A236" s="867"/>
      <c r="B236" s="867"/>
      <c r="C236" s="867"/>
      <c r="D236" s="993" t="s">
        <v>289</v>
      </c>
      <c r="E236" s="993"/>
      <c r="F236" s="993"/>
    </row>
    <row r="237" spans="1:7" ht="14.25">
      <c r="A237" s="869"/>
      <c r="B237" s="870" t="s">
        <v>333</v>
      </c>
      <c r="D237" s="1089" t="s">
        <v>1393</v>
      </c>
      <c r="E237" s="1089"/>
      <c r="F237" s="1089"/>
    </row>
    <row r="238" spans="1:7" ht="14.25">
      <c r="A238" s="869"/>
      <c r="B238" s="869"/>
      <c r="D238" s="1089"/>
      <c r="E238" s="1089"/>
      <c r="F238" s="1089"/>
    </row>
    <row r="239" spans="1:7">
      <c r="D239" s="872"/>
      <c r="E239" s="872"/>
      <c r="F239" s="872"/>
    </row>
    <row r="240" spans="1:7" ht="14.45" customHeight="1">
      <c r="A240" s="869"/>
      <c r="B240" s="870" t="s">
        <v>333</v>
      </c>
      <c r="D240" s="1075" t="s">
        <v>1510</v>
      </c>
      <c r="E240" s="1075"/>
      <c r="F240" s="1075"/>
    </row>
    <row r="241" spans="1:7">
      <c r="D241" s="1075"/>
      <c r="E241" s="1075"/>
      <c r="F241" s="1075"/>
    </row>
    <row r="242" spans="1:7">
      <c r="D242" s="1077" t="s">
        <v>1015</v>
      </c>
      <c r="E242" s="1077"/>
      <c r="F242" s="1077"/>
    </row>
    <row r="243" spans="1:7">
      <c r="D243" s="872"/>
      <c r="E243" s="872"/>
      <c r="F243" s="872"/>
    </row>
    <row r="244" spans="1:7" ht="14.45" customHeight="1">
      <c r="A244" s="869"/>
      <c r="B244" s="870" t="s">
        <v>333</v>
      </c>
      <c r="D244" s="1075" t="s">
        <v>1511</v>
      </c>
      <c r="E244" s="1075"/>
      <c r="F244" s="1075"/>
    </row>
    <row r="245" spans="1:7">
      <c r="D245" s="1075"/>
      <c r="E245" s="1075"/>
      <c r="F245" s="1075"/>
    </row>
    <row r="246" spans="1:7">
      <c r="D246" s="1075"/>
      <c r="E246" s="1075"/>
      <c r="F246" s="1075"/>
    </row>
    <row r="247" spans="1:7">
      <c r="D247" s="1075"/>
      <c r="E247" s="1075"/>
      <c r="F247" s="1075"/>
    </row>
    <row r="248" spans="1:7">
      <c r="D248" s="1075"/>
      <c r="E248" s="1075"/>
      <c r="F248" s="1075"/>
    </row>
    <row r="249" spans="1:7">
      <c r="D249" s="872"/>
      <c r="E249" s="872"/>
      <c r="F249" s="872"/>
    </row>
    <row r="250" spans="1:7" ht="14.25">
      <c r="A250" s="869"/>
      <c r="B250" s="870" t="s">
        <v>333</v>
      </c>
      <c r="D250" s="1038" t="s">
        <v>1395</v>
      </c>
      <c r="E250" s="1038"/>
      <c r="F250" s="1038"/>
    </row>
    <row r="251" spans="1:7">
      <c r="D251" s="1038"/>
      <c r="E251" s="1038"/>
      <c r="F251" s="1038"/>
    </row>
    <row r="252" spans="1:7">
      <c r="D252" s="1038"/>
      <c r="E252" s="1038"/>
      <c r="F252" s="1038"/>
    </row>
    <row r="253" spans="1:7">
      <c r="D253" s="898"/>
      <c r="E253" s="872"/>
      <c r="F253" s="872"/>
    </row>
    <row r="254" spans="1:7">
      <c r="A254" s="1003" t="s">
        <v>1250</v>
      </c>
      <c r="B254" s="1003"/>
      <c r="C254" s="1003"/>
      <c r="D254" s="1003"/>
      <c r="E254" s="1003"/>
      <c r="F254" s="1003"/>
      <c r="G254" s="1003"/>
    </row>
    <row r="255" spans="1:7">
      <c r="D255" s="898"/>
      <c r="E255" s="872"/>
      <c r="F255" s="872"/>
    </row>
    <row r="256" spans="1:7">
      <c r="C256" s="865"/>
      <c r="D256" s="1081" t="s">
        <v>1397</v>
      </c>
      <c r="E256" s="1081"/>
      <c r="F256" s="1081"/>
    </row>
    <row r="257" spans="1:7">
      <c r="C257" s="865"/>
      <c r="D257" s="1081"/>
      <c r="E257" s="1081"/>
      <c r="F257" s="1081"/>
    </row>
    <row r="258" spans="1:7">
      <c r="A258" s="867"/>
      <c r="B258" s="867"/>
      <c r="C258" s="867"/>
      <c r="D258" s="687"/>
      <c r="E258" s="743"/>
      <c r="F258" s="743"/>
    </row>
    <row r="259" spans="1:7">
      <c r="C259" s="867"/>
      <c r="D259" s="993" t="s">
        <v>227</v>
      </c>
      <c r="E259" s="993"/>
      <c r="F259" s="993"/>
    </row>
    <row r="260" spans="1:7" ht="15.75" customHeight="1">
      <c r="A260" s="869"/>
      <c r="B260" s="869"/>
      <c r="D260" s="1079" t="s">
        <v>1398</v>
      </c>
      <c r="E260" s="1079"/>
      <c r="F260" s="1079"/>
    </row>
    <row r="261" spans="1:7">
      <c r="E261" s="872"/>
      <c r="F261" s="872"/>
    </row>
    <row r="262" spans="1:7" ht="14.25">
      <c r="A262" s="869"/>
      <c r="B262" s="870" t="s">
        <v>333</v>
      </c>
      <c r="D262" s="1038" t="s">
        <v>1399</v>
      </c>
      <c r="E262" s="1038"/>
      <c r="F262" s="1038"/>
    </row>
    <row r="263" spans="1:7" ht="14.25">
      <c r="A263" s="869"/>
      <c r="B263" s="869"/>
      <c r="D263" s="1038"/>
      <c r="E263" s="1038"/>
      <c r="F263" s="1038"/>
    </row>
    <row r="264" spans="1:7">
      <c r="D264" s="872"/>
      <c r="E264" s="872"/>
      <c r="F264" s="872"/>
    </row>
    <row r="265" spans="1:7" ht="14.25">
      <c r="A265" s="869"/>
      <c r="B265" s="870" t="s">
        <v>333</v>
      </c>
      <c r="D265" s="1075" t="s">
        <v>1400</v>
      </c>
      <c r="E265" s="1075"/>
      <c r="F265" s="1075"/>
    </row>
    <row r="266" spans="1:7" ht="14.25">
      <c r="A266" s="869"/>
      <c r="B266" s="869"/>
      <c r="D266" s="1075"/>
      <c r="E266" s="1075"/>
      <c r="F266" s="1075"/>
    </row>
    <row r="267" spans="1:7" ht="14.25">
      <c r="A267" s="869"/>
      <c r="B267" s="869"/>
      <c r="D267" s="1075"/>
      <c r="E267" s="1075"/>
      <c r="F267" s="1075"/>
    </row>
    <row r="268" spans="1:7">
      <c r="D268" s="872"/>
      <c r="E268" s="872"/>
      <c r="F268" s="872"/>
    </row>
    <row r="269" spans="1:7" ht="14.25">
      <c r="A269" s="869"/>
      <c r="B269" s="870" t="s">
        <v>333</v>
      </c>
      <c r="D269" s="1038" t="s">
        <v>1401</v>
      </c>
      <c r="E269" s="1038"/>
      <c r="F269" s="1038"/>
    </row>
    <row r="270" spans="1:7" ht="14.25">
      <c r="A270" s="869"/>
      <c r="B270" s="869"/>
      <c r="D270" s="1038"/>
      <c r="E270" s="1038"/>
      <c r="F270" s="1038"/>
    </row>
    <row r="271" spans="1:7">
      <c r="A271" s="892"/>
      <c r="B271" s="892"/>
      <c r="E271" s="872"/>
      <c r="F271" s="872"/>
    </row>
    <row r="272" spans="1:7">
      <c r="A272" s="1003" t="s">
        <v>1251</v>
      </c>
      <c r="B272" s="1003"/>
      <c r="C272" s="1003"/>
      <c r="D272" s="1003"/>
      <c r="E272" s="1003"/>
      <c r="F272" s="1003"/>
      <c r="G272" s="1003"/>
    </row>
    <row r="273" spans="1:7">
      <c r="A273" s="892"/>
      <c r="B273" s="892"/>
      <c r="D273" s="872"/>
      <c r="E273" s="872"/>
      <c r="F273" s="872"/>
    </row>
    <row r="274" spans="1:7">
      <c r="C274" s="892"/>
      <c r="D274" s="993" t="s">
        <v>766</v>
      </c>
      <c r="E274" s="993"/>
      <c r="F274" s="993"/>
    </row>
    <row r="275" spans="1:7">
      <c r="C275" s="892"/>
      <c r="D275" s="1043" t="s">
        <v>1402</v>
      </c>
      <c r="E275" s="1043"/>
      <c r="F275" s="1043"/>
    </row>
    <row r="276" spans="1:7">
      <c r="C276" s="892"/>
      <c r="D276" s="899"/>
    </row>
    <row r="277" spans="1:7">
      <c r="A277" s="873"/>
      <c r="B277" s="870" t="s">
        <v>333</v>
      </c>
      <c r="D277" s="1043" t="s">
        <v>1403</v>
      </c>
      <c r="E277" s="1043"/>
      <c r="F277" s="1043"/>
    </row>
    <row r="278" spans="1:7" s="863" customFormat="1" ht="14.25">
      <c r="A278" s="877"/>
      <c r="B278" s="877"/>
      <c r="C278" s="873"/>
      <c r="D278" s="900"/>
      <c r="E278" s="901"/>
      <c r="F278" s="901"/>
      <c r="G278" s="874"/>
    </row>
    <row r="279" spans="1:7" s="863" customFormat="1" ht="13.7" customHeight="1">
      <c r="A279" s="873"/>
      <c r="B279" s="870" t="s">
        <v>333</v>
      </c>
      <c r="C279" s="873"/>
      <c r="D279" s="1082" t="s">
        <v>1555</v>
      </c>
      <c r="E279" s="1082"/>
      <c r="F279" s="1082"/>
      <c r="G279" s="874"/>
    </row>
    <row r="280" spans="1:7" s="863" customFormat="1" ht="14.25">
      <c r="A280" s="877"/>
      <c r="B280" s="877"/>
      <c r="C280" s="873"/>
      <c r="D280" s="1082"/>
      <c r="E280" s="1082"/>
      <c r="F280" s="1082"/>
      <c r="G280" s="874"/>
    </row>
    <row r="281" spans="1:7" s="863" customFormat="1" ht="14.25">
      <c r="A281" s="877"/>
      <c r="B281" s="877"/>
      <c r="C281" s="873"/>
      <c r="D281" s="1082"/>
      <c r="E281" s="1082"/>
      <c r="F281" s="1082"/>
      <c r="G281" s="874"/>
    </row>
    <row r="282" spans="1:7" s="863" customFormat="1" ht="14.25">
      <c r="A282" s="877"/>
      <c r="B282" s="877"/>
      <c r="C282" s="873"/>
      <c r="D282" s="1082"/>
      <c r="E282" s="1082"/>
      <c r="F282" s="1082"/>
      <c r="G282" s="874"/>
    </row>
    <row r="283" spans="1:7" s="863" customFormat="1" ht="14.25">
      <c r="A283" s="877"/>
      <c r="B283" s="877"/>
      <c r="C283" s="873"/>
      <c r="D283" s="1082"/>
      <c r="E283" s="1082"/>
      <c r="F283" s="1082"/>
      <c r="G283" s="874"/>
    </row>
    <row r="284" spans="1:7" s="863" customFormat="1" ht="14.25">
      <c r="A284" s="877"/>
      <c r="B284" s="877"/>
      <c r="C284" s="873"/>
      <c r="D284" s="900"/>
      <c r="E284" s="901"/>
      <c r="F284" s="901"/>
      <c r="G284" s="874"/>
    </row>
    <row r="285" spans="1:7" s="863" customFormat="1" ht="13.7" customHeight="1">
      <c r="A285" s="873"/>
      <c r="B285" s="870" t="s">
        <v>333</v>
      </c>
      <c r="C285" s="873"/>
      <c r="D285" s="1082" t="s">
        <v>1405</v>
      </c>
      <c r="E285" s="1082"/>
      <c r="F285" s="1082"/>
      <c r="G285" s="874"/>
    </row>
    <row r="286" spans="1:7" s="863" customFormat="1">
      <c r="A286" s="873"/>
      <c r="B286" s="873"/>
      <c r="C286" s="873"/>
      <c r="D286" s="1082"/>
      <c r="E286" s="1082"/>
      <c r="F286" s="1082"/>
      <c r="G286" s="874"/>
    </row>
    <row r="287" spans="1:7" s="863" customFormat="1" ht="14.25">
      <c r="A287" s="877"/>
      <c r="B287" s="877"/>
      <c r="C287" s="873"/>
      <c r="D287" s="900"/>
      <c r="E287" s="901"/>
      <c r="F287" s="901"/>
      <c r="G287" s="874"/>
    </row>
    <row r="288" spans="1:7">
      <c r="A288" s="873"/>
      <c r="B288" s="870" t="s">
        <v>333</v>
      </c>
      <c r="D288" s="1043" t="s">
        <v>1406</v>
      </c>
      <c r="E288" s="1043"/>
      <c r="F288" s="1043"/>
    </row>
    <row r="289" spans="1:6">
      <c r="E289" s="872"/>
      <c r="F289" s="872"/>
    </row>
    <row r="290" spans="1:6" ht="14.25">
      <c r="A290" s="869"/>
      <c r="B290" s="870" t="s">
        <v>333</v>
      </c>
      <c r="D290" s="1075" t="s">
        <v>1596</v>
      </c>
      <c r="E290" s="1075"/>
      <c r="F290" s="1075"/>
    </row>
    <row r="291" spans="1:6" ht="14.25">
      <c r="A291" s="869"/>
      <c r="B291" s="869"/>
      <c r="D291" s="1075"/>
      <c r="E291" s="1075"/>
      <c r="F291" s="1075"/>
    </row>
    <row r="292" spans="1:6" ht="14.25">
      <c r="A292" s="869"/>
      <c r="B292" s="869"/>
      <c r="D292" s="1075"/>
      <c r="E292" s="1075"/>
      <c r="F292" s="1075"/>
    </row>
    <row r="293" spans="1:6" ht="14.25">
      <c r="A293" s="869"/>
      <c r="B293" s="869"/>
      <c r="D293" s="1075"/>
      <c r="E293" s="1075"/>
      <c r="F293" s="1075"/>
    </row>
    <row r="294" spans="1:6" ht="14.25">
      <c r="A294" s="869"/>
      <c r="B294" s="869"/>
      <c r="D294" s="1075"/>
      <c r="E294" s="1075"/>
      <c r="F294" s="1075"/>
    </row>
    <row r="295" spans="1:6" ht="14.25">
      <c r="A295" s="869"/>
      <c r="B295" s="869"/>
      <c r="D295" s="1075"/>
      <c r="E295" s="1075"/>
      <c r="F295" s="1075"/>
    </row>
    <row r="296" spans="1:6" ht="14.25">
      <c r="A296" s="869"/>
      <c r="B296" s="869"/>
      <c r="D296" s="1075"/>
      <c r="E296" s="1075"/>
      <c r="F296" s="1075"/>
    </row>
    <row r="297" spans="1:6" ht="14.25">
      <c r="A297" s="869"/>
      <c r="B297" s="869"/>
      <c r="D297" s="1075"/>
      <c r="E297" s="1075"/>
      <c r="F297" s="1075"/>
    </row>
    <row r="298" spans="1:6" ht="14.25">
      <c r="A298" s="869"/>
      <c r="B298" s="869"/>
      <c r="D298" s="1075"/>
      <c r="E298" s="1075"/>
      <c r="F298" s="1075"/>
    </row>
    <row r="299" spans="1:6" ht="14.25">
      <c r="A299" s="869"/>
      <c r="B299" s="869"/>
      <c r="D299" s="1075"/>
      <c r="E299" s="1075"/>
      <c r="F299" s="1075"/>
    </row>
    <row r="300" spans="1:6" ht="14.25">
      <c r="A300" s="869"/>
      <c r="B300" s="869"/>
      <c r="D300" s="1075"/>
      <c r="E300" s="1075"/>
      <c r="F300" s="1075"/>
    </row>
    <row r="301" spans="1:6" ht="14.25">
      <c r="A301" s="869"/>
      <c r="B301" s="869"/>
      <c r="D301" s="1075"/>
      <c r="E301" s="1075"/>
      <c r="F301" s="1075"/>
    </row>
    <row r="302" spans="1:6" ht="14.25">
      <c r="A302" s="869"/>
      <c r="B302" s="869"/>
      <c r="D302" s="1075"/>
      <c r="E302" s="1075"/>
      <c r="F302" s="1075"/>
    </row>
    <row r="303" spans="1:6" ht="14.25">
      <c r="A303" s="869"/>
      <c r="B303" s="869"/>
      <c r="D303" s="1075"/>
      <c r="E303" s="1075"/>
      <c r="F303" s="1075"/>
    </row>
    <row r="304" spans="1:6" ht="14.25">
      <c r="A304" s="869"/>
      <c r="B304" s="869"/>
      <c r="D304" s="1075"/>
      <c r="E304" s="1075"/>
      <c r="F304" s="1075"/>
    </row>
    <row r="305" spans="1:7">
      <c r="D305" s="872"/>
      <c r="E305" s="872"/>
      <c r="F305" s="872"/>
    </row>
    <row r="306" spans="1:7" ht="14.25">
      <c r="A306" s="869"/>
      <c r="B306" s="870" t="s">
        <v>333</v>
      </c>
      <c r="D306" s="1075" t="s">
        <v>1408</v>
      </c>
      <c r="E306" s="1075"/>
      <c r="F306" s="1075"/>
    </row>
    <row r="307" spans="1:7">
      <c r="D307" s="1075"/>
      <c r="E307" s="1075"/>
      <c r="F307" s="1075"/>
    </row>
    <row r="308" spans="1:7">
      <c r="D308" s="1075"/>
      <c r="E308" s="1075"/>
      <c r="F308" s="1075"/>
    </row>
    <row r="309" spans="1:7">
      <c r="D309" s="1075"/>
      <c r="E309" s="1075"/>
      <c r="F309" s="1075"/>
    </row>
    <row r="310" spans="1:7">
      <c r="D310" s="1075"/>
      <c r="E310" s="1075"/>
      <c r="F310" s="1075"/>
    </row>
    <row r="311" spans="1:7">
      <c r="D311" s="1075"/>
      <c r="E311" s="1075"/>
      <c r="F311" s="1075"/>
    </row>
    <row r="312" spans="1:7">
      <c r="D312" s="1075"/>
      <c r="E312" s="1075"/>
      <c r="F312" s="1075"/>
    </row>
    <row r="313" spans="1:7">
      <c r="D313" s="1075"/>
      <c r="E313" s="1075"/>
      <c r="F313" s="1075"/>
    </row>
    <row r="314" spans="1:7">
      <c r="D314" s="1075"/>
      <c r="E314" s="1075"/>
      <c r="F314" s="1075"/>
    </row>
    <row r="315" spans="1:7">
      <c r="D315" s="872"/>
      <c r="E315" s="872"/>
      <c r="F315" s="872"/>
    </row>
    <row r="316" spans="1:7" ht="14.25">
      <c r="A316" s="869"/>
      <c r="B316" s="870" t="s">
        <v>333</v>
      </c>
      <c r="D316" s="1038" t="s">
        <v>1616</v>
      </c>
      <c r="E316" s="1038"/>
      <c r="F316" s="1038"/>
    </row>
    <row r="317" spans="1:7">
      <c r="D317" s="1038"/>
      <c r="E317" s="1038"/>
      <c r="F317" s="1038"/>
      <c r="G317" s="862"/>
    </row>
    <row r="318" spans="1:7">
      <c r="D318" s="1038"/>
      <c r="E318" s="1038"/>
      <c r="F318" s="1038"/>
      <c r="G318" s="862"/>
    </row>
    <row r="319" spans="1:7">
      <c r="D319" s="1038"/>
      <c r="E319" s="1038"/>
      <c r="F319" s="1038"/>
      <c r="G319" s="862"/>
    </row>
    <row r="320" spans="1:7">
      <c r="D320" s="1038"/>
      <c r="E320" s="1038"/>
      <c r="F320" s="1038"/>
      <c r="G320" s="862"/>
    </row>
    <row r="321" spans="1:7">
      <c r="D321" s="1038"/>
      <c r="E321" s="1038"/>
      <c r="F321" s="1038"/>
      <c r="G321" s="862"/>
    </row>
    <row r="322" spans="1:7">
      <c r="D322" s="856"/>
      <c r="E322" s="856"/>
      <c r="F322" s="856"/>
      <c r="G322" s="862"/>
    </row>
    <row r="323" spans="1:7" ht="13.5" thickBot="1">
      <c r="D323" s="1076" t="s">
        <v>1130</v>
      </c>
      <c r="E323" s="1076"/>
      <c r="F323" s="1076"/>
      <c r="G323" s="862"/>
    </row>
    <row r="324" spans="1:7" ht="13.5" thickTop="1">
      <c r="D324" s="1083" t="s">
        <v>1410</v>
      </c>
      <c r="E324" s="1083"/>
      <c r="F324" s="1083"/>
      <c r="G324" s="862"/>
    </row>
    <row r="325" spans="1:7">
      <c r="A325" s="890"/>
      <c r="B325" s="890"/>
      <c r="C325" s="890"/>
      <c r="D325" s="858"/>
      <c r="E325" s="858"/>
      <c r="F325" s="872"/>
      <c r="G325" s="862"/>
    </row>
    <row r="326" spans="1:7" ht="14.25">
      <c r="A326" s="869"/>
      <c r="B326" s="870" t="s">
        <v>333</v>
      </c>
      <c r="C326" s="890"/>
      <c r="D326" s="1050" t="s">
        <v>1411</v>
      </c>
      <c r="E326" s="1050"/>
      <c r="F326" s="1050"/>
      <c r="G326" s="862"/>
    </row>
    <row r="327" spans="1:7">
      <c r="A327" s="890"/>
      <c r="B327" s="890"/>
      <c r="C327" s="890"/>
      <c r="D327" s="858"/>
      <c r="E327" s="858"/>
      <c r="F327" s="872"/>
      <c r="G327" s="862"/>
    </row>
    <row r="328" spans="1:7">
      <c r="A328" s="890"/>
      <c r="B328" s="870" t="s">
        <v>333</v>
      </c>
      <c r="C328" s="890"/>
      <c r="D328" s="1034" t="s">
        <v>1559</v>
      </c>
      <c r="E328" s="1034"/>
      <c r="F328" s="1034"/>
      <c r="G328" s="862"/>
    </row>
    <row r="329" spans="1:7">
      <c r="A329" s="890"/>
      <c r="B329" s="890"/>
      <c r="C329" s="890"/>
      <c r="D329" s="1034"/>
      <c r="E329" s="1034"/>
      <c r="F329" s="1034"/>
      <c r="G329" s="862"/>
    </row>
    <row r="330" spans="1:7">
      <c r="A330" s="890"/>
      <c r="B330" s="890"/>
      <c r="C330" s="890"/>
      <c r="D330" s="1034"/>
      <c r="E330" s="1034"/>
      <c r="F330" s="1034"/>
      <c r="G330" s="862"/>
    </row>
    <row r="331" spans="1:7">
      <c r="A331" s="890"/>
      <c r="B331" s="890"/>
      <c r="C331" s="890"/>
      <c r="D331" s="1034"/>
      <c r="E331" s="1034"/>
      <c r="F331" s="1034"/>
      <c r="G331" s="862"/>
    </row>
    <row r="332" spans="1:7">
      <c r="A332" s="890"/>
      <c r="B332" s="890"/>
      <c r="C332" s="890"/>
      <c r="D332" s="1034"/>
      <c r="E332" s="1034"/>
      <c r="F332" s="1034"/>
      <c r="G332" s="862"/>
    </row>
    <row r="333" spans="1:7">
      <c r="A333" s="890"/>
      <c r="B333" s="890"/>
      <c r="C333" s="890"/>
      <c r="D333" s="1034"/>
      <c r="E333" s="1034"/>
      <c r="F333" s="1034"/>
      <c r="G333" s="862"/>
    </row>
    <row r="334" spans="1:7">
      <c r="A334" s="890"/>
      <c r="B334" s="890"/>
      <c r="C334" s="890"/>
      <c r="D334" s="1034"/>
      <c r="E334" s="1034"/>
      <c r="F334" s="1034"/>
      <c r="G334" s="862"/>
    </row>
    <row r="335" spans="1:7">
      <c r="A335" s="890"/>
      <c r="B335" s="890"/>
      <c r="C335" s="890"/>
      <c r="D335" s="1034"/>
      <c r="E335" s="1034"/>
      <c r="F335" s="1034"/>
      <c r="G335" s="862"/>
    </row>
    <row r="336" spans="1:7">
      <c r="A336" s="890"/>
      <c r="B336" s="890"/>
      <c r="C336" s="890"/>
      <c r="D336" s="1034"/>
      <c r="E336" s="1034"/>
      <c r="F336" s="1034"/>
      <c r="G336" s="862"/>
    </row>
    <row r="337" spans="1:7">
      <c r="A337" s="890"/>
      <c r="B337" s="890"/>
      <c r="C337" s="890"/>
      <c r="D337" s="1034"/>
      <c r="E337" s="1034"/>
      <c r="F337" s="1034"/>
      <c r="G337" s="862"/>
    </row>
    <row r="338" spans="1:7">
      <c r="A338" s="890"/>
      <c r="B338" s="890"/>
      <c r="C338" s="890"/>
      <c r="D338" s="1034"/>
      <c r="E338" s="1034"/>
      <c r="F338" s="1034"/>
      <c r="G338" s="862"/>
    </row>
    <row r="339" spans="1:7">
      <c r="A339" s="890"/>
      <c r="B339" s="890"/>
      <c r="C339" s="890"/>
      <c r="D339" s="1034"/>
      <c r="E339" s="1034"/>
      <c r="F339" s="1034"/>
      <c r="G339" s="862"/>
    </row>
    <row r="340" spans="1:7" ht="12.6" customHeight="1">
      <c r="A340" s="890"/>
      <c r="B340" s="870" t="s">
        <v>333</v>
      </c>
      <c r="C340" s="890"/>
      <c r="D340" s="1078" t="s">
        <v>1560</v>
      </c>
      <c r="E340" s="1078"/>
      <c r="F340" s="1078"/>
      <c r="G340" s="862"/>
    </row>
    <row r="341" spans="1:7">
      <c r="A341" s="890"/>
      <c r="B341" s="890"/>
      <c r="C341" s="890"/>
      <c r="D341" s="1078"/>
      <c r="E341" s="1078"/>
      <c r="F341" s="1078"/>
      <c r="G341" s="862"/>
    </row>
    <row r="342" spans="1:7">
      <c r="A342" s="890"/>
      <c r="B342" s="890"/>
      <c r="C342" s="890"/>
      <c r="D342" s="1078"/>
      <c r="E342" s="1078"/>
      <c r="F342" s="1078"/>
      <c r="G342" s="862"/>
    </row>
    <row r="343" spans="1:7">
      <c r="A343" s="890"/>
      <c r="B343" s="890"/>
      <c r="C343" s="890"/>
      <c r="D343" s="1078"/>
      <c r="E343" s="1078"/>
      <c r="F343" s="1078"/>
      <c r="G343" s="862"/>
    </row>
    <row r="344" spans="1:7">
      <c r="A344" s="890"/>
      <c r="B344" s="890"/>
      <c r="C344" s="890"/>
      <c r="D344" s="862"/>
      <c r="E344" s="858"/>
      <c r="F344" s="872"/>
      <c r="G344" s="862"/>
    </row>
    <row r="345" spans="1:7" ht="14.25">
      <c r="A345" s="869"/>
      <c r="B345" s="870" t="s">
        <v>333</v>
      </c>
      <c r="C345" s="890"/>
      <c r="D345" s="1053" t="s">
        <v>1413</v>
      </c>
      <c r="E345" s="1053"/>
      <c r="F345" s="1053"/>
      <c r="G345" s="862"/>
    </row>
    <row r="346" spans="1:7">
      <c r="A346" s="890"/>
      <c r="B346" s="890"/>
      <c r="C346" s="890"/>
      <c r="D346" s="1053"/>
      <c r="E346" s="1053"/>
      <c r="F346" s="1053"/>
      <c r="G346" s="862"/>
    </row>
    <row r="347" spans="1:7">
      <c r="A347" s="890"/>
      <c r="B347" s="890"/>
      <c r="C347" s="890"/>
      <c r="D347" s="1053"/>
      <c r="E347" s="1053"/>
      <c r="F347" s="1053"/>
      <c r="G347" s="862"/>
    </row>
    <row r="348" spans="1:7">
      <c r="A348" s="890"/>
      <c r="B348" s="890"/>
      <c r="C348" s="890"/>
      <c r="D348" s="1053"/>
      <c r="E348" s="1053"/>
      <c r="F348" s="1053"/>
      <c r="G348" s="862"/>
    </row>
    <row r="349" spans="1:7">
      <c r="A349" s="890"/>
      <c r="B349" s="890"/>
      <c r="C349" s="890"/>
      <c r="D349" s="902"/>
      <c r="E349" s="858"/>
      <c r="F349" s="872"/>
      <c r="G349" s="862"/>
    </row>
    <row r="350" spans="1:7">
      <c r="A350" s="890"/>
      <c r="B350" s="890"/>
      <c r="C350" s="890"/>
      <c r="D350" s="1053" t="s">
        <v>1414</v>
      </c>
      <c r="E350" s="1053"/>
      <c r="F350" s="1053"/>
      <c r="G350" s="862"/>
    </row>
    <row r="351" spans="1:7">
      <c r="A351" s="890"/>
      <c r="B351" s="890"/>
      <c r="C351" s="890"/>
      <c r="D351" s="1053"/>
      <c r="E351" s="1053"/>
      <c r="F351" s="1053"/>
      <c r="G351" s="862"/>
    </row>
    <row r="352" spans="1:7">
      <c r="A352" s="890"/>
      <c r="B352" s="890"/>
      <c r="C352" s="890"/>
      <c r="D352" s="1053"/>
      <c r="E352" s="1053"/>
      <c r="F352" s="1053"/>
      <c r="G352" s="862"/>
    </row>
    <row r="353" spans="1:7">
      <c r="A353" s="890"/>
      <c r="B353" s="890"/>
      <c r="C353" s="890"/>
      <c r="D353" s="1053"/>
      <c r="E353" s="1053"/>
      <c r="F353" s="1053"/>
      <c r="G353" s="862"/>
    </row>
    <row r="354" spans="1:7" ht="18" customHeight="1">
      <c r="A354" s="890"/>
      <c r="B354" s="890"/>
      <c r="C354" s="890"/>
      <c r="D354" s="1053"/>
      <c r="E354" s="1053"/>
      <c r="F354" s="1053"/>
      <c r="G354" s="862"/>
    </row>
    <row r="355" spans="1:7">
      <c r="A355" s="890"/>
      <c r="B355" s="890"/>
      <c r="C355" s="890"/>
      <c r="D355" s="1053"/>
      <c r="E355" s="1053"/>
      <c r="F355" s="1053"/>
      <c r="G355" s="862"/>
    </row>
    <row r="356" spans="1:7">
      <c r="A356" s="890"/>
      <c r="B356" s="890"/>
      <c r="C356" s="890"/>
      <c r="D356" s="1053"/>
      <c r="E356" s="1053"/>
      <c r="F356" s="1053"/>
      <c r="G356" s="862"/>
    </row>
    <row r="357" spans="1:7">
      <c r="A357" s="890"/>
      <c r="B357" s="890"/>
      <c r="C357" s="890"/>
      <c r="D357" s="1053"/>
      <c r="E357" s="1053"/>
      <c r="F357" s="1053"/>
      <c r="G357" s="862"/>
    </row>
    <row r="358" spans="1:7" ht="8.25" customHeight="1">
      <c r="A358" s="890"/>
      <c r="B358" s="890"/>
      <c r="C358" s="890"/>
      <c r="D358" s="1053"/>
      <c r="E358" s="1053"/>
      <c r="F358" s="1053"/>
      <c r="G358" s="862"/>
    </row>
    <row r="359" spans="1:7" ht="13.7" customHeight="1">
      <c r="A359" s="890"/>
      <c r="B359" s="890"/>
      <c r="C359" s="890"/>
      <c r="D359" s="1046" t="s">
        <v>1415</v>
      </c>
      <c r="E359" s="1046"/>
      <c r="F359" s="1046"/>
      <c r="G359" s="862"/>
    </row>
    <row r="360" spans="1:7">
      <c r="A360" s="890"/>
      <c r="B360" s="890"/>
      <c r="C360" s="890"/>
      <c r="D360" s="1046"/>
      <c r="E360" s="1046"/>
      <c r="F360" s="1046"/>
      <c r="G360" s="862"/>
    </row>
    <row r="361" spans="1:7">
      <c r="A361" s="890"/>
      <c r="B361" s="890"/>
      <c r="C361" s="890"/>
      <c r="D361" s="1046"/>
      <c r="E361" s="1046"/>
      <c r="F361" s="1046"/>
      <c r="G361" s="862"/>
    </row>
    <row r="362" spans="1:7">
      <c r="A362" s="890"/>
      <c r="B362" s="890"/>
      <c r="C362" s="890"/>
      <c r="D362" s="1046"/>
      <c r="E362" s="1046"/>
      <c r="F362" s="1046"/>
      <c r="G362" s="862"/>
    </row>
    <row r="363" spans="1:7">
      <c r="A363" s="890"/>
      <c r="B363" s="890"/>
      <c r="C363" s="890"/>
      <c r="D363" s="1046"/>
      <c r="E363" s="1046"/>
      <c r="F363" s="1046"/>
      <c r="G363" s="862"/>
    </row>
    <row r="364" spans="1:7">
      <c r="A364" s="890"/>
      <c r="B364" s="890"/>
      <c r="C364" s="890"/>
      <c r="D364" s="1046"/>
      <c r="E364" s="1046"/>
      <c r="F364" s="1046"/>
      <c r="G364" s="862"/>
    </row>
    <row r="365" spans="1:7">
      <c r="A365" s="890"/>
      <c r="B365" s="890"/>
      <c r="C365" s="890"/>
      <c r="D365" s="1046"/>
      <c r="E365" s="1046"/>
      <c r="F365" s="1046"/>
      <c r="G365" s="862"/>
    </row>
    <row r="366" spans="1:7">
      <c r="A366" s="890"/>
      <c r="B366" s="890"/>
      <c r="C366" s="890"/>
      <c r="D366" s="1046"/>
      <c r="E366" s="1046"/>
      <c r="F366" s="1046"/>
      <c r="G366" s="862"/>
    </row>
    <row r="367" spans="1:7">
      <c r="A367" s="890"/>
      <c r="B367" s="890"/>
      <c r="C367" s="890"/>
      <c r="D367" s="1046"/>
      <c r="E367" s="1046"/>
      <c r="F367" s="1046"/>
      <c r="G367" s="862"/>
    </row>
    <row r="368" spans="1:7">
      <c r="A368" s="890"/>
      <c r="B368" s="890"/>
      <c r="C368" s="890"/>
      <c r="D368" s="1046"/>
      <c r="E368" s="1046"/>
      <c r="F368" s="1046"/>
      <c r="G368" s="862"/>
    </row>
    <row r="369" spans="1:7">
      <c r="A369" s="890"/>
      <c r="B369" s="890"/>
      <c r="C369" s="890"/>
      <c r="D369" s="1046"/>
      <c r="E369" s="1046"/>
      <c r="F369" s="1046"/>
      <c r="G369" s="862"/>
    </row>
    <row r="370" spans="1:7">
      <c r="A370" s="890"/>
      <c r="B370" s="890"/>
      <c r="C370" s="890"/>
      <c r="D370" s="1046"/>
      <c r="E370" s="1046"/>
      <c r="F370" s="1046"/>
      <c r="G370" s="862"/>
    </row>
    <row r="371" spans="1:7">
      <c r="A371" s="890"/>
      <c r="B371" s="890"/>
      <c r="C371" s="903"/>
      <c r="D371" s="1046"/>
      <c r="E371" s="1046"/>
      <c r="F371" s="1046"/>
      <c r="G371" s="862"/>
    </row>
    <row r="372" spans="1:7">
      <c r="A372" s="890"/>
      <c r="B372" s="890"/>
      <c r="C372" s="903"/>
      <c r="D372" s="1046"/>
      <c r="E372" s="1046"/>
      <c r="F372" s="1046"/>
      <c r="G372" s="862"/>
    </row>
    <row r="373" spans="1:7">
      <c r="A373" s="890"/>
      <c r="B373" s="890"/>
      <c r="C373" s="890"/>
      <c r="D373" s="1046"/>
      <c r="E373" s="1046"/>
      <c r="F373" s="1046"/>
      <c r="G373" s="862"/>
    </row>
    <row r="374" spans="1:7">
      <c r="A374" s="890"/>
      <c r="B374" s="890"/>
      <c r="C374" s="903"/>
      <c r="D374" s="1046"/>
      <c r="E374" s="1046"/>
      <c r="F374" s="1046"/>
      <c r="G374" s="862"/>
    </row>
    <row r="375" spans="1:7">
      <c r="A375" s="890"/>
      <c r="B375" s="890"/>
      <c r="C375" s="903"/>
      <c r="D375" s="1046"/>
      <c r="E375" s="1046"/>
      <c r="F375" s="1046"/>
      <c r="G375" s="862"/>
    </row>
    <row r="376" spans="1:7">
      <c r="A376" s="890"/>
      <c r="B376" s="890"/>
      <c r="C376" s="903"/>
      <c r="D376" s="1046"/>
      <c r="E376" s="1046"/>
      <c r="F376" s="1046"/>
      <c r="G376" s="862"/>
    </row>
    <row r="377" spans="1:7">
      <c r="A377" s="890"/>
      <c r="B377" s="890"/>
      <c r="C377" s="890"/>
      <c r="D377" s="902"/>
      <c r="E377" s="858"/>
      <c r="F377" s="872"/>
      <c r="G377" s="862"/>
    </row>
    <row r="378" spans="1:7">
      <c r="A378" s="890"/>
      <c r="B378" s="870" t="s">
        <v>333</v>
      </c>
      <c r="C378" s="890"/>
      <c r="D378" s="1046" t="s">
        <v>1416</v>
      </c>
      <c r="E378" s="1046"/>
      <c r="F378" s="1046"/>
      <c r="G378" s="862"/>
    </row>
    <row r="379" spans="1:7">
      <c r="A379" s="890"/>
      <c r="B379" s="890"/>
      <c r="C379" s="890"/>
      <c r="D379" s="1046"/>
      <c r="E379" s="1046"/>
      <c r="F379" s="1046"/>
      <c r="G379" s="862"/>
    </row>
    <row r="380" spans="1:7">
      <c r="A380" s="890"/>
      <c r="B380" s="890"/>
      <c r="C380" s="890"/>
      <c r="D380" s="858"/>
      <c r="E380" s="858"/>
      <c r="F380" s="872"/>
      <c r="G380" s="862"/>
    </row>
    <row r="381" spans="1:7" ht="13.7" customHeight="1">
      <c r="A381" s="869"/>
      <c r="B381" s="870" t="s">
        <v>333</v>
      </c>
      <c r="C381" s="890"/>
      <c r="D381" s="1034" t="s">
        <v>1597</v>
      </c>
      <c r="E381" s="1034"/>
      <c r="F381" s="1034"/>
      <c r="G381" s="862"/>
    </row>
    <row r="382" spans="1:7" ht="14.25">
      <c r="A382" s="904"/>
      <c r="B382" s="904"/>
      <c r="C382" s="890"/>
      <c r="D382" s="1034"/>
      <c r="E382" s="1034"/>
      <c r="F382" s="1034"/>
      <c r="G382" s="862"/>
    </row>
    <row r="383" spans="1:7" ht="14.25">
      <c r="A383" s="904"/>
      <c r="B383" s="904"/>
      <c r="C383" s="890"/>
      <c r="D383" s="1034"/>
      <c r="E383" s="1034"/>
      <c r="F383" s="1034"/>
      <c r="G383" s="862"/>
    </row>
    <row r="384" spans="1:7" ht="14.25">
      <c r="A384" s="904"/>
      <c r="B384" s="904"/>
      <c r="C384" s="890"/>
      <c r="D384" s="1034"/>
      <c r="E384" s="1034"/>
      <c r="F384" s="1034"/>
      <c r="G384" s="862"/>
    </row>
    <row r="385" spans="1:7" ht="15.75" customHeight="1">
      <c r="A385" s="904"/>
      <c r="B385" s="904"/>
      <c r="C385" s="890"/>
      <c r="D385" s="1073" t="s">
        <v>1598</v>
      </c>
      <c r="E385" s="1034"/>
      <c r="F385" s="1034"/>
      <c r="G385" s="862"/>
    </row>
    <row r="386" spans="1:7">
      <c r="D386" s="872"/>
      <c r="E386" s="872"/>
      <c r="F386" s="872"/>
      <c r="G386" s="862"/>
    </row>
    <row r="387" spans="1:7" ht="14.25">
      <c r="A387" s="869"/>
      <c r="B387" s="870" t="s">
        <v>333</v>
      </c>
      <c r="C387" s="905"/>
      <c r="D387" s="1038" t="s">
        <v>1418</v>
      </c>
      <c r="E387" s="1038"/>
      <c r="F387" s="1038"/>
      <c r="G387" s="862"/>
    </row>
    <row r="388" spans="1:7" ht="14.25">
      <c r="A388" s="869"/>
      <c r="B388" s="869"/>
      <c r="D388" s="1038"/>
      <c r="E388" s="1038"/>
      <c r="F388" s="1038"/>
      <c r="G388" s="862"/>
    </row>
    <row r="389" spans="1:7">
      <c r="D389" s="1038"/>
      <c r="E389" s="1038"/>
      <c r="F389" s="1038"/>
      <c r="G389" s="862"/>
    </row>
    <row r="390" spans="1:7">
      <c r="D390" s="1038"/>
      <c r="E390" s="1038"/>
      <c r="F390" s="1038"/>
      <c r="G390" s="862"/>
    </row>
    <row r="391" spans="1:7">
      <c r="D391" s="1038"/>
      <c r="E391" s="1038"/>
      <c r="F391" s="1038"/>
      <c r="G391" s="862"/>
    </row>
    <row r="392" spans="1:7">
      <c r="D392" s="1038"/>
      <c r="E392" s="1038"/>
      <c r="F392" s="1038"/>
      <c r="G392" s="862"/>
    </row>
    <row r="393" spans="1:7">
      <c r="D393" s="1038"/>
      <c r="E393" s="1038"/>
      <c r="F393" s="1038"/>
      <c r="G393" s="862"/>
    </row>
    <row r="394" spans="1:7">
      <c r="D394" s="1038"/>
      <c r="E394" s="1038"/>
      <c r="F394" s="1038"/>
      <c r="G394" s="862"/>
    </row>
    <row r="395" spans="1:7">
      <c r="D395" s="1038"/>
      <c r="E395" s="1038"/>
      <c r="F395" s="1038"/>
      <c r="G395" s="862"/>
    </row>
    <row r="396" spans="1:7">
      <c r="D396" s="1038"/>
      <c r="E396" s="1038"/>
      <c r="F396" s="1038"/>
      <c r="G396" s="862"/>
    </row>
    <row r="397" spans="1:7">
      <c r="D397" s="1038"/>
      <c r="E397" s="1038"/>
      <c r="F397" s="1038"/>
      <c r="G397" s="862"/>
    </row>
    <row r="398" spans="1:7">
      <c r="D398" s="1038"/>
      <c r="E398" s="1038"/>
      <c r="F398" s="1038"/>
      <c r="G398" s="862"/>
    </row>
    <row r="399" spans="1:7">
      <c r="D399" s="1038"/>
      <c r="E399" s="1038"/>
      <c r="F399" s="1038"/>
      <c r="G399" s="862"/>
    </row>
    <row r="400" spans="1:7">
      <c r="A400" s="862"/>
      <c r="B400" s="862"/>
      <c r="C400" s="862"/>
      <c r="D400" s="1038"/>
      <c r="E400" s="1038"/>
      <c r="F400" s="1038"/>
      <c r="G400" s="862"/>
    </row>
    <row r="401" spans="1:7">
      <c r="A401" s="862"/>
      <c r="B401" s="862"/>
      <c r="C401" s="862"/>
      <c r="D401" s="1038"/>
      <c r="E401" s="1038"/>
      <c r="F401" s="1038"/>
      <c r="G401" s="862"/>
    </row>
    <row r="402" spans="1:7">
      <c r="A402" s="862"/>
      <c r="B402" s="862"/>
      <c r="C402" s="862"/>
      <c r="D402" s="1038"/>
      <c r="E402" s="1038"/>
      <c r="F402" s="1038"/>
      <c r="G402" s="862"/>
    </row>
    <row r="403" spans="1:7">
      <c r="A403" s="862"/>
      <c r="B403" s="862"/>
      <c r="C403" s="862"/>
      <c r="D403" s="1038"/>
      <c r="E403" s="1038"/>
      <c r="F403" s="1038"/>
      <c r="G403" s="862"/>
    </row>
    <row r="404" spans="1:7">
      <c r="A404" s="862"/>
      <c r="B404" s="862"/>
      <c r="C404" s="862"/>
      <c r="D404" s="1038"/>
      <c r="E404" s="1038"/>
      <c r="F404" s="1038"/>
      <c r="G404" s="862"/>
    </row>
    <row r="405" spans="1:7">
      <c r="A405" s="862"/>
      <c r="B405" s="862"/>
      <c r="C405" s="862"/>
      <c r="D405" s="1038"/>
      <c r="E405" s="1038"/>
      <c r="F405" s="1038"/>
      <c r="G405" s="862"/>
    </row>
    <row r="406" spans="1:7">
      <c r="A406" s="862"/>
      <c r="B406" s="862"/>
      <c r="C406" s="862"/>
      <c r="D406" s="1038"/>
      <c r="E406" s="1038"/>
      <c r="F406" s="1038"/>
      <c r="G406" s="862"/>
    </row>
    <row r="407" spans="1:7">
      <c r="A407" s="862"/>
      <c r="B407" s="862"/>
      <c r="C407" s="862"/>
      <c r="D407" s="1038"/>
      <c r="E407" s="1038"/>
      <c r="F407" s="1038"/>
      <c r="G407" s="862"/>
    </row>
    <row r="408" spans="1:7">
      <c r="A408" s="862"/>
      <c r="B408" s="862"/>
      <c r="C408" s="862"/>
      <c r="D408" s="1038"/>
      <c r="E408" s="1038"/>
      <c r="F408" s="1038"/>
      <c r="G408" s="862"/>
    </row>
    <row r="409" spans="1:7">
      <c r="A409" s="862"/>
      <c r="B409" s="862"/>
      <c r="C409" s="862"/>
      <c r="D409" s="1038"/>
      <c r="E409" s="1038"/>
      <c r="F409" s="1038"/>
      <c r="G409" s="862"/>
    </row>
    <row r="410" spans="1:7">
      <c r="A410" s="862"/>
      <c r="B410" s="862"/>
      <c r="C410" s="862"/>
      <c r="D410" s="1038"/>
      <c r="E410" s="1038"/>
      <c r="F410" s="1038"/>
      <c r="G410" s="862"/>
    </row>
    <row r="411" spans="1:7">
      <c r="A411" s="862"/>
      <c r="B411" s="862"/>
      <c r="C411" s="862"/>
      <c r="D411" s="1038"/>
      <c r="E411" s="1038"/>
      <c r="F411" s="1038"/>
      <c r="G411" s="862"/>
    </row>
    <row r="412" spans="1:7">
      <c r="A412" s="862"/>
      <c r="B412" s="862"/>
      <c r="C412" s="862"/>
      <c r="D412" s="1038"/>
      <c r="E412" s="1038"/>
      <c r="F412" s="1038"/>
      <c r="G412" s="862"/>
    </row>
    <row r="413" spans="1:7">
      <c r="A413" s="862"/>
      <c r="B413" s="862"/>
      <c r="C413" s="862"/>
      <c r="D413" s="1038"/>
      <c r="E413" s="1038"/>
      <c r="F413" s="1038"/>
      <c r="G413" s="862"/>
    </row>
    <row r="414" spans="1:7">
      <c r="A414" s="862"/>
      <c r="B414" s="862"/>
      <c r="C414" s="862"/>
      <c r="D414" s="1038"/>
      <c r="E414" s="1038"/>
      <c r="F414" s="1038"/>
      <c r="G414" s="862"/>
    </row>
    <row r="415" spans="1:7">
      <c r="A415" s="862"/>
      <c r="B415" s="862"/>
      <c r="C415" s="862"/>
      <c r="D415" s="1038"/>
      <c r="E415" s="1038"/>
      <c r="F415" s="1038"/>
      <c r="G415" s="862"/>
    </row>
    <row r="416" spans="1:7" s="907" customFormat="1">
      <c r="A416" s="860"/>
      <c r="B416" s="860"/>
      <c r="C416" s="860"/>
      <c r="D416" s="1038"/>
      <c r="E416" s="1038"/>
      <c r="F416" s="1038"/>
      <c r="G416" s="906"/>
    </row>
    <row r="417" spans="1:7" s="907" customFormat="1" ht="40.700000000000003" customHeight="1">
      <c r="A417" s="860"/>
      <c r="B417" s="860"/>
      <c r="C417" s="860"/>
      <c r="D417" s="1038"/>
      <c r="E417" s="1038"/>
      <c r="F417" s="1038"/>
      <c r="G417" s="906"/>
    </row>
    <row r="418" spans="1:7" s="907" customFormat="1">
      <c r="A418" s="860"/>
      <c r="B418" s="860"/>
      <c r="C418" s="860"/>
      <c r="D418" s="872"/>
      <c r="E418" s="872"/>
      <c r="F418" s="872"/>
      <c r="G418" s="906"/>
    </row>
    <row r="419" spans="1:7" ht="14.25">
      <c r="A419" s="869"/>
      <c r="B419" s="870" t="s">
        <v>333</v>
      </c>
      <c r="C419" s="905"/>
      <c r="D419" s="1043" t="s">
        <v>1419</v>
      </c>
      <c r="E419" s="1043"/>
      <c r="F419" s="1043"/>
    </row>
    <row r="420" spans="1:7">
      <c r="D420" s="1047" t="s">
        <v>1594</v>
      </c>
      <c r="E420" s="1047"/>
      <c r="F420" s="1047"/>
    </row>
    <row r="421" spans="1:7">
      <c r="D421" s="1075" t="s">
        <v>1593</v>
      </c>
      <c r="E421" s="1075"/>
      <c r="F421" s="1075"/>
    </row>
    <row r="422" spans="1:7">
      <c r="D422" s="1075"/>
      <c r="E422" s="1075"/>
      <c r="F422" s="1075"/>
    </row>
    <row r="423" spans="1:7">
      <c r="D423" s="1075"/>
      <c r="E423" s="1075"/>
      <c r="F423" s="1075"/>
    </row>
    <row r="424" spans="1:7">
      <c r="D424" s="872"/>
      <c r="E424" s="872"/>
      <c r="F424" s="872"/>
      <c r="G424" s="862"/>
    </row>
    <row r="425" spans="1:7" ht="14.25">
      <c r="A425" s="869"/>
      <c r="B425" s="870" t="s">
        <v>333</v>
      </c>
      <c r="C425" s="905"/>
      <c r="D425" s="1038" t="s">
        <v>1421</v>
      </c>
      <c r="E425" s="1038"/>
      <c r="F425" s="1038"/>
      <c r="G425" s="862"/>
    </row>
    <row r="426" spans="1:7">
      <c r="D426" s="1038"/>
      <c r="E426" s="1038"/>
      <c r="F426" s="1038"/>
      <c r="G426" s="862"/>
    </row>
    <row r="427" spans="1:7">
      <c r="D427" s="1038"/>
      <c r="E427" s="1038"/>
      <c r="F427" s="1038"/>
      <c r="G427" s="862"/>
    </row>
    <row r="428" spans="1:7">
      <c r="D428" s="856"/>
      <c r="E428" s="856"/>
      <c r="F428" s="856"/>
      <c r="G428" s="862"/>
    </row>
    <row r="429" spans="1:7" ht="14.25">
      <c r="B429" s="870" t="s">
        <v>333</v>
      </c>
      <c r="C429" s="869"/>
      <c r="D429" s="1075" t="s">
        <v>1512</v>
      </c>
      <c r="E429" s="1075"/>
      <c r="F429" s="1075"/>
      <c r="G429" s="862"/>
    </row>
    <row r="430" spans="1:7">
      <c r="D430" s="1075"/>
      <c r="E430" s="1075"/>
      <c r="F430" s="1075"/>
      <c r="G430" s="862"/>
    </row>
    <row r="431" spans="1:7">
      <c r="D431" s="872"/>
      <c r="E431" s="872"/>
      <c r="F431" s="872"/>
      <c r="G431" s="862"/>
    </row>
    <row r="432" spans="1:7" ht="14.25">
      <c r="B432" s="870" t="s">
        <v>333</v>
      </c>
      <c r="C432" s="869"/>
      <c r="D432" s="1075" t="s">
        <v>1423</v>
      </c>
      <c r="E432" s="1075"/>
      <c r="F432" s="1075"/>
      <c r="G432" s="862"/>
    </row>
    <row r="433" spans="1:7">
      <c r="D433" s="1075"/>
      <c r="E433" s="1075"/>
      <c r="F433" s="1075"/>
      <c r="G433" s="862"/>
    </row>
    <row r="434" spans="1:7">
      <c r="D434" s="1075"/>
      <c r="E434" s="1075"/>
      <c r="F434" s="1075"/>
      <c r="G434" s="862"/>
    </row>
    <row r="435" spans="1:7">
      <c r="D435" s="1075"/>
      <c r="E435" s="1075"/>
      <c r="F435" s="1075"/>
      <c r="G435" s="862"/>
    </row>
    <row r="436" spans="1:7">
      <c r="B436" s="870" t="s">
        <v>333</v>
      </c>
      <c r="D436" s="1075"/>
      <c r="E436" s="1075"/>
      <c r="F436" s="1075"/>
      <c r="G436" s="862"/>
    </row>
    <row r="437" spans="1:7">
      <c r="A437" s="862"/>
      <c r="B437" s="862"/>
      <c r="C437" s="862"/>
      <c r="D437" s="1075"/>
      <c r="E437" s="1075"/>
      <c r="F437" s="1075"/>
      <c r="G437" s="862"/>
    </row>
    <row r="438" spans="1:7">
      <c r="A438" s="862"/>
      <c r="C438" s="862"/>
      <c r="D438" s="1075"/>
      <c r="E438" s="1075"/>
      <c r="F438" s="1075"/>
      <c r="G438" s="862"/>
    </row>
    <row r="439" spans="1:7">
      <c r="A439" s="862"/>
      <c r="B439" s="870" t="s">
        <v>333</v>
      </c>
      <c r="C439" s="862"/>
      <c r="D439" s="1075"/>
      <c r="E439" s="1075"/>
      <c r="F439" s="1075"/>
      <c r="G439" s="862"/>
    </row>
    <row r="440" spans="1:7">
      <c r="A440" s="862"/>
      <c r="B440" s="862"/>
      <c r="C440" s="862"/>
      <c r="D440" s="1075"/>
      <c r="E440" s="1075"/>
      <c r="F440" s="1075"/>
      <c r="G440" s="862"/>
    </row>
    <row r="441" spans="1:7">
      <c r="A441" s="862"/>
      <c r="C441" s="862"/>
      <c r="D441" s="1075"/>
      <c r="E441" s="1075"/>
      <c r="F441" s="1075"/>
      <c r="G441" s="862"/>
    </row>
    <row r="442" spans="1:7">
      <c r="A442" s="862"/>
      <c r="C442" s="862"/>
      <c r="D442" s="1075"/>
      <c r="E442" s="1075"/>
      <c r="F442" s="1075"/>
      <c r="G442" s="862"/>
    </row>
    <row r="443" spans="1:7">
      <c r="A443" s="862"/>
      <c r="B443" s="870" t="s">
        <v>333</v>
      </c>
      <c r="C443" s="862"/>
      <c r="D443" s="1075"/>
      <c r="E443" s="1075"/>
      <c r="F443" s="1075"/>
      <c r="G443" s="862"/>
    </row>
    <row r="444" spans="1:7">
      <c r="A444" s="862"/>
      <c r="B444" s="862"/>
      <c r="C444" s="862"/>
      <c r="D444" s="1075"/>
      <c r="E444" s="1075"/>
      <c r="F444" s="1075"/>
      <c r="G444" s="862"/>
    </row>
    <row r="445" spans="1:7">
      <c r="A445" s="862"/>
      <c r="B445" s="870" t="s">
        <v>333</v>
      </c>
      <c r="C445" s="862"/>
      <c r="D445" s="1075"/>
      <c r="E445" s="1075"/>
      <c r="F445" s="1075"/>
      <c r="G445" s="862"/>
    </row>
    <row r="446" spans="1:7">
      <c r="A446" s="862"/>
      <c r="B446" s="862"/>
      <c r="C446" s="862"/>
      <c r="D446" s="908"/>
      <c r="E446" s="908"/>
      <c r="F446" s="908"/>
      <c r="G446" s="862"/>
    </row>
    <row r="447" spans="1:7">
      <c r="A447" s="862"/>
      <c r="B447" s="870" t="s">
        <v>333</v>
      </c>
      <c r="C447" s="862"/>
      <c r="D447" s="1075" t="s">
        <v>1424</v>
      </c>
      <c r="E447" s="1075"/>
      <c r="F447" s="1075"/>
      <c r="G447" s="862"/>
    </row>
    <row r="448" spans="1:7">
      <c r="A448" s="862"/>
      <c r="B448" s="862"/>
      <c r="C448" s="862"/>
      <c r="D448" s="1075"/>
      <c r="E448" s="1075"/>
      <c r="F448" s="1075"/>
      <c r="G448" s="862"/>
    </row>
    <row r="449" spans="1:7">
      <c r="A449" s="862"/>
      <c r="B449" s="862"/>
      <c r="C449" s="862"/>
      <c r="D449" s="1075"/>
      <c r="E449" s="1075"/>
      <c r="F449" s="1075"/>
      <c r="G449" s="862"/>
    </row>
    <row r="450" spans="1:7">
      <c r="A450" s="862"/>
      <c r="B450" s="862"/>
      <c r="C450" s="862"/>
      <c r="D450" s="1075"/>
      <c r="E450" s="1075"/>
      <c r="F450" s="1075"/>
      <c r="G450" s="862"/>
    </row>
    <row r="451" spans="1:7">
      <c r="D451" s="1075"/>
      <c r="E451" s="1075"/>
      <c r="F451" s="1075"/>
    </row>
    <row r="452" spans="1:7">
      <c r="D452" s="872"/>
      <c r="E452" s="872"/>
      <c r="F452" s="872"/>
    </row>
    <row r="453" spans="1:7">
      <c r="B453" s="870" t="s">
        <v>333</v>
      </c>
      <c r="D453" s="1077" t="s">
        <v>1425</v>
      </c>
      <c r="E453" s="1077"/>
      <c r="F453" s="1077"/>
    </row>
    <row r="454" spans="1:7">
      <c r="A454" s="872"/>
      <c r="B454" s="872"/>
    </row>
    <row r="455" spans="1:7">
      <c r="A455" s="1003" t="s">
        <v>1252</v>
      </c>
      <c r="B455" s="1003"/>
      <c r="C455" s="1003"/>
      <c r="D455" s="1003"/>
      <c r="E455" s="1003"/>
      <c r="F455" s="1003"/>
      <c r="G455" s="1003"/>
    </row>
    <row r="456" spans="1:7">
      <c r="A456" s="872"/>
      <c r="B456" s="872"/>
    </row>
    <row r="457" spans="1:7">
      <c r="D457" s="1054" t="s">
        <v>1009</v>
      </c>
      <c r="E457" s="1054"/>
      <c r="F457" s="1054"/>
    </row>
    <row r="458" spans="1:7" s="863" customFormat="1" ht="14.25">
      <c r="A458" s="877"/>
      <c r="B458" s="877"/>
      <c r="C458" s="873"/>
      <c r="D458" s="1055" t="s">
        <v>1426</v>
      </c>
      <c r="E458" s="1055"/>
      <c r="F458" s="1055"/>
      <c r="G458" s="874"/>
    </row>
    <row r="459" spans="1:7" s="863" customFormat="1" ht="14.25">
      <c r="A459" s="877"/>
      <c r="B459" s="877"/>
      <c r="C459" s="873"/>
      <c r="D459" s="859"/>
      <c r="E459" s="743"/>
      <c r="F459" s="743"/>
      <c r="G459" s="874"/>
    </row>
    <row r="460" spans="1:7" s="863" customFormat="1" ht="14.25">
      <c r="A460" s="869"/>
      <c r="B460" s="870" t="s">
        <v>333</v>
      </c>
      <c r="C460" s="873"/>
      <c r="D460" s="1056" t="s">
        <v>1427</v>
      </c>
      <c r="E460" s="1056"/>
      <c r="F460" s="1056"/>
      <c r="G460" s="874"/>
    </row>
    <row r="461" spans="1:7" s="863" customFormat="1" ht="14.25">
      <c r="A461" s="869"/>
      <c r="B461" s="869"/>
      <c r="C461" s="873"/>
      <c r="D461" s="1056"/>
      <c r="E461" s="1056"/>
      <c r="F461" s="1056"/>
      <c r="G461" s="874"/>
    </row>
    <row r="462" spans="1:7" s="863" customFormat="1" ht="14.25">
      <c r="A462" s="869"/>
      <c r="B462" s="869"/>
      <c r="C462" s="873"/>
      <c r="D462" s="857"/>
      <c r="E462" s="743"/>
      <c r="F462" s="743"/>
      <c r="G462" s="874"/>
    </row>
    <row r="463" spans="1:7">
      <c r="B463" s="870" t="s">
        <v>333</v>
      </c>
      <c r="D463" s="1026" t="s">
        <v>1428</v>
      </c>
      <c r="E463" s="1026"/>
      <c r="F463" s="1026"/>
    </row>
    <row r="464" spans="1:7" ht="14.25">
      <c r="A464" s="869"/>
      <c r="D464" s="1026"/>
      <c r="E464" s="1026"/>
      <c r="F464" s="1026"/>
    </row>
    <row r="465" spans="1:7" ht="14.25">
      <c r="A465" s="869"/>
      <c r="B465" s="869"/>
      <c r="D465" s="1026"/>
      <c r="E465" s="1026"/>
      <c r="F465" s="1026"/>
    </row>
    <row r="466" spans="1:7" ht="14.25">
      <c r="A466" s="869"/>
      <c r="B466" s="869"/>
      <c r="D466" s="1026"/>
      <c r="E466" s="1026"/>
      <c r="F466" s="1026"/>
    </row>
    <row r="467" spans="1:7">
      <c r="D467" s="764"/>
      <c r="E467" s="764"/>
      <c r="F467" s="764"/>
      <c r="G467" s="862"/>
    </row>
    <row r="468" spans="1:7" ht="14.25">
      <c r="A468" s="869"/>
      <c r="B468" s="870" t="s">
        <v>333</v>
      </c>
      <c r="D468" s="995" t="s">
        <v>1429</v>
      </c>
      <c r="E468" s="995"/>
      <c r="F468" s="995"/>
      <c r="G468" s="862"/>
    </row>
    <row r="469" spans="1:7" ht="14.25">
      <c r="A469" s="869"/>
      <c r="B469" s="869"/>
      <c r="D469" s="995"/>
      <c r="E469" s="995"/>
      <c r="F469" s="995"/>
      <c r="G469" s="862"/>
    </row>
    <row r="470" spans="1:7" ht="14.25">
      <c r="A470" s="869"/>
      <c r="D470" s="995"/>
      <c r="E470" s="995"/>
      <c r="F470" s="995"/>
      <c r="G470" s="862"/>
    </row>
    <row r="471" spans="1:7" ht="14.25">
      <c r="A471" s="869"/>
      <c r="B471" s="869"/>
      <c r="D471" s="764"/>
      <c r="E471" s="764"/>
      <c r="F471" s="764"/>
      <c r="G471" s="862"/>
    </row>
    <row r="472" spans="1:7" ht="14.25">
      <c r="A472" s="869"/>
      <c r="B472" s="870" t="s">
        <v>333</v>
      </c>
      <c r="D472" s="1043" t="s">
        <v>1430</v>
      </c>
      <c r="E472" s="1043"/>
      <c r="F472" s="1043"/>
      <c r="G472" s="862"/>
    </row>
    <row r="473" spans="1:7" ht="14.25">
      <c r="A473" s="869"/>
      <c r="B473" s="869"/>
      <c r="D473" s="857"/>
      <c r="E473" s="743"/>
      <c r="F473" s="743"/>
      <c r="G473" s="862"/>
    </row>
    <row r="474" spans="1:7" ht="14.25">
      <c r="A474" s="869"/>
      <c r="B474" s="870" t="s">
        <v>333</v>
      </c>
      <c r="D474" s="1038" t="s">
        <v>1431</v>
      </c>
      <c r="E474" s="1038"/>
      <c r="F474" s="1038"/>
      <c r="G474" s="862"/>
    </row>
    <row r="475" spans="1:7" ht="14.25">
      <c r="A475" s="869"/>
      <c r="D475" s="1038"/>
      <c r="E475" s="1038"/>
      <c r="F475" s="1038"/>
      <c r="G475" s="862"/>
    </row>
    <row r="476" spans="1:7">
      <c r="A476" s="892"/>
      <c r="B476" s="892"/>
      <c r="D476" s="804"/>
      <c r="E476" s="743"/>
      <c r="F476" s="743"/>
      <c r="G476" s="862"/>
    </row>
    <row r="477" spans="1:7">
      <c r="A477" s="892"/>
      <c r="B477" s="870" t="s">
        <v>333</v>
      </c>
      <c r="D477" s="1043" t="s">
        <v>1432</v>
      </c>
      <c r="E477" s="1043"/>
      <c r="F477" s="1043"/>
      <c r="G477" s="862"/>
    </row>
    <row r="478" spans="1:7" ht="14.25">
      <c r="A478" s="869"/>
      <c r="B478" s="869"/>
      <c r="D478" s="872"/>
    </row>
    <row r="479" spans="1:7">
      <c r="A479" s="1003" t="s">
        <v>1253</v>
      </c>
      <c r="B479" s="1003"/>
      <c r="C479" s="1003"/>
      <c r="D479" s="1003"/>
      <c r="E479" s="1003"/>
      <c r="F479" s="1003"/>
      <c r="G479" s="1003"/>
    </row>
    <row r="480" spans="1:7" s="793" customFormat="1" ht="12" customHeight="1">
      <c r="A480" s="869"/>
      <c r="B480" s="869"/>
      <c r="C480" s="876"/>
      <c r="D480" s="857"/>
      <c r="E480" s="743"/>
      <c r="F480" s="743"/>
      <c r="G480" s="743"/>
    </row>
    <row r="481" spans="1:7" s="793" customFormat="1">
      <c r="A481" s="873"/>
      <c r="B481" s="873"/>
      <c r="C481" s="909"/>
      <c r="D481" s="1090" t="s">
        <v>905</v>
      </c>
      <c r="E481" s="1090"/>
      <c r="F481" s="1090"/>
      <c r="G481" s="764"/>
    </row>
    <row r="482" spans="1:7" s="793" customFormat="1">
      <c r="A482" s="873"/>
      <c r="B482" s="873"/>
      <c r="C482" s="909"/>
      <c r="D482" s="938" t="s">
        <v>1518</v>
      </c>
      <c r="E482" s="938"/>
      <c r="F482" s="938"/>
      <c r="G482" s="764"/>
    </row>
    <row r="483" spans="1:7" s="793" customFormat="1">
      <c r="A483" s="873"/>
      <c r="B483" s="873"/>
      <c r="C483" s="909"/>
      <c r="D483" s="938" t="s">
        <v>1519</v>
      </c>
      <c r="E483" s="938"/>
      <c r="F483" s="938"/>
      <c r="G483" s="764"/>
    </row>
    <row r="484" spans="1:7" s="793" customFormat="1">
      <c r="A484" s="873"/>
      <c r="B484" s="873"/>
      <c r="C484" s="909"/>
      <c r="D484" s="937"/>
      <c r="E484" s="937"/>
      <c r="F484" s="937"/>
      <c r="G484" s="764"/>
    </row>
    <row r="485" spans="1:7" s="793" customFormat="1" ht="13.7" customHeight="1">
      <c r="A485" s="867"/>
      <c r="B485" s="870" t="s">
        <v>333</v>
      </c>
      <c r="C485" s="871"/>
      <c r="D485" s="1037" t="s">
        <v>1517</v>
      </c>
      <c r="E485" s="1037"/>
      <c r="F485" s="1037"/>
      <c r="G485" s="743"/>
    </row>
    <row r="486" spans="1:7" s="793" customFormat="1">
      <c r="A486" s="867"/>
      <c r="B486" s="867"/>
      <c r="C486" s="871"/>
      <c r="D486" s="1037"/>
      <c r="E486" s="1037"/>
      <c r="F486" s="1037"/>
      <c r="G486" s="743"/>
    </row>
    <row r="487" spans="1:7" s="793" customFormat="1">
      <c r="A487" s="867"/>
      <c r="B487" s="867"/>
      <c r="C487" s="871"/>
      <c r="D487" s="910"/>
      <c r="E487" s="743"/>
      <c r="F487" s="857"/>
      <c r="G487" s="743"/>
    </row>
    <row r="488" spans="1:7" s="793" customFormat="1" ht="14.45" customHeight="1">
      <c r="A488" s="869"/>
      <c r="B488" s="870" t="s">
        <v>333</v>
      </c>
      <c r="C488" s="871"/>
      <c r="D488" s="1037" t="s">
        <v>1295</v>
      </c>
      <c r="E488" s="1037"/>
      <c r="F488" s="1037"/>
      <c r="G488" s="743"/>
    </row>
    <row r="489" spans="1:7" s="793" customFormat="1">
      <c r="A489" s="867"/>
      <c r="B489" s="867"/>
      <c r="C489" s="871"/>
      <c r="D489" s="1037"/>
      <c r="E489" s="1037"/>
      <c r="F489" s="1037"/>
      <c r="G489" s="743"/>
    </row>
    <row r="490" spans="1:7" s="793" customFormat="1">
      <c r="A490" s="867"/>
      <c r="B490" s="867"/>
      <c r="C490" s="871"/>
      <c r="D490" s="1037"/>
      <c r="E490" s="1037"/>
      <c r="F490" s="1037"/>
      <c r="G490" s="743"/>
    </row>
    <row r="491" spans="1:7" s="793" customFormat="1">
      <c r="A491" s="867"/>
      <c r="B491" s="867"/>
      <c r="C491" s="871"/>
      <c r="D491" s="1037"/>
      <c r="E491" s="1037"/>
      <c r="F491" s="1037"/>
      <c r="G491" s="743"/>
    </row>
    <row r="492" spans="1:7" s="793" customFormat="1">
      <c r="A492" s="867"/>
      <c r="B492" s="867"/>
      <c r="C492" s="871"/>
      <c r="D492" s="1037"/>
      <c r="E492" s="1037"/>
      <c r="F492" s="1037"/>
      <c r="G492" s="743"/>
    </row>
    <row r="493" spans="1:7" s="793" customFormat="1">
      <c r="A493" s="867"/>
      <c r="B493" s="867"/>
      <c r="C493" s="871"/>
      <c r="D493" s="804"/>
      <c r="E493" s="743"/>
      <c r="F493" s="857"/>
      <c r="G493" s="743"/>
    </row>
    <row r="494" spans="1:7" s="793" customFormat="1" ht="14.45" customHeight="1">
      <c r="A494" s="869"/>
      <c r="B494" s="870" t="s">
        <v>333</v>
      </c>
      <c r="C494" s="871"/>
      <c r="D494" s="1037" t="s">
        <v>1298</v>
      </c>
      <c r="E494" s="1037"/>
      <c r="F494" s="1037"/>
      <c r="G494" s="743"/>
    </row>
    <row r="495" spans="1:7" s="793" customFormat="1">
      <c r="A495" s="867"/>
      <c r="B495" s="867"/>
      <c r="C495" s="871"/>
      <c r="D495" s="1037"/>
      <c r="E495" s="1037"/>
      <c r="F495" s="1037"/>
      <c r="G495" s="743"/>
    </row>
    <row r="496" spans="1:7" s="793" customFormat="1">
      <c r="A496" s="867"/>
      <c r="B496" s="867"/>
      <c r="C496" s="871"/>
      <c r="D496" s="1037"/>
      <c r="E496" s="1037"/>
      <c r="F496" s="1037"/>
      <c r="G496" s="743"/>
    </row>
    <row r="497" spans="1:7" s="793" customFormat="1">
      <c r="A497" s="867"/>
      <c r="B497" s="867"/>
      <c r="C497" s="871"/>
      <c r="D497" s="1037"/>
      <c r="E497" s="1037"/>
      <c r="F497" s="1037"/>
      <c r="G497" s="743"/>
    </row>
    <row r="498" spans="1:7" s="793" customFormat="1" ht="9.9499999999999993" customHeight="1">
      <c r="A498" s="867"/>
      <c r="B498" s="867"/>
      <c r="C498" s="871"/>
      <c r="D498" s="804"/>
      <c r="E498" s="743"/>
      <c r="F498" s="857"/>
      <c r="G498" s="743"/>
    </row>
    <row r="499" spans="1:7" s="793" customFormat="1" ht="14.45" customHeight="1">
      <c r="A499" s="869"/>
      <c r="B499" s="870" t="s">
        <v>333</v>
      </c>
      <c r="C499" s="871"/>
      <c r="D499" s="1037" t="s">
        <v>1296</v>
      </c>
      <c r="E499" s="1037"/>
      <c r="F499" s="1037"/>
      <c r="G499" s="743"/>
    </row>
    <row r="500" spans="1:7" s="793" customFormat="1">
      <c r="A500" s="867"/>
      <c r="B500" s="867"/>
      <c r="C500" s="871"/>
      <c r="D500" s="1037"/>
      <c r="E500" s="1037"/>
      <c r="F500" s="1037"/>
      <c r="G500" s="743"/>
    </row>
    <row r="501" spans="1:7" s="793" customFormat="1">
      <c r="A501" s="867"/>
      <c r="B501" s="867"/>
      <c r="C501" s="871"/>
      <c r="D501" s="1037"/>
      <c r="E501" s="1037"/>
      <c r="F501" s="1037"/>
      <c r="G501" s="743"/>
    </row>
    <row r="502" spans="1:7" s="793" customFormat="1">
      <c r="A502" s="867"/>
      <c r="B502" s="867"/>
      <c r="C502" s="871"/>
      <c r="D502" s="855"/>
      <c r="E502" s="855"/>
      <c r="F502" s="855"/>
      <c r="G502" s="743"/>
    </row>
    <row r="503" spans="1:7" s="793" customFormat="1" ht="14.45" customHeight="1">
      <c r="A503" s="869"/>
      <c r="B503" s="870" t="s">
        <v>333</v>
      </c>
      <c r="C503" s="871"/>
      <c r="D503" s="1037" t="s">
        <v>1297</v>
      </c>
      <c r="E503" s="1037"/>
      <c r="F503" s="1037"/>
      <c r="G503" s="743"/>
    </row>
    <row r="504" spans="1:7" s="793" customFormat="1">
      <c r="A504" s="867"/>
      <c r="B504" s="867"/>
      <c r="C504" s="871"/>
      <c r="D504" s="1037"/>
      <c r="E504" s="1037"/>
      <c r="F504" s="1037"/>
      <c r="G504" s="743"/>
    </row>
    <row r="505" spans="1:7" s="793" customFormat="1">
      <c r="A505" s="867"/>
      <c r="B505" s="867"/>
      <c r="C505" s="871"/>
      <c r="D505" s="1037"/>
      <c r="E505" s="1037"/>
      <c r="F505" s="1037"/>
      <c r="G505" s="743"/>
    </row>
    <row r="506" spans="1:7" s="793" customFormat="1">
      <c r="A506" s="867"/>
      <c r="B506" s="867"/>
      <c r="C506" s="871"/>
      <c r="D506" s="1037"/>
      <c r="E506" s="1037"/>
      <c r="F506" s="1037"/>
      <c r="G506" s="743"/>
    </row>
    <row r="507" spans="1:7" s="793" customFormat="1">
      <c r="A507" s="867"/>
      <c r="B507" s="867"/>
      <c r="C507" s="871"/>
      <c r="D507" s="1037"/>
      <c r="E507" s="1037"/>
      <c r="F507" s="1037"/>
      <c r="G507" s="743"/>
    </row>
    <row r="508" spans="1:7" s="793" customFormat="1">
      <c r="A508" s="867"/>
      <c r="B508" s="867"/>
      <c r="C508" s="871"/>
      <c r="D508" s="1037"/>
      <c r="E508" s="1037"/>
      <c r="F508" s="1037"/>
      <c r="G508" s="743"/>
    </row>
    <row r="509" spans="1:7" s="793" customFormat="1">
      <c r="A509" s="867"/>
      <c r="B509" s="867"/>
      <c r="C509" s="871"/>
      <c r="D509" s="1037"/>
      <c r="E509" s="1037"/>
      <c r="F509" s="1037"/>
      <c r="G509" s="743"/>
    </row>
    <row r="510" spans="1:7" s="793" customFormat="1">
      <c r="A510" s="911"/>
      <c r="B510" s="911"/>
      <c r="C510" s="912"/>
      <c r="D510" s="1037"/>
      <c r="E510" s="1037"/>
      <c r="F510" s="1037"/>
      <c r="G510" s="743"/>
    </row>
    <row r="511" spans="1:7" s="793" customFormat="1">
      <c r="A511" s="911"/>
      <c r="B511" s="911"/>
      <c r="C511" s="912"/>
      <c r="D511" s="1037"/>
      <c r="E511" s="1037"/>
      <c r="F511" s="1037"/>
      <c r="G511" s="743"/>
    </row>
    <row r="512" spans="1:7" s="793" customFormat="1">
      <c r="A512" s="911"/>
      <c r="B512" s="911"/>
      <c r="C512" s="912"/>
      <c r="D512" s="804"/>
      <c r="E512" s="743"/>
      <c r="F512" s="857"/>
      <c r="G512" s="743"/>
    </row>
    <row r="513" spans="1:7" s="793" customFormat="1" ht="13.7" customHeight="1">
      <c r="A513" s="911"/>
      <c r="B513" s="870" t="s">
        <v>333</v>
      </c>
      <c r="C513" s="912"/>
      <c r="D513" s="1037" t="s">
        <v>1449</v>
      </c>
      <c r="E513" s="1037"/>
      <c r="F513" s="1037"/>
      <c r="G513" s="743"/>
    </row>
    <row r="514" spans="1:7" s="793" customFormat="1">
      <c r="A514" s="911"/>
      <c r="B514" s="911"/>
      <c r="C514" s="912"/>
      <c r="D514" s="1037"/>
      <c r="E514" s="1037"/>
      <c r="F514" s="1037"/>
      <c r="G514" s="743"/>
    </row>
    <row r="515" spans="1:7" s="793" customFormat="1">
      <c r="A515" s="911"/>
      <c r="B515" s="911"/>
      <c r="C515" s="912"/>
      <c r="D515" s="1037"/>
      <c r="E515" s="1037"/>
      <c r="F515" s="1037"/>
      <c r="G515" s="743"/>
    </row>
    <row r="516" spans="1:7" s="793" customFormat="1">
      <c r="A516" s="911"/>
      <c r="B516" s="911"/>
      <c r="C516" s="912"/>
      <c r="D516" s="1037"/>
      <c r="E516" s="1037"/>
      <c r="F516" s="1037"/>
      <c r="G516" s="743"/>
    </row>
    <row r="517" spans="1:7" s="793" customFormat="1">
      <c r="A517" s="867"/>
      <c r="B517" s="867"/>
      <c r="C517" s="871"/>
      <c r="D517" s="1037"/>
      <c r="E517" s="1037"/>
      <c r="F517" s="1037"/>
      <c r="G517" s="743"/>
    </row>
    <row r="518" spans="1:7" s="793" customFormat="1">
      <c r="A518" s="867"/>
      <c r="B518" s="867"/>
      <c r="C518" s="871"/>
      <c r="D518" s="967"/>
      <c r="E518" s="967"/>
      <c r="F518" s="967"/>
      <c r="G518" s="743"/>
    </row>
    <row r="519" spans="1:7" s="793" customFormat="1" ht="13.35" customHeight="1">
      <c r="A519" s="867"/>
      <c r="B519" s="870" t="s">
        <v>333</v>
      </c>
      <c r="C519" s="871"/>
      <c r="D519" s="1072" t="s">
        <v>1331</v>
      </c>
      <c r="E519" s="1072"/>
      <c r="F519" s="1072"/>
      <c r="G519" s="743"/>
    </row>
    <row r="520" spans="1:7" s="793" customFormat="1">
      <c r="A520" s="867"/>
      <c r="B520" s="867"/>
      <c r="C520" s="871"/>
      <c r="D520" s="1072"/>
      <c r="E520" s="1072"/>
      <c r="F520" s="1072"/>
      <c r="G520" s="743"/>
    </row>
    <row r="521" spans="1:7" s="793" customFormat="1">
      <c r="A521" s="867"/>
      <c r="B521" s="867"/>
      <c r="C521" s="871"/>
      <c r="D521" s="1072"/>
      <c r="E521" s="1072"/>
      <c r="F521" s="1072"/>
      <c r="G521" s="743"/>
    </row>
    <row r="522" spans="1:7" s="793" customFormat="1" ht="14.45" customHeight="1">
      <c r="A522" s="869"/>
      <c r="B522" s="870" t="s">
        <v>333</v>
      </c>
      <c r="C522" s="876"/>
      <c r="D522" s="1037" t="s">
        <v>1299</v>
      </c>
      <c r="E522" s="1037"/>
      <c r="F522" s="1037"/>
      <c r="G522" s="743"/>
    </row>
    <row r="523" spans="1:7" s="793" customFormat="1">
      <c r="A523" s="860"/>
      <c r="B523" s="860"/>
      <c r="C523" s="876"/>
      <c r="D523" s="1037"/>
      <c r="E523" s="1037"/>
      <c r="F523" s="1037"/>
      <c r="G523" s="743"/>
    </row>
    <row r="524" spans="1:7" s="793" customFormat="1">
      <c r="A524" s="860"/>
      <c r="B524" s="860"/>
      <c r="C524" s="876"/>
      <c r="D524" s="1037"/>
      <c r="E524" s="1037"/>
      <c r="F524" s="1037"/>
      <c r="G524" s="743"/>
    </row>
    <row r="525" spans="1:7" s="793" customFormat="1" ht="12" customHeight="1">
      <c r="A525" s="872"/>
      <c r="B525" s="872"/>
      <c r="C525" s="883"/>
      <c r="D525" s="872"/>
      <c r="E525" s="743"/>
      <c r="F525" s="913"/>
      <c r="G525" s="743"/>
    </row>
    <row r="526" spans="1:7">
      <c r="A526" s="1003" t="s">
        <v>1254</v>
      </c>
      <c r="B526" s="1003"/>
      <c r="C526" s="1003"/>
      <c r="D526" s="1003"/>
      <c r="E526" s="1003"/>
      <c r="F526" s="1003"/>
      <c r="G526" s="1003"/>
    </row>
    <row r="527" spans="1:7">
      <c r="A527" s="872"/>
      <c r="B527" s="872"/>
      <c r="C527" s="905"/>
      <c r="F527" s="914"/>
    </row>
    <row r="528" spans="1:7">
      <c r="B528" s="1080" t="s">
        <v>511</v>
      </c>
      <c r="C528" s="1080"/>
      <c r="D528" s="1080"/>
      <c r="E528" s="1080"/>
      <c r="F528" s="1080"/>
    </row>
    <row r="529" spans="1:7">
      <c r="A529" s="872"/>
      <c r="B529" s="872"/>
      <c r="C529" s="905"/>
      <c r="D529" s="872"/>
      <c r="F529" s="872"/>
    </row>
    <row r="530" spans="1:7">
      <c r="A530" s="1004" t="s">
        <v>1255</v>
      </c>
      <c r="B530" s="1004"/>
      <c r="C530" s="1004"/>
      <c r="D530" s="1004"/>
      <c r="E530" s="1004"/>
      <c r="F530" s="1004"/>
      <c r="G530" s="1004"/>
    </row>
    <row r="531" spans="1:7">
      <c r="A531" s="872"/>
      <c r="B531" s="872"/>
      <c r="C531" s="905"/>
      <c r="D531" s="872"/>
      <c r="F531" s="872"/>
    </row>
    <row r="532" spans="1:7">
      <c r="C532" s="905"/>
      <c r="D532" s="993" t="s">
        <v>767</v>
      </c>
      <c r="E532" s="993"/>
      <c r="F532" s="993"/>
    </row>
    <row r="533" spans="1:7">
      <c r="C533" s="905"/>
      <c r="D533" s="1043" t="s">
        <v>1326</v>
      </c>
      <c r="E533" s="1043"/>
      <c r="F533" s="1043"/>
    </row>
    <row r="534" spans="1:7">
      <c r="C534" s="905"/>
      <c r="D534" s="857"/>
      <c r="E534" s="857"/>
      <c r="F534" s="857"/>
    </row>
    <row r="535" spans="1:7" ht="13.7" customHeight="1">
      <c r="A535" s="869"/>
      <c r="B535" s="870" t="s">
        <v>333</v>
      </c>
      <c r="C535" s="905"/>
      <c r="D535" s="1043" t="s">
        <v>1010</v>
      </c>
      <c r="E535" s="1043"/>
      <c r="F535" s="1043"/>
      <c r="G535" s="862"/>
    </row>
    <row r="536" spans="1:7" ht="13.7" customHeight="1">
      <c r="A536" s="905"/>
      <c r="B536" s="905"/>
      <c r="C536" s="905"/>
      <c r="D536" s="857"/>
      <c r="E536" s="683"/>
      <c r="F536" s="683"/>
      <c r="G536" s="862"/>
    </row>
    <row r="537" spans="1:7" ht="14.25">
      <c r="A537" s="869"/>
      <c r="B537" s="870" t="s">
        <v>333</v>
      </c>
      <c r="C537" s="905"/>
      <c r="D537" s="1038" t="s">
        <v>1327</v>
      </c>
      <c r="E537" s="1038"/>
      <c r="F537" s="1038"/>
      <c r="G537" s="862"/>
    </row>
    <row r="538" spans="1:7">
      <c r="A538" s="905"/>
      <c r="B538" s="905"/>
      <c r="C538" s="905"/>
      <c r="D538" s="1038"/>
      <c r="E538" s="1038"/>
      <c r="F538" s="1038"/>
      <c r="G538" s="862"/>
    </row>
    <row r="539" spans="1:7">
      <c r="A539" s="905"/>
      <c r="B539" s="905"/>
      <c r="C539" s="905"/>
      <c r="D539" s="872"/>
      <c r="E539" s="872"/>
      <c r="F539" s="872"/>
      <c r="G539" s="862"/>
    </row>
    <row r="540" spans="1:7" ht="14.25">
      <c r="A540" s="869"/>
      <c r="B540" s="870" t="s">
        <v>333</v>
      </c>
      <c r="C540" s="905"/>
      <c r="D540" s="1038" t="s">
        <v>1328</v>
      </c>
      <c r="E540" s="1038"/>
      <c r="F540" s="1038"/>
      <c r="G540" s="862"/>
    </row>
    <row r="541" spans="1:7">
      <c r="A541" s="905"/>
      <c r="B541" s="905"/>
      <c r="C541" s="905"/>
      <c r="D541" s="1038"/>
      <c r="E541" s="1038"/>
      <c r="F541" s="1038"/>
      <c r="G541" s="862"/>
    </row>
    <row r="542" spans="1:7">
      <c r="A542" s="905"/>
      <c r="B542" s="905"/>
      <c r="C542" s="905"/>
      <c r="D542" s="872"/>
      <c r="E542" s="872"/>
      <c r="F542" s="872"/>
      <c r="G542" s="862"/>
    </row>
    <row r="543" spans="1:7" ht="14.25">
      <c r="A543" s="869"/>
      <c r="B543" s="870" t="s">
        <v>333</v>
      </c>
      <c r="C543" s="905"/>
      <c r="D543" s="1038" t="s">
        <v>1329</v>
      </c>
      <c r="E543" s="1038"/>
      <c r="F543" s="1038"/>
      <c r="G543" s="862"/>
    </row>
    <row r="544" spans="1:7">
      <c r="A544" s="905"/>
      <c r="B544" s="905"/>
      <c r="C544" s="905"/>
      <c r="D544" s="1038"/>
      <c r="E544" s="1038"/>
      <c r="F544" s="1038"/>
      <c r="G544" s="862"/>
    </row>
    <row r="545" spans="1:7">
      <c r="A545" s="905"/>
      <c r="B545" s="905"/>
      <c r="C545" s="905"/>
      <c r="D545" s="872"/>
      <c r="E545" s="872"/>
      <c r="F545" s="872"/>
      <c r="G545" s="862"/>
    </row>
    <row r="546" spans="1:7" ht="14.25">
      <c r="A546" s="869"/>
      <c r="B546" s="870" t="s">
        <v>333</v>
      </c>
      <c r="C546" s="905"/>
      <c r="D546" s="1038" t="s">
        <v>1330</v>
      </c>
      <c r="E546" s="1038"/>
      <c r="F546" s="1038"/>
      <c r="G546" s="862"/>
    </row>
    <row r="547" spans="1:7">
      <c r="A547" s="905"/>
      <c r="B547" s="905"/>
      <c r="C547" s="905"/>
      <c r="D547" s="1038"/>
      <c r="E547" s="1038"/>
      <c r="F547" s="1038"/>
      <c r="G547" s="862"/>
    </row>
    <row r="548" spans="1:7">
      <c r="A548" s="905"/>
      <c r="B548" s="905"/>
      <c r="C548" s="905"/>
      <c r="D548" s="1038"/>
      <c r="E548" s="1038"/>
      <c r="F548" s="1038"/>
      <c r="G548" s="862"/>
    </row>
    <row r="549" spans="1:7">
      <c r="A549" s="905"/>
      <c r="B549" s="905"/>
      <c r="C549" s="905"/>
      <c r="D549" s="872"/>
      <c r="E549" s="872"/>
      <c r="F549" s="872"/>
    </row>
    <row r="550" spans="1:7" ht="14.25">
      <c r="A550" s="869"/>
      <c r="B550" s="870" t="s">
        <v>333</v>
      </c>
      <c r="C550" s="905"/>
      <c r="D550" s="1072" t="s">
        <v>1450</v>
      </c>
      <c r="E550" s="1072"/>
      <c r="F550" s="1072"/>
    </row>
    <row r="551" spans="1:7">
      <c r="A551" s="905"/>
      <c r="B551" s="905"/>
      <c r="C551" s="905"/>
      <c r="D551" s="1072"/>
      <c r="E551" s="1072"/>
      <c r="F551" s="1072"/>
    </row>
    <row r="552" spans="1:7">
      <c r="A552" s="905"/>
      <c r="B552" s="905"/>
      <c r="C552" s="905"/>
      <c r="D552" s="872"/>
      <c r="E552" s="872"/>
      <c r="F552" s="872"/>
    </row>
    <row r="553" spans="1:7" ht="14.25">
      <c r="A553" s="869"/>
      <c r="B553" s="870" t="s">
        <v>333</v>
      </c>
      <c r="C553" s="905"/>
      <c r="D553" s="1038" t="s">
        <v>1332</v>
      </c>
      <c r="E553" s="1038"/>
      <c r="F553" s="1038"/>
    </row>
    <row r="554" spans="1:7">
      <c r="A554" s="905"/>
      <c r="B554" s="905"/>
      <c r="C554" s="905"/>
      <c r="D554" s="1038"/>
      <c r="E554" s="1038"/>
      <c r="F554" s="1038"/>
      <c r="G554" s="895"/>
    </row>
    <row r="555" spans="1:7">
      <c r="A555" s="905"/>
      <c r="B555" s="905"/>
      <c r="C555" s="905"/>
      <c r="D555" s="872"/>
      <c r="E555" s="872"/>
      <c r="F555" s="872"/>
      <c r="G555" s="895"/>
    </row>
    <row r="556" spans="1:7" ht="14.25">
      <c r="A556" s="869"/>
      <c r="B556" s="870" t="s">
        <v>333</v>
      </c>
      <c r="C556" s="905"/>
      <c r="D556" s="1043" t="s">
        <v>1333</v>
      </c>
      <c r="E556" s="1043"/>
      <c r="F556" s="1043"/>
      <c r="G556" s="895"/>
    </row>
    <row r="557" spans="1:7">
      <c r="A557" s="892"/>
      <c r="B557" s="892"/>
      <c r="C557" s="905"/>
      <c r="D557" s="1043" t="s">
        <v>936</v>
      </c>
      <c r="E557" s="1043"/>
      <c r="F557" s="1043"/>
      <c r="G557" s="895"/>
    </row>
    <row r="558" spans="1:7">
      <c r="A558" s="892"/>
      <c r="B558" s="892"/>
      <c r="C558" s="905"/>
      <c r="D558" s="743"/>
      <c r="E558" s="1079" t="s">
        <v>1334</v>
      </c>
      <c r="F558" s="1079"/>
      <c r="G558" s="895"/>
    </row>
    <row r="559" spans="1:7" ht="14.25">
      <c r="A559" s="869"/>
      <c r="B559" s="869"/>
      <c r="C559" s="905"/>
      <c r="E559" s="872"/>
      <c r="F559" s="872"/>
      <c r="G559" s="895"/>
    </row>
    <row r="560" spans="1:7" ht="14.25">
      <c r="A560" s="869"/>
      <c r="B560" s="870" t="s">
        <v>333</v>
      </c>
      <c r="C560" s="905"/>
      <c r="D560" s="1074" t="s">
        <v>1335</v>
      </c>
      <c r="E560" s="1074"/>
      <c r="F560" s="1074"/>
      <c r="G560" s="895"/>
    </row>
    <row r="561" spans="1:7">
      <c r="C561" s="905"/>
      <c r="D561" s="1038" t="s">
        <v>1336</v>
      </c>
      <c r="E561" s="1038"/>
      <c r="F561" s="1038"/>
      <c r="G561" s="895"/>
    </row>
    <row r="562" spans="1:7">
      <c r="A562" s="905"/>
      <c r="B562" s="905"/>
      <c r="C562" s="905"/>
      <c r="D562" s="1038"/>
      <c r="E562" s="1038"/>
      <c r="F562" s="1038"/>
      <c r="G562" s="895"/>
    </row>
    <row r="563" spans="1:7">
      <c r="A563" s="905"/>
      <c r="B563" s="905"/>
      <c r="C563" s="905"/>
      <c r="D563" s="1038"/>
      <c r="E563" s="1038"/>
      <c r="F563" s="1038"/>
      <c r="G563" s="895"/>
    </row>
    <row r="564" spans="1:7">
      <c r="A564" s="905"/>
      <c r="B564" s="905"/>
      <c r="C564" s="905"/>
      <c r="D564" s="872"/>
      <c r="E564" s="872"/>
      <c r="F564" s="872"/>
      <c r="G564" s="895"/>
    </row>
    <row r="565" spans="1:7" ht="14.25">
      <c r="A565" s="869"/>
      <c r="B565" s="870" t="s">
        <v>333</v>
      </c>
      <c r="C565" s="905"/>
      <c r="D565" s="1038" t="s">
        <v>1337</v>
      </c>
      <c r="E565" s="1038"/>
      <c r="F565" s="1038"/>
      <c r="G565" s="895"/>
    </row>
    <row r="566" spans="1:7" ht="14.25">
      <c r="A566" s="869"/>
      <c r="B566" s="869"/>
      <c r="C566" s="905"/>
      <c r="D566" s="1038"/>
      <c r="E566" s="1038"/>
      <c r="F566" s="1038"/>
      <c r="G566" s="895"/>
    </row>
    <row r="567" spans="1:7" ht="14.25">
      <c r="A567" s="869"/>
      <c r="B567" s="869"/>
      <c r="C567" s="905"/>
      <c r="D567" s="1038"/>
      <c r="E567" s="1038"/>
      <c r="F567" s="1038"/>
      <c r="G567" s="895"/>
    </row>
    <row r="568" spans="1:7" ht="14.25">
      <c r="A568" s="869"/>
      <c r="B568" s="869"/>
      <c r="C568" s="905"/>
      <c r="D568" s="1038"/>
      <c r="E568" s="1038"/>
      <c r="F568" s="1038"/>
      <c r="G568" s="895"/>
    </row>
    <row r="569" spans="1:7" ht="14.25">
      <c r="A569" s="869"/>
      <c r="B569" s="869"/>
      <c r="C569" s="905"/>
      <c r="D569" s="872"/>
      <c r="E569" s="872"/>
      <c r="F569" s="872"/>
      <c r="G569" s="895"/>
    </row>
    <row r="570" spans="1:7">
      <c r="A570" s="1003" t="s">
        <v>1256</v>
      </c>
      <c r="B570" s="1003"/>
      <c r="C570" s="1003"/>
      <c r="D570" s="1003"/>
      <c r="E570" s="1003"/>
      <c r="F570" s="1003"/>
      <c r="G570" s="1003"/>
    </row>
    <row r="571" spans="1:7">
      <c r="A571" s="905"/>
      <c r="B571" s="905"/>
      <c r="C571" s="905"/>
      <c r="E571" s="872"/>
      <c r="F571" s="872"/>
      <c r="G571" s="895"/>
    </row>
    <row r="572" spans="1:7" ht="12.75" customHeight="1">
      <c r="C572" s="865"/>
      <c r="D572" s="1081" t="s">
        <v>229</v>
      </c>
      <c r="E572" s="1081"/>
      <c r="F572" s="1081"/>
      <c r="G572" s="895"/>
    </row>
    <row r="573" spans="1:7">
      <c r="A573" s="867"/>
      <c r="B573" s="867"/>
      <c r="C573" s="867"/>
      <c r="D573" s="1025" t="s">
        <v>1280</v>
      </c>
      <c r="E573" s="1025"/>
      <c r="F573" s="1025"/>
      <c r="G573" s="895"/>
    </row>
    <row r="574" spans="1:7">
      <c r="A574" s="862"/>
      <c r="B574" s="862"/>
      <c r="C574" s="867"/>
      <c r="D574" s="915"/>
      <c r="G574" s="895"/>
    </row>
    <row r="575" spans="1:7">
      <c r="A575" s="867"/>
      <c r="B575" s="870" t="s">
        <v>333</v>
      </c>
      <c r="D575" s="1025" t="s">
        <v>1016</v>
      </c>
      <c r="E575" s="1025"/>
      <c r="F575" s="1025"/>
      <c r="G575" s="895"/>
    </row>
    <row r="576" spans="1:7">
      <c r="A576" s="892"/>
      <c r="B576" s="892"/>
      <c r="D576" s="890"/>
    </row>
    <row r="577" spans="1:7">
      <c r="A577" s="892"/>
      <c r="B577" s="870" t="s">
        <v>333</v>
      </c>
      <c r="D577" s="1026" t="s">
        <v>1281</v>
      </c>
      <c r="E577" s="1026"/>
      <c r="F577" s="1026"/>
    </row>
    <row r="578" spans="1:7">
      <c r="A578" s="892"/>
      <c r="B578" s="892"/>
      <c r="D578" s="1026"/>
      <c r="E578" s="1026"/>
      <c r="F578" s="1026"/>
      <c r="G578" s="862"/>
    </row>
    <row r="579" spans="1:7">
      <c r="A579" s="892"/>
      <c r="B579" s="892"/>
      <c r="D579" s="1026"/>
      <c r="E579" s="1026"/>
      <c r="F579" s="1026"/>
      <c r="G579" s="862"/>
    </row>
    <row r="580" spans="1:7">
      <c r="A580" s="892"/>
      <c r="B580" s="892"/>
      <c r="D580" s="1026"/>
      <c r="E580" s="1026"/>
      <c r="F580" s="1026"/>
      <c r="G580" s="862"/>
    </row>
    <row r="581" spans="1:7">
      <c r="A581" s="892"/>
      <c r="B581" s="870" t="s">
        <v>333</v>
      </c>
      <c r="D581" s="1026" t="s">
        <v>1282</v>
      </c>
      <c r="E581" s="1026"/>
      <c r="F581" s="1026"/>
      <c r="G581" s="862"/>
    </row>
    <row r="582" spans="1:7">
      <c r="A582" s="892"/>
      <c r="B582" s="892"/>
      <c r="D582" s="1026"/>
      <c r="E582" s="1026"/>
      <c r="F582" s="1026"/>
      <c r="G582" s="862"/>
    </row>
    <row r="583" spans="1:7">
      <c r="A583" s="892"/>
      <c r="B583" s="892"/>
      <c r="D583" s="1026"/>
      <c r="E583" s="1026"/>
      <c r="F583" s="1026"/>
      <c r="G583" s="862"/>
    </row>
    <row r="584" spans="1:7">
      <c r="A584" s="892"/>
      <c r="B584" s="892"/>
      <c r="D584" s="1026"/>
      <c r="E584" s="1026"/>
      <c r="F584" s="1026"/>
      <c r="G584" s="862"/>
    </row>
    <row r="585" spans="1:7">
      <c r="A585" s="892"/>
      <c r="B585" s="892"/>
      <c r="D585" s="854"/>
      <c r="E585" s="854"/>
      <c r="F585" s="854"/>
      <c r="G585" s="862"/>
    </row>
    <row r="586" spans="1:7">
      <c r="A586" s="892"/>
      <c r="B586" s="870" t="s">
        <v>333</v>
      </c>
      <c r="D586" s="1026" t="s">
        <v>1283</v>
      </c>
      <c r="E586" s="1026"/>
      <c r="F586" s="1026"/>
      <c r="G586" s="862"/>
    </row>
    <row r="587" spans="1:7">
      <c r="A587" s="892"/>
      <c r="B587" s="892"/>
      <c r="D587" s="1026"/>
      <c r="E587" s="1026"/>
      <c r="F587" s="1026"/>
      <c r="G587" s="862"/>
    </row>
    <row r="588" spans="1:7">
      <c r="A588" s="892"/>
      <c r="B588" s="892"/>
      <c r="D588" s="915"/>
      <c r="G588" s="862"/>
    </row>
    <row r="589" spans="1:7">
      <c r="A589" s="892"/>
      <c r="B589" s="870" t="s">
        <v>333</v>
      </c>
      <c r="D589" s="1025" t="s">
        <v>1284</v>
      </c>
      <c r="E589" s="1025"/>
      <c r="F589" s="1025"/>
      <c r="G589" s="862"/>
    </row>
    <row r="590" spans="1:7">
      <c r="A590" s="892"/>
      <c r="B590" s="892"/>
      <c r="D590" s="1025"/>
      <c r="E590" s="1025"/>
      <c r="F590" s="1025"/>
      <c r="G590" s="862"/>
    </row>
    <row r="591" spans="1:7">
      <c r="A591" s="892"/>
      <c r="B591" s="892"/>
      <c r="D591" s="915"/>
      <c r="G591" s="862"/>
    </row>
    <row r="592" spans="1:7" ht="14.25">
      <c r="A592" s="869"/>
      <c r="B592" s="870" t="s">
        <v>333</v>
      </c>
      <c r="D592" s="1025" t="s">
        <v>1011</v>
      </c>
      <c r="E592" s="1025"/>
      <c r="F592" s="1025"/>
      <c r="G592" s="862"/>
    </row>
    <row r="593" spans="1:7" ht="14.25">
      <c r="A593" s="869"/>
      <c r="B593" s="869"/>
      <c r="D593" s="915"/>
      <c r="G593" s="862"/>
    </row>
    <row r="594" spans="1:7">
      <c r="A594" s="1003" t="s">
        <v>1257</v>
      </c>
      <c r="B594" s="1003"/>
      <c r="C594" s="1003"/>
      <c r="D594" s="1003"/>
      <c r="E594" s="1003"/>
      <c r="F594" s="1003"/>
      <c r="G594" s="1003"/>
    </row>
    <row r="595" spans="1:7"/>
    <row r="596" spans="1:7">
      <c r="D596" s="993" t="s">
        <v>1371</v>
      </c>
      <c r="E596" s="993"/>
      <c r="F596" s="993"/>
    </row>
    <row r="597" spans="1:7">
      <c r="D597" s="994" t="s">
        <v>1372</v>
      </c>
      <c r="E597" s="994"/>
      <c r="F597" s="994"/>
    </row>
    <row r="598" spans="1:7">
      <c r="D598" s="851"/>
      <c r="E598" s="793"/>
      <c r="F598" s="793"/>
    </row>
    <row r="599" spans="1:7" s="863" customFormat="1" ht="14.25">
      <c r="A599" s="877"/>
      <c r="B599" s="870" t="s">
        <v>333</v>
      </c>
      <c r="C599" s="873"/>
      <c r="D599" s="995" t="s">
        <v>1373</v>
      </c>
      <c r="E599" s="995"/>
      <c r="F599" s="995"/>
      <c r="G599" s="874"/>
    </row>
    <row r="600" spans="1:7">
      <c r="D600" s="995"/>
      <c r="E600" s="995"/>
      <c r="F600" s="995"/>
    </row>
    <row r="601" spans="1:7">
      <c r="D601" s="995"/>
      <c r="E601" s="995"/>
      <c r="F601" s="995"/>
    </row>
    <row r="602" spans="1:7"/>
    <row r="603" spans="1:7">
      <c r="A603" s="1003" t="s">
        <v>1258</v>
      </c>
      <c r="B603" s="1003"/>
      <c r="C603" s="1003"/>
      <c r="D603" s="1003"/>
      <c r="E603" s="1003"/>
      <c r="F603" s="1003"/>
      <c r="G603" s="1003"/>
    </row>
    <row r="604" spans="1:7">
      <c r="A604" s="872"/>
      <c r="B604" s="872"/>
      <c r="G604" s="895"/>
    </row>
    <row r="605" spans="1:7">
      <c r="A605" s="916"/>
      <c r="B605" s="916"/>
      <c r="C605" s="865"/>
      <c r="D605" s="996" t="s">
        <v>1374</v>
      </c>
      <c r="E605" s="996"/>
      <c r="F605" s="996"/>
      <c r="G605" s="895"/>
    </row>
    <row r="606" spans="1:7">
      <c r="A606" s="916"/>
      <c r="B606" s="916"/>
      <c r="C606" s="865"/>
      <c r="D606" s="996"/>
      <c r="E606" s="996"/>
      <c r="F606" s="996"/>
      <c r="G606" s="895"/>
    </row>
    <row r="607" spans="1:7">
      <c r="C607" s="867"/>
      <c r="D607" s="994" t="s">
        <v>1375</v>
      </c>
      <c r="E607" s="994"/>
      <c r="F607" s="994"/>
      <c r="G607" s="895"/>
    </row>
    <row r="608" spans="1:7">
      <c r="C608" s="867"/>
      <c r="D608" s="851"/>
      <c r="E608" s="851"/>
      <c r="F608" s="851"/>
      <c r="G608" s="895"/>
    </row>
    <row r="609" spans="1:7">
      <c r="A609" s="892"/>
      <c r="B609" s="870" t="s">
        <v>333</v>
      </c>
      <c r="D609" s="994" t="s">
        <v>495</v>
      </c>
      <c r="E609" s="994"/>
      <c r="F609" s="994"/>
      <c r="G609" s="895"/>
    </row>
    <row r="610" spans="1:7">
      <c r="C610" s="917"/>
      <c r="E610" s="862"/>
      <c r="G610" s="895"/>
    </row>
    <row r="611" spans="1:7">
      <c r="A611" s="892"/>
      <c r="B611" s="870" t="s">
        <v>333</v>
      </c>
      <c r="D611" s="997" t="s">
        <v>1376</v>
      </c>
      <c r="E611" s="997"/>
      <c r="F611" s="997"/>
      <c r="G611" s="895"/>
    </row>
    <row r="612" spans="1:7">
      <c r="D612" s="997"/>
      <c r="E612" s="997"/>
      <c r="F612" s="997"/>
      <c r="G612" s="895"/>
    </row>
    <row r="613" spans="1:7">
      <c r="D613" s="862"/>
      <c r="G613" s="895"/>
    </row>
    <row r="614" spans="1:7">
      <c r="B614" s="870" t="s">
        <v>333</v>
      </c>
      <c r="D614" s="997" t="s">
        <v>1377</v>
      </c>
      <c r="E614" s="997"/>
      <c r="F614" s="997"/>
      <c r="G614" s="895"/>
    </row>
    <row r="615" spans="1:7">
      <c r="C615" s="917"/>
      <c r="D615" s="997"/>
      <c r="E615" s="997"/>
      <c r="F615" s="997"/>
      <c r="G615" s="895"/>
    </row>
    <row r="616" spans="1:7">
      <c r="C616" s="917"/>
      <c r="G616" s="895"/>
    </row>
    <row r="617" spans="1:7">
      <c r="B617" s="870" t="s">
        <v>333</v>
      </c>
      <c r="C617" s="917"/>
      <c r="D617" s="997" t="s">
        <v>1378</v>
      </c>
      <c r="E617" s="997"/>
      <c r="F617" s="997"/>
      <c r="G617" s="895"/>
    </row>
    <row r="618" spans="1:7">
      <c r="C618" s="917"/>
      <c r="D618" s="997"/>
      <c r="E618" s="997"/>
      <c r="F618" s="997"/>
      <c r="G618" s="895"/>
    </row>
    <row r="619" spans="1:7">
      <c r="C619" s="917"/>
      <c r="G619" s="895"/>
    </row>
    <row r="620" spans="1:7">
      <c r="A620" s="1003" t="s">
        <v>1259</v>
      </c>
      <c r="B620" s="1003"/>
      <c r="C620" s="1003"/>
      <c r="D620" s="1003"/>
      <c r="E620" s="1003"/>
      <c r="F620" s="1003"/>
      <c r="G620" s="1003"/>
    </row>
    <row r="621" spans="1:7">
      <c r="A621" s="918"/>
      <c r="B621" s="918"/>
      <c r="C621" s="918"/>
      <c r="G621" s="895"/>
    </row>
    <row r="622" spans="1:7">
      <c r="C622" s="892"/>
      <c r="D622" s="993" t="s">
        <v>1379</v>
      </c>
      <c r="E622" s="993"/>
      <c r="F622" s="993"/>
      <c r="G622" s="895"/>
    </row>
    <row r="623" spans="1:7">
      <c r="A623" s="892"/>
      <c r="B623" s="892"/>
      <c r="C623" s="894"/>
      <c r="D623" s="866"/>
      <c r="G623" s="895"/>
    </row>
    <row r="624" spans="1:7" ht="14.25">
      <c r="A624" s="869"/>
      <c r="B624" s="870" t="s">
        <v>333</v>
      </c>
      <c r="C624" s="894"/>
      <c r="D624" s="1038" t="s">
        <v>1380</v>
      </c>
      <c r="E624" s="1038"/>
      <c r="F624" s="1038"/>
      <c r="G624" s="895"/>
    </row>
    <row r="625" spans="1:7">
      <c r="C625" s="894"/>
      <c r="D625" s="1038"/>
      <c r="E625" s="1038"/>
      <c r="F625" s="1038"/>
      <c r="G625" s="895"/>
    </row>
    <row r="626" spans="1:7">
      <c r="C626" s="894"/>
      <c r="D626" s="1038"/>
      <c r="E626" s="1038"/>
      <c r="F626" s="1038"/>
      <c r="G626" s="895"/>
    </row>
    <row r="627" spans="1:7">
      <c r="C627" s="894"/>
      <c r="D627" s="1038"/>
      <c r="E627" s="1038"/>
      <c r="F627" s="1038"/>
      <c r="G627" s="895"/>
    </row>
    <row r="628" spans="1:7">
      <c r="C628" s="894"/>
      <c r="D628" s="1038"/>
      <c r="E628" s="1038"/>
      <c r="F628" s="1038"/>
      <c r="G628" s="895"/>
    </row>
    <row r="629" spans="1:7">
      <c r="C629" s="894"/>
      <c r="D629" s="1038"/>
      <c r="E629" s="1038"/>
      <c r="F629" s="1038"/>
      <c r="G629" s="895"/>
    </row>
    <row r="630" spans="1:7">
      <c r="C630" s="894"/>
      <c r="D630" s="856"/>
      <c r="E630" s="856"/>
      <c r="F630" s="856"/>
      <c r="G630" s="895"/>
    </row>
    <row r="631" spans="1:7" ht="14.25">
      <c r="A631" s="869"/>
      <c r="B631" s="870" t="s">
        <v>333</v>
      </c>
      <c r="C631" s="894"/>
      <c r="D631" s="1038" t="s">
        <v>1381</v>
      </c>
      <c r="E631" s="1038"/>
      <c r="F631" s="1038"/>
      <c r="G631" s="895"/>
    </row>
    <row r="632" spans="1:7">
      <c r="A632" s="905"/>
      <c r="B632" s="905"/>
      <c r="C632" s="905"/>
      <c r="D632" s="1038"/>
      <c r="E632" s="1038"/>
      <c r="F632" s="1038"/>
      <c r="G632" s="895"/>
    </row>
    <row r="633" spans="1:7">
      <c r="A633" s="905"/>
      <c r="B633" s="905"/>
      <c r="C633" s="905"/>
      <c r="D633" s="857"/>
      <c r="E633" s="919"/>
      <c r="F633" s="919"/>
      <c r="G633" s="895"/>
    </row>
    <row r="634" spans="1:7" ht="14.25">
      <c r="A634" s="869"/>
      <c r="B634" s="870" t="s">
        <v>333</v>
      </c>
      <c r="C634" s="905"/>
      <c r="D634" s="995" t="s">
        <v>1572</v>
      </c>
      <c r="E634" s="995"/>
      <c r="F634" s="995"/>
      <c r="G634" s="895"/>
    </row>
    <row r="635" spans="1:7" ht="14.25">
      <c r="A635" s="869"/>
      <c r="B635" s="869"/>
      <c r="C635" s="905"/>
      <c r="D635" s="995"/>
      <c r="E635" s="995"/>
      <c r="F635" s="995"/>
      <c r="G635" s="895"/>
    </row>
    <row r="636" spans="1:7" ht="14.25">
      <c r="A636" s="869"/>
      <c r="B636" s="869"/>
      <c r="C636" s="905"/>
      <c r="D636" s="995"/>
      <c r="E636" s="995"/>
      <c r="F636" s="995"/>
      <c r="G636" s="895"/>
    </row>
    <row r="637" spans="1:7">
      <c r="A637" s="905"/>
      <c r="B637" s="870" t="s">
        <v>333</v>
      </c>
      <c r="C637" s="905"/>
      <c r="D637" s="1043" t="s">
        <v>1383</v>
      </c>
      <c r="E637" s="1043"/>
      <c r="F637" s="1043"/>
      <c r="G637" s="895"/>
    </row>
    <row r="638" spans="1:7">
      <c r="A638" s="905"/>
      <c r="B638" s="905"/>
      <c r="C638" s="905"/>
      <c r="D638" s="798"/>
      <c r="E638" s="798"/>
      <c r="F638" s="798"/>
      <c r="G638" s="895"/>
    </row>
    <row r="639" spans="1:7">
      <c r="A639" s="1003" t="s">
        <v>1260</v>
      </c>
      <c r="B639" s="1003"/>
      <c r="C639" s="1003"/>
      <c r="D639" s="1003"/>
      <c r="E639" s="1003"/>
      <c r="F639" s="1003"/>
      <c r="G639" s="1003"/>
    </row>
    <row r="640" spans="1:7">
      <c r="A640" s="872"/>
      <c r="B640" s="872"/>
      <c r="C640" s="905"/>
      <c r="D640" s="919"/>
      <c r="E640" s="919"/>
      <c r="F640" s="919"/>
      <c r="G640" s="895"/>
    </row>
    <row r="641" spans="1:7">
      <c r="C641" s="918"/>
      <c r="D641" s="1087" t="s">
        <v>1433</v>
      </c>
      <c r="E641" s="1087"/>
      <c r="F641" s="1087"/>
      <c r="G641" s="895"/>
    </row>
    <row r="642" spans="1:7">
      <c r="A642" s="867"/>
      <c r="B642" s="867"/>
      <c r="C642" s="867"/>
      <c r="D642" s="1088" t="s">
        <v>1434</v>
      </c>
      <c r="E642" s="1088"/>
      <c r="F642" s="1088"/>
      <c r="G642" s="895"/>
    </row>
    <row r="643" spans="1:7">
      <c r="A643" s="867"/>
      <c r="B643" s="867"/>
      <c r="C643" s="867"/>
      <c r="D643" s="798"/>
      <c r="E643" s="798"/>
      <c r="F643" s="798"/>
      <c r="G643" s="895"/>
    </row>
    <row r="644" spans="1:7" ht="14.45" customHeight="1">
      <c r="A644" s="869"/>
      <c r="B644" s="870" t="s">
        <v>333</v>
      </c>
      <c r="C644" s="905"/>
      <c r="D644" s="1086" t="s">
        <v>1435</v>
      </c>
      <c r="E644" s="1086"/>
      <c r="F644" s="1086"/>
      <c r="G644" s="895"/>
    </row>
    <row r="645" spans="1:7" ht="14.25">
      <c r="A645" s="869"/>
      <c r="B645" s="869"/>
      <c r="C645" s="905"/>
      <c r="D645" s="1086"/>
      <c r="E645" s="1086"/>
      <c r="F645" s="1086"/>
      <c r="G645" s="895"/>
    </row>
    <row r="646" spans="1:7" ht="14.25">
      <c r="A646" s="869"/>
      <c r="B646" s="869"/>
      <c r="C646" s="905"/>
      <c r="D646" s="1086"/>
      <c r="E646" s="1086"/>
      <c r="F646" s="1086"/>
      <c r="G646" s="895"/>
    </row>
    <row r="647" spans="1:7" ht="14.25">
      <c r="A647" s="869"/>
      <c r="B647" s="869"/>
      <c r="C647" s="905"/>
      <c r="D647" s="1086"/>
      <c r="E647" s="1086"/>
      <c r="F647" s="1086"/>
      <c r="G647" s="895"/>
    </row>
    <row r="648" spans="1:7" ht="14.25">
      <c r="A648" s="869"/>
      <c r="B648" s="869"/>
      <c r="C648" s="905"/>
      <c r="D648" s="1086"/>
      <c r="E648" s="1086"/>
      <c r="F648" s="1086"/>
      <c r="G648" s="895"/>
    </row>
    <row r="649" spans="1:7" ht="14.25">
      <c r="A649" s="869"/>
      <c r="B649" s="869"/>
      <c r="C649" s="905"/>
      <c r="D649" s="920"/>
      <c r="E649" s="920"/>
      <c r="F649" s="920"/>
      <c r="G649" s="895"/>
    </row>
    <row r="650" spans="1:7" ht="14.25">
      <c r="A650" s="869"/>
      <c r="B650" s="870" t="s">
        <v>333</v>
      </c>
      <c r="C650" s="905"/>
      <c r="D650" s="1091" t="s">
        <v>1279</v>
      </c>
      <c r="E650" s="1091"/>
      <c r="F650" s="1091"/>
      <c r="G650" s="895"/>
    </row>
    <row r="651" spans="1:7" ht="14.25">
      <c r="A651" s="869"/>
      <c r="B651" s="869"/>
      <c r="C651" s="905"/>
      <c r="D651" s="997" t="s">
        <v>1436</v>
      </c>
      <c r="E651" s="997"/>
      <c r="F651" s="997"/>
      <c r="G651" s="895"/>
    </row>
    <row r="652" spans="1:7" ht="14.25">
      <c r="A652" s="869"/>
      <c r="B652" s="869"/>
      <c r="C652" s="905"/>
      <c r="D652" s="997"/>
      <c r="E652" s="997"/>
      <c r="F652" s="997"/>
      <c r="G652" s="895"/>
    </row>
    <row r="653" spans="1:7" ht="14.25">
      <c r="A653" s="869"/>
      <c r="B653" s="869"/>
      <c r="C653" s="905"/>
      <c r="D653" s="997"/>
      <c r="E653" s="997"/>
      <c r="F653" s="997"/>
      <c r="G653" s="895"/>
    </row>
    <row r="654" spans="1:7" ht="14.25">
      <c r="A654" s="869"/>
      <c r="B654" s="869"/>
      <c r="C654" s="905"/>
      <c r="D654" s="997"/>
      <c r="E654" s="997"/>
      <c r="F654" s="997"/>
      <c r="G654" s="895"/>
    </row>
    <row r="655" spans="1:7" ht="14.25">
      <c r="A655" s="869"/>
      <c r="B655" s="869"/>
      <c r="C655" s="905"/>
      <c r="D655" s="997"/>
      <c r="E655" s="997"/>
      <c r="F655" s="997"/>
      <c r="G655" s="895"/>
    </row>
    <row r="656" spans="1:7" ht="14.25">
      <c r="A656" s="869"/>
      <c r="B656" s="869"/>
      <c r="C656" s="905"/>
      <c r="D656" s="1023" t="s">
        <v>1571</v>
      </c>
      <c r="E656" s="1023"/>
      <c r="F656" s="1023"/>
      <c r="G656" s="895"/>
    </row>
    <row r="657" spans="1:11">
      <c r="A657" s="905"/>
      <c r="B657" s="905"/>
      <c r="C657" s="905"/>
      <c r="D657" s="919"/>
      <c r="E657" s="919"/>
      <c r="F657" s="919"/>
      <c r="G657" s="895"/>
    </row>
    <row r="658" spans="1:11">
      <c r="A658" s="1003" t="s">
        <v>1261</v>
      </c>
      <c r="B658" s="1003"/>
      <c r="C658" s="1003"/>
      <c r="D658" s="1003"/>
      <c r="E658" s="1003"/>
      <c r="F658" s="1003"/>
      <c r="G658" s="1003"/>
      <c r="H658" s="921"/>
      <c r="I658" s="921"/>
      <c r="J658" s="921"/>
      <c r="K658" s="921"/>
    </row>
    <row r="659" spans="1:11">
      <c r="A659" s="806"/>
      <c r="B659" s="806"/>
      <c r="C659" s="806"/>
      <c r="D659" s="806"/>
      <c r="E659" s="806"/>
      <c r="F659" s="806"/>
      <c r="G659" s="806"/>
      <c r="H659" s="921"/>
      <c r="I659" s="921"/>
      <c r="J659" s="921"/>
      <c r="K659" s="921"/>
    </row>
    <row r="660" spans="1:11">
      <c r="C660" s="918"/>
      <c r="D660" s="993" t="s">
        <v>107</v>
      </c>
      <c r="E660" s="993"/>
      <c r="F660" s="993"/>
      <c r="G660" s="895"/>
      <c r="H660" s="921"/>
      <c r="I660" s="921"/>
      <c r="J660" s="921"/>
      <c r="K660" s="921"/>
    </row>
    <row r="661" spans="1:11">
      <c r="A661" s="918"/>
      <c r="B661" s="918"/>
      <c r="C661" s="918"/>
      <c r="D661" s="993" t="s">
        <v>131</v>
      </c>
      <c r="E661" s="993"/>
      <c r="F661" s="993"/>
      <c r="G661" s="895"/>
      <c r="H661" s="921"/>
      <c r="I661" s="921"/>
      <c r="J661" s="921"/>
      <c r="K661" s="921"/>
    </row>
    <row r="662" spans="1:11">
      <c r="A662" s="867"/>
      <c r="B662" s="867"/>
      <c r="C662" s="867"/>
      <c r="D662" s="1043" t="s">
        <v>1311</v>
      </c>
      <c r="E662" s="1043"/>
      <c r="F662" s="1043"/>
      <c r="G662" s="895"/>
      <c r="H662" s="921"/>
      <c r="I662" s="921"/>
      <c r="J662" s="921"/>
      <c r="K662" s="921"/>
    </row>
    <row r="663" spans="1:11">
      <c r="A663" s="867"/>
      <c r="B663" s="867"/>
      <c r="C663" s="867"/>
      <c r="G663" s="895"/>
      <c r="H663" s="921"/>
      <c r="I663" s="921"/>
      <c r="J663" s="921"/>
      <c r="K663" s="921"/>
    </row>
    <row r="664" spans="1:11" ht="14.25">
      <c r="A664" s="869"/>
      <c r="B664" s="870" t="s">
        <v>333</v>
      </c>
      <c r="C664" s="867"/>
      <c r="D664" s="1043" t="s">
        <v>1012</v>
      </c>
      <c r="E664" s="1043"/>
      <c r="F664" s="1043"/>
      <c r="G664" s="895"/>
      <c r="H664" s="921"/>
      <c r="I664" s="921"/>
      <c r="J664" s="921"/>
      <c r="K664" s="921"/>
    </row>
    <row r="665" spans="1:11">
      <c r="A665" s="867"/>
      <c r="B665" s="867"/>
      <c r="C665" s="867"/>
      <c r="D665" s="1043" t="s">
        <v>1024</v>
      </c>
      <c r="E665" s="1043"/>
      <c r="F665" s="1043"/>
      <c r="G665" s="895"/>
      <c r="H665" s="921"/>
      <c r="I665" s="921"/>
      <c r="J665" s="921"/>
      <c r="K665" s="921"/>
    </row>
    <row r="666" spans="1:11">
      <c r="A666" s="867"/>
      <c r="B666" s="867"/>
      <c r="C666" s="867"/>
      <c r="D666" s="743"/>
      <c r="E666" s="1104" t="s">
        <v>1312</v>
      </c>
      <c r="F666" s="1104"/>
      <c r="G666" s="895"/>
      <c r="H666" s="921"/>
      <c r="I666" s="921"/>
      <c r="J666" s="921"/>
      <c r="K666" s="921"/>
    </row>
    <row r="667" spans="1:11">
      <c r="A667" s="867"/>
      <c r="B667" s="867"/>
      <c r="C667" s="867"/>
      <c r="D667" s="743"/>
      <c r="E667" s="1104"/>
      <c r="F667" s="1104"/>
      <c r="G667" s="895"/>
      <c r="H667" s="921"/>
      <c r="I667" s="921"/>
      <c r="J667" s="921"/>
      <c r="K667" s="921"/>
    </row>
    <row r="668" spans="1:11">
      <c r="A668" s="867"/>
      <c r="B668" s="867"/>
      <c r="C668" s="867"/>
      <c r="D668" s="922"/>
      <c r="E668" s="872"/>
      <c r="G668" s="895"/>
      <c r="H668" s="921"/>
      <c r="I668" s="921"/>
      <c r="J668" s="921"/>
      <c r="K668" s="921"/>
    </row>
    <row r="669" spans="1:11" ht="14.25">
      <c r="A669" s="869"/>
      <c r="B669" s="870" t="s">
        <v>333</v>
      </c>
      <c r="C669" s="867"/>
      <c r="D669" s="1038" t="s">
        <v>1520</v>
      </c>
      <c r="E669" s="1038"/>
      <c r="F669" s="1038"/>
      <c r="G669" s="895"/>
      <c r="H669" s="921"/>
      <c r="I669" s="921"/>
      <c r="J669" s="921"/>
      <c r="K669" s="921"/>
    </row>
    <row r="670" spans="1:11">
      <c r="A670" s="892"/>
      <c r="B670" s="892"/>
      <c r="C670" s="867"/>
      <c r="D670" s="1038"/>
      <c r="E670" s="1038"/>
      <c r="F670" s="1038"/>
      <c r="G670" s="895"/>
      <c r="H670" s="921"/>
      <c r="I670" s="921"/>
      <c r="J670" s="921"/>
      <c r="K670" s="921"/>
    </row>
    <row r="671" spans="1:11">
      <c r="A671" s="867"/>
      <c r="B671" s="867"/>
      <c r="C671" s="867"/>
      <c r="D671" s="1038"/>
      <c r="E671" s="1038"/>
      <c r="F671" s="1038"/>
      <c r="G671" s="895"/>
      <c r="H671" s="921"/>
      <c r="I671" s="921"/>
      <c r="J671" s="921"/>
      <c r="K671" s="921"/>
    </row>
    <row r="672" spans="1:11">
      <c r="A672" s="867"/>
      <c r="B672" s="867"/>
      <c r="C672" s="867"/>
      <c r="G672" s="895"/>
      <c r="H672" s="921"/>
      <c r="I672" s="921"/>
      <c r="J672" s="921"/>
      <c r="K672" s="921"/>
    </row>
    <row r="673" spans="1:11" ht="14.25">
      <c r="A673" s="869"/>
      <c r="B673" s="870" t="s">
        <v>333</v>
      </c>
      <c r="C673" s="867"/>
      <c r="D673" s="1043" t="s">
        <v>1054</v>
      </c>
      <c r="E673" s="1043"/>
      <c r="F673" s="1043"/>
      <c r="G673" s="895"/>
      <c r="H673" s="921"/>
      <c r="I673" s="921"/>
      <c r="J673" s="921"/>
      <c r="K673" s="921"/>
    </row>
    <row r="674" spans="1:11" ht="14.25">
      <c r="A674" s="869"/>
      <c r="B674" s="869"/>
      <c r="C674" s="867"/>
      <c r="D674" s="1043" t="s">
        <v>1024</v>
      </c>
      <c r="E674" s="1043"/>
      <c r="F674" s="1043"/>
      <c r="G674" s="895"/>
      <c r="H674" s="921"/>
      <c r="I674" s="921"/>
      <c r="J674" s="921"/>
      <c r="K674" s="921"/>
    </row>
    <row r="675" spans="1:11">
      <c r="A675" s="867"/>
      <c r="B675" s="867"/>
      <c r="C675" s="867"/>
      <c r="D675" s="743"/>
      <c r="E675" s="1079" t="s">
        <v>1314</v>
      </c>
      <c r="F675" s="1079"/>
      <c r="G675" s="895"/>
      <c r="H675" s="921"/>
      <c r="I675" s="921"/>
      <c r="J675" s="921"/>
      <c r="K675" s="921"/>
    </row>
    <row r="676" spans="1:11">
      <c r="A676" s="867"/>
      <c r="B676" s="867"/>
      <c r="C676" s="867"/>
      <c r="D676" s="866"/>
      <c r="G676" s="895"/>
      <c r="H676" s="921"/>
      <c r="I676" s="921"/>
      <c r="J676" s="921"/>
      <c r="K676" s="921"/>
    </row>
    <row r="677" spans="1:11" ht="14.25">
      <c r="A677" s="869"/>
      <c r="B677" s="870" t="s">
        <v>333</v>
      </c>
      <c r="C677" s="867"/>
      <c r="D677" s="1072" t="s">
        <v>1324</v>
      </c>
      <c r="E677" s="1072"/>
      <c r="F677" s="1072"/>
      <c r="G677" s="895"/>
      <c r="H677" s="921"/>
      <c r="I677" s="921"/>
      <c r="J677" s="921"/>
      <c r="K677" s="921"/>
    </row>
    <row r="678" spans="1:11">
      <c r="A678" s="867"/>
      <c r="B678" s="867"/>
      <c r="C678" s="867"/>
      <c r="D678" s="1072"/>
      <c r="E678" s="1072"/>
      <c r="F678" s="1072"/>
      <c r="G678" s="895"/>
      <c r="H678" s="921"/>
      <c r="I678" s="921"/>
      <c r="J678" s="921"/>
      <c r="K678" s="921"/>
    </row>
    <row r="679" spans="1:11">
      <c r="A679" s="867"/>
      <c r="B679" s="867"/>
      <c r="C679" s="867"/>
      <c r="D679" s="1072"/>
      <c r="E679" s="1072"/>
      <c r="F679" s="1072"/>
      <c r="G679" s="895"/>
      <c r="H679" s="921"/>
      <c r="I679" s="921"/>
      <c r="J679" s="921"/>
      <c r="K679" s="921"/>
    </row>
    <row r="680" spans="1:11">
      <c r="A680" s="867"/>
      <c r="B680" s="867"/>
      <c r="C680" s="867"/>
      <c r="D680" s="1072"/>
      <c r="E680" s="1072"/>
      <c r="F680" s="1072"/>
      <c r="G680" s="895"/>
      <c r="H680" s="921"/>
      <c r="I680" s="921"/>
      <c r="J680" s="921"/>
      <c r="K680" s="921"/>
    </row>
    <row r="681" spans="1:11">
      <c r="A681" s="867"/>
      <c r="B681" s="867"/>
      <c r="C681" s="867"/>
      <c r="D681" s="1072"/>
      <c r="E681" s="1072"/>
      <c r="F681" s="1072"/>
      <c r="G681" s="895"/>
      <c r="H681" s="921"/>
      <c r="I681" s="921"/>
      <c r="J681" s="921"/>
      <c r="K681" s="921"/>
    </row>
    <row r="682" spans="1:11" s="863" customFormat="1">
      <c r="A682" s="911"/>
      <c r="B682" s="911"/>
      <c r="C682" s="911"/>
      <c r="D682" s="1072"/>
      <c r="E682" s="1072"/>
      <c r="F682" s="1072"/>
      <c r="G682" s="923"/>
      <c r="H682" s="924"/>
      <c r="I682" s="924"/>
      <c r="J682" s="924"/>
      <c r="K682" s="924"/>
    </row>
    <row r="683" spans="1:11" s="863" customFormat="1">
      <c r="A683" s="911"/>
      <c r="B683" s="911"/>
      <c r="C683" s="911"/>
      <c r="D683" s="925"/>
      <c r="E683" s="925"/>
      <c r="F683" s="925"/>
      <c r="G683" s="923"/>
      <c r="H683" s="924"/>
      <c r="I683" s="924"/>
      <c r="J683" s="924"/>
      <c r="K683" s="924"/>
    </row>
    <row r="684" spans="1:11" s="863" customFormat="1">
      <c r="A684" s="911"/>
      <c r="B684" s="870" t="s">
        <v>333</v>
      </c>
      <c r="C684" s="911"/>
      <c r="D684" s="1072" t="s">
        <v>1522</v>
      </c>
      <c r="E684" s="1072"/>
      <c r="F684" s="1072"/>
      <c r="G684" s="923"/>
      <c r="H684" s="924"/>
      <c r="I684" s="924"/>
      <c r="J684" s="924"/>
      <c r="K684" s="924"/>
    </row>
    <row r="685" spans="1:11" s="863" customFormat="1">
      <c r="A685" s="911"/>
      <c r="B685" s="911"/>
      <c r="C685" s="911"/>
      <c r="D685" s="1072"/>
      <c r="E685" s="1072"/>
      <c r="F685" s="1072"/>
      <c r="G685" s="923"/>
      <c r="H685" s="924"/>
      <c r="I685" s="924"/>
      <c r="J685" s="924"/>
      <c r="K685" s="924"/>
    </row>
    <row r="686" spans="1:11" s="863" customFormat="1">
      <c r="A686" s="911"/>
      <c r="B686" s="911"/>
      <c r="C686" s="911"/>
      <c r="D686" s="925"/>
      <c r="E686" s="925"/>
      <c r="F686" s="925"/>
      <c r="G686" s="923"/>
      <c r="H686" s="924"/>
      <c r="I686" s="924"/>
      <c r="J686" s="924"/>
      <c r="K686" s="924"/>
    </row>
    <row r="687" spans="1:11" ht="14.25">
      <c r="A687" s="869"/>
      <c r="B687" s="870" t="s">
        <v>333</v>
      </c>
      <c r="C687" s="867"/>
      <c r="D687" s="1072" t="s">
        <v>1315</v>
      </c>
      <c r="E687" s="1072"/>
      <c r="F687" s="1072"/>
      <c r="G687" s="895"/>
      <c r="H687" s="921"/>
      <c r="I687" s="921"/>
      <c r="J687" s="921"/>
      <c r="K687" s="921"/>
    </row>
    <row r="688" spans="1:11">
      <c r="A688" s="867"/>
      <c r="B688" s="867"/>
      <c r="C688" s="867"/>
      <c r="D688" s="1072"/>
      <c r="E688" s="1072"/>
      <c r="F688" s="1072"/>
      <c r="G688" s="895"/>
      <c r="H688" s="921"/>
      <c r="I688" s="921"/>
      <c r="J688" s="921"/>
      <c r="K688" s="921"/>
    </row>
    <row r="689" spans="1:11">
      <c r="A689" s="867"/>
      <c r="B689" s="867"/>
      <c r="C689" s="867"/>
      <c r="D689" s="1072"/>
      <c r="E689" s="1072"/>
      <c r="F689" s="1072"/>
      <c r="G689" s="895"/>
      <c r="H689" s="921"/>
      <c r="I689" s="921"/>
      <c r="J689" s="921"/>
      <c r="K689" s="921"/>
    </row>
    <row r="690" spans="1:11" ht="15" customHeight="1">
      <c r="A690" s="867"/>
      <c r="B690" s="867"/>
      <c r="C690" s="867"/>
      <c r="D690" s="1072"/>
      <c r="E690" s="1072"/>
      <c r="F690" s="1072"/>
      <c r="G690" s="895"/>
      <c r="H690" s="921"/>
      <c r="I690" s="921"/>
      <c r="J690" s="921"/>
      <c r="K690" s="921"/>
    </row>
    <row r="691" spans="1:11" ht="15" customHeight="1">
      <c r="A691" s="867"/>
      <c r="B691" s="867"/>
      <c r="C691" s="867"/>
      <c r="D691" s="1072"/>
      <c r="E691" s="1072"/>
      <c r="F691" s="1072"/>
      <c r="G691" s="895"/>
      <c r="H691" s="921"/>
      <c r="I691" s="921"/>
      <c r="J691" s="921"/>
      <c r="K691" s="921"/>
    </row>
    <row r="692" spans="1:11">
      <c r="A692" s="867"/>
      <c r="B692" s="867"/>
      <c r="C692" s="867"/>
      <c r="D692" s="1072"/>
      <c r="E692" s="1072"/>
      <c r="F692" s="1072"/>
      <c r="G692" s="895"/>
      <c r="H692" s="921"/>
      <c r="I692" s="921"/>
      <c r="J692" s="921"/>
      <c r="K692" s="921"/>
    </row>
    <row r="693" spans="1:11">
      <c r="A693" s="867"/>
      <c r="B693" s="867"/>
      <c r="C693" s="867"/>
      <c r="D693" s="1072"/>
      <c r="E693" s="1072"/>
      <c r="F693" s="1072"/>
      <c r="G693" s="895"/>
      <c r="H693" s="921"/>
      <c r="I693" s="921"/>
      <c r="J693" s="921"/>
      <c r="K693" s="921"/>
    </row>
    <row r="694" spans="1:11">
      <c r="A694" s="867"/>
      <c r="B694" s="867"/>
      <c r="C694" s="867"/>
      <c r="D694" s="1072"/>
      <c r="E694" s="1072"/>
      <c r="F694" s="1072"/>
      <c r="G694" s="895"/>
      <c r="H694" s="921"/>
      <c r="I694" s="921"/>
      <c r="J694" s="921"/>
      <c r="K694" s="921"/>
    </row>
    <row r="695" spans="1:11" ht="15" customHeight="1">
      <c r="A695" s="867"/>
      <c r="B695" s="867"/>
      <c r="C695" s="867"/>
      <c r="D695" s="1072"/>
      <c r="E695" s="1072"/>
      <c r="F695" s="1072"/>
      <c r="G695" s="895"/>
      <c r="H695" s="921"/>
      <c r="I695" s="921"/>
      <c r="J695" s="921"/>
      <c r="K695" s="921"/>
    </row>
    <row r="696" spans="1:11">
      <c r="A696" s="867"/>
      <c r="B696" s="867"/>
      <c r="C696" s="867"/>
      <c r="D696" s="1072"/>
      <c r="E696" s="1072"/>
      <c r="F696" s="1072"/>
      <c r="G696" s="895"/>
      <c r="H696" s="921"/>
      <c r="I696" s="921"/>
      <c r="J696" s="921"/>
      <c r="K696" s="921"/>
    </row>
    <row r="697" spans="1:11">
      <c r="A697" s="867"/>
      <c r="B697" s="867"/>
      <c r="C697" s="867"/>
      <c r="D697" s="1072"/>
      <c r="E697" s="1072"/>
      <c r="F697" s="1072"/>
      <c r="G697" s="895"/>
      <c r="H697" s="921"/>
      <c r="I697" s="921"/>
      <c r="J697" s="921"/>
      <c r="K697" s="921"/>
    </row>
    <row r="698" spans="1:11">
      <c r="A698" s="867"/>
      <c r="B698" s="867"/>
      <c r="C698" s="867"/>
      <c r="D698" s="1072"/>
      <c r="E698" s="1072"/>
      <c r="F698" s="1072"/>
      <c r="G698" s="895"/>
      <c r="H698" s="921"/>
      <c r="I698" s="921"/>
      <c r="J698" s="921"/>
      <c r="K698" s="921"/>
    </row>
    <row r="699" spans="1:11">
      <c r="A699" s="867"/>
      <c r="B699" s="867"/>
      <c r="C699" s="867"/>
      <c r="D699" s="1072"/>
      <c r="E699" s="1072"/>
      <c r="F699" s="1072"/>
      <c r="G699" s="895"/>
      <c r="H699" s="921"/>
      <c r="I699" s="921"/>
      <c r="J699" s="921"/>
      <c r="K699" s="921"/>
    </row>
    <row r="700" spans="1:11">
      <c r="A700" s="867"/>
      <c r="B700" s="870" t="s">
        <v>333</v>
      </c>
      <c r="C700" s="867"/>
      <c r="D700" s="1072" t="s">
        <v>1322</v>
      </c>
      <c r="E700" s="1072"/>
      <c r="F700" s="1072"/>
      <c r="G700" s="895"/>
      <c r="H700" s="921"/>
      <c r="I700" s="921"/>
      <c r="J700" s="921"/>
      <c r="K700" s="921"/>
    </row>
    <row r="701" spans="1:11">
      <c r="A701" s="867"/>
      <c r="B701" s="867"/>
      <c r="C701" s="867"/>
      <c r="D701" s="1072"/>
      <c r="E701" s="1072"/>
      <c r="F701" s="1072"/>
      <c r="G701" s="895"/>
      <c r="H701" s="921"/>
      <c r="I701" s="921"/>
      <c r="J701" s="921"/>
      <c r="K701" s="921"/>
    </row>
    <row r="702" spans="1:11">
      <c r="A702" s="867"/>
      <c r="B702" s="867"/>
      <c r="C702" s="867"/>
      <c r="D702" s="925"/>
      <c r="E702" s="925"/>
      <c r="F702" s="925"/>
      <c r="G702" s="895"/>
      <c r="H702" s="921"/>
      <c r="I702" s="921"/>
      <c r="J702" s="921"/>
      <c r="K702" s="921"/>
    </row>
    <row r="703" spans="1:11">
      <c r="A703" s="867"/>
      <c r="B703" s="870" t="s">
        <v>333</v>
      </c>
      <c r="C703" s="867"/>
      <c r="D703" s="1072" t="s">
        <v>1323</v>
      </c>
      <c r="E703" s="1072"/>
      <c r="F703" s="1072"/>
      <c r="G703" s="895"/>
      <c r="H703" s="921"/>
      <c r="I703" s="921"/>
      <c r="J703" s="921"/>
      <c r="K703" s="921"/>
    </row>
    <row r="704" spans="1:11">
      <c r="A704" s="867"/>
      <c r="B704" s="867"/>
      <c r="C704" s="867"/>
      <c r="D704" s="1072"/>
      <c r="E704" s="1072"/>
      <c r="F704" s="1072"/>
      <c r="G704" s="895"/>
      <c r="H704" s="921"/>
      <c r="I704" s="921"/>
      <c r="J704" s="921"/>
      <c r="K704" s="921"/>
    </row>
    <row r="705" spans="1:11">
      <c r="A705" s="867"/>
      <c r="B705" s="867"/>
      <c r="C705" s="867"/>
      <c r="D705" s="1072"/>
      <c r="E705" s="1072"/>
      <c r="F705" s="1072"/>
      <c r="G705" s="895"/>
      <c r="H705" s="921"/>
      <c r="I705" s="921"/>
      <c r="J705" s="921"/>
      <c r="K705" s="921"/>
    </row>
    <row r="706" spans="1:11">
      <c r="A706" s="867"/>
      <c r="B706" s="867"/>
      <c r="C706" s="867"/>
      <c r="D706" s="925"/>
      <c r="E706" s="925"/>
      <c r="F706" s="925"/>
      <c r="G706" s="895"/>
      <c r="H706" s="921"/>
      <c r="I706" s="921"/>
      <c r="J706" s="921"/>
      <c r="K706" s="921"/>
    </row>
    <row r="707" spans="1:11">
      <c r="A707" s="867"/>
      <c r="B707" s="870" t="s">
        <v>333</v>
      </c>
      <c r="C707" s="867"/>
      <c r="D707" s="1072" t="s">
        <v>1316</v>
      </c>
      <c r="E707" s="1072"/>
      <c r="F707" s="1072"/>
      <c r="G707" s="895"/>
      <c r="H707" s="921"/>
      <c r="I707" s="921"/>
      <c r="J707" s="921"/>
      <c r="K707" s="921"/>
    </row>
    <row r="708" spans="1:11">
      <c r="A708" s="867"/>
      <c r="B708" s="867"/>
      <c r="C708" s="867"/>
      <c r="D708" s="1072"/>
      <c r="E708" s="1072"/>
      <c r="F708" s="1072"/>
      <c r="G708" s="895"/>
      <c r="H708" s="921"/>
      <c r="I708" s="921"/>
      <c r="J708" s="921"/>
      <c r="K708" s="921"/>
    </row>
    <row r="709" spans="1:11">
      <c r="A709" s="867"/>
      <c r="B709" s="867"/>
      <c r="C709" s="867"/>
      <c r="D709" s="1072"/>
      <c r="E709" s="1072"/>
      <c r="F709" s="1072"/>
      <c r="G709" s="895"/>
      <c r="H709" s="921"/>
      <c r="I709" s="921"/>
      <c r="J709" s="921"/>
      <c r="K709" s="921"/>
    </row>
    <row r="710" spans="1:11">
      <c r="A710" s="867"/>
      <c r="B710" s="867"/>
      <c r="C710" s="867"/>
      <c r="D710" s="874"/>
      <c r="G710" s="895"/>
      <c r="H710" s="921"/>
      <c r="I710" s="921"/>
      <c r="J710" s="921"/>
      <c r="K710" s="921"/>
    </row>
    <row r="711" spans="1:11">
      <c r="A711" s="867"/>
      <c r="B711" s="870" t="s">
        <v>333</v>
      </c>
      <c r="C711" s="867"/>
      <c r="D711" s="1072" t="s">
        <v>1317</v>
      </c>
      <c r="E711" s="1072"/>
      <c r="F711" s="1072"/>
      <c r="G711" s="895"/>
      <c r="H711" s="921"/>
      <c r="I711" s="921"/>
      <c r="J711" s="921"/>
      <c r="K711" s="921"/>
    </row>
    <row r="712" spans="1:11">
      <c r="A712" s="867"/>
      <c r="B712" s="867"/>
      <c r="C712" s="867"/>
      <c r="D712" s="1072"/>
      <c r="E712" s="1072"/>
      <c r="F712" s="1072"/>
      <c r="G712" s="895"/>
      <c r="H712" s="921"/>
      <c r="I712" s="921"/>
      <c r="J712" s="921"/>
      <c r="K712" s="921"/>
    </row>
    <row r="713" spans="1:11">
      <c r="A713" s="867"/>
      <c r="B713" s="867"/>
      <c r="C713" s="867"/>
      <c r="D713" s="1072"/>
      <c r="E713" s="1072"/>
      <c r="F713" s="1072"/>
      <c r="G713" s="895"/>
      <c r="H713" s="921"/>
      <c r="I713" s="921"/>
      <c r="J713" s="921"/>
      <c r="K713" s="921"/>
    </row>
    <row r="714" spans="1:11">
      <c r="A714" s="867"/>
      <c r="B714" s="867"/>
      <c r="C714" s="867"/>
      <c r="D714" s="862"/>
      <c r="G714" s="895"/>
      <c r="H714" s="921"/>
      <c r="I714" s="921"/>
      <c r="J714" s="921"/>
      <c r="K714" s="921"/>
    </row>
    <row r="715" spans="1:11" ht="14.25">
      <c r="A715" s="869"/>
      <c r="B715" s="870" t="s">
        <v>333</v>
      </c>
      <c r="C715" s="867"/>
      <c r="D715" s="1038" t="s">
        <v>1318</v>
      </c>
      <c r="E715" s="1038"/>
      <c r="F715" s="1038"/>
      <c r="G715" s="895"/>
      <c r="H715" s="921"/>
      <c r="I715" s="921"/>
      <c r="J715" s="921"/>
      <c r="K715" s="921"/>
    </row>
    <row r="716" spans="1:11">
      <c r="A716" s="867"/>
      <c r="B716" s="867"/>
      <c r="C716" s="867"/>
      <c r="D716" s="1038"/>
      <c r="E716" s="1038"/>
      <c r="F716" s="1038"/>
      <c r="G716" s="895"/>
      <c r="H716" s="921"/>
      <c r="I716" s="921"/>
      <c r="J716" s="921"/>
      <c r="K716" s="921"/>
    </row>
    <row r="717" spans="1:11">
      <c r="A717" s="867"/>
      <c r="B717" s="867"/>
      <c r="C717" s="867"/>
      <c r="D717" s="1038"/>
      <c r="E717" s="1038"/>
      <c r="F717" s="1038"/>
      <c r="G717" s="895"/>
      <c r="H717" s="921"/>
      <c r="I717" s="921"/>
      <c r="J717" s="921"/>
      <c r="K717" s="921"/>
    </row>
    <row r="718" spans="1:11">
      <c r="A718" s="867"/>
      <c r="B718" s="867"/>
      <c r="C718" s="867"/>
      <c r="D718" s="1038"/>
      <c r="E718" s="1038"/>
      <c r="F718" s="1038"/>
      <c r="G718" s="895"/>
      <c r="H718" s="921"/>
      <c r="I718" s="921"/>
      <c r="J718" s="921"/>
      <c r="K718" s="921"/>
    </row>
    <row r="719" spans="1:11">
      <c r="A719" s="867"/>
      <c r="B719" s="867"/>
      <c r="C719" s="867"/>
      <c r="D719" s="898"/>
      <c r="G719" s="895"/>
      <c r="H719" s="921"/>
      <c r="I719" s="921"/>
      <c r="J719" s="921"/>
      <c r="K719" s="921"/>
    </row>
    <row r="720" spans="1:11" ht="14.25">
      <c r="A720" s="869"/>
      <c r="B720" s="870" t="s">
        <v>333</v>
      </c>
      <c r="C720" s="867"/>
      <c r="D720" s="1072" t="s">
        <v>1453</v>
      </c>
      <c r="E720" s="1072"/>
      <c r="F720" s="1072"/>
      <c r="G720" s="895"/>
      <c r="H720" s="921"/>
      <c r="I720" s="921"/>
      <c r="J720" s="921"/>
      <c r="K720" s="921"/>
    </row>
    <row r="721" spans="1:11">
      <c r="A721" s="867"/>
      <c r="B721" s="867"/>
      <c r="C721" s="867"/>
      <c r="D721" s="1072"/>
      <c r="E721" s="1072"/>
      <c r="F721" s="1072"/>
      <c r="G721" s="895"/>
      <c r="H721" s="921"/>
      <c r="I721" s="921"/>
      <c r="J721" s="921"/>
      <c r="K721" s="921"/>
    </row>
    <row r="722" spans="1:11">
      <c r="A722" s="867"/>
      <c r="B722" s="867"/>
      <c r="C722" s="867"/>
      <c r="D722" s="1072"/>
      <c r="E722" s="1072"/>
      <c r="F722" s="1072"/>
      <c r="G722" s="895"/>
      <c r="H722" s="921"/>
      <c r="I722" s="921"/>
      <c r="J722" s="921"/>
      <c r="K722" s="921"/>
    </row>
    <row r="723" spans="1:11">
      <c r="A723" s="867"/>
      <c r="B723" s="867"/>
      <c r="C723" s="867"/>
      <c r="D723" s="1072"/>
      <c r="E723" s="1072"/>
      <c r="F723" s="1072"/>
      <c r="G723" s="895"/>
      <c r="H723" s="921"/>
      <c r="I723" s="921"/>
      <c r="J723" s="921"/>
      <c r="K723" s="921"/>
    </row>
    <row r="724" spans="1:11">
      <c r="A724" s="867"/>
      <c r="B724" s="867"/>
      <c r="C724" s="867"/>
      <c r="D724" s="1072"/>
      <c r="E724" s="1072"/>
      <c r="F724" s="1072"/>
      <c r="G724" s="895"/>
      <c r="H724" s="921"/>
      <c r="I724" s="921"/>
      <c r="J724" s="921"/>
      <c r="K724" s="921"/>
    </row>
    <row r="725" spans="1:11">
      <c r="A725" s="867"/>
      <c r="B725" s="867"/>
      <c r="C725" s="867"/>
      <c r="D725" s="1072"/>
      <c r="E725" s="1072"/>
      <c r="F725" s="1072"/>
      <c r="G725" s="895"/>
      <c r="H725" s="921"/>
      <c r="I725" s="921"/>
      <c r="J725" s="921"/>
      <c r="K725" s="921"/>
    </row>
    <row r="726" spans="1:11">
      <c r="A726" s="867"/>
      <c r="B726" s="867"/>
      <c r="C726" s="867"/>
      <c r="D726" s="1072"/>
      <c r="E726" s="1072"/>
      <c r="F726" s="1072"/>
      <c r="G726" s="895"/>
      <c r="H726" s="921"/>
      <c r="I726" s="921"/>
      <c r="J726" s="921"/>
      <c r="K726" s="921"/>
    </row>
    <row r="727" spans="1:11">
      <c r="A727" s="867"/>
      <c r="B727" s="867"/>
      <c r="C727" s="867"/>
      <c r="D727" s="1011" t="s">
        <v>1319</v>
      </c>
      <c r="E727" s="1011"/>
      <c r="F727" s="1011"/>
      <c r="G727" s="895"/>
      <c r="H727" s="921"/>
      <c r="I727" s="921"/>
      <c r="J727" s="921"/>
      <c r="K727" s="921"/>
    </row>
    <row r="728" spans="1:11">
      <c r="A728" s="867"/>
      <c r="B728" s="867"/>
      <c r="C728" s="867"/>
      <c r="D728" s="853"/>
      <c r="G728" s="895"/>
      <c r="H728" s="921"/>
      <c r="I728" s="921"/>
      <c r="J728" s="921"/>
      <c r="K728" s="921"/>
    </row>
    <row r="729" spans="1:11">
      <c r="A729" s="1004" t="s">
        <v>1262</v>
      </c>
      <c r="B729" s="1004"/>
      <c r="C729" s="1004"/>
      <c r="D729" s="1004"/>
      <c r="E729" s="1004"/>
      <c r="F729" s="1004"/>
      <c r="G729" s="1004"/>
      <c r="H729" s="921"/>
      <c r="I729" s="921"/>
      <c r="J729" s="921"/>
      <c r="K729" s="921"/>
    </row>
    <row r="730" spans="1:11">
      <c r="A730" s="867"/>
      <c r="B730" s="867"/>
      <c r="C730" s="867"/>
      <c r="D730" s="898"/>
      <c r="G730" s="926"/>
      <c r="H730" s="921"/>
      <c r="I730" s="921"/>
      <c r="J730" s="921"/>
      <c r="K730" s="921"/>
    </row>
    <row r="731" spans="1:11" ht="13.7" customHeight="1">
      <c r="C731" s="867"/>
      <c r="D731" s="1081" t="s">
        <v>1286</v>
      </c>
      <c r="E731" s="1081"/>
      <c r="F731" s="1081"/>
      <c r="G731" s="926"/>
      <c r="H731" s="921"/>
      <c r="I731" s="921"/>
      <c r="J731" s="921"/>
      <c r="K731" s="921"/>
    </row>
    <row r="732" spans="1:11">
      <c r="A732" s="867"/>
      <c r="B732" s="867"/>
      <c r="C732" s="867"/>
      <c r="D732" s="1017" t="s">
        <v>1287</v>
      </c>
      <c r="E732" s="1017"/>
      <c r="F732" s="1017"/>
      <c r="G732" s="926"/>
      <c r="H732" s="921"/>
      <c r="I732" s="921"/>
      <c r="J732" s="921"/>
      <c r="K732" s="921"/>
    </row>
    <row r="733" spans="1:11">
      <c r="A733" s="867"/>
      <c r="B733" s="867"/>
      <c r="C733" s="867"/>
      <c r="G733" s="926"/>
      <c r="H733" s="921"/>
      <c r="I733" s="921"/>
      <c r="J733" s="921"/>
      <c r="K733" s="921"/>
    </row>
    <row r="734" spans="1:11" s="863" customFormat="1" ht="14.25">
      <c r="A734" s="869"/>
      <c r="B734" s="870" t="s">
        <v>333</v>
      </c>
      <c r="C734" s="860"/>
      <c r="D734" s="1038" t="s">
        <v>1288</v>
      </c>
      <c r="E734" s="1038"/>
      <c r="F734" s="1038"/>
      <c r="G734" s="926"/>
      <c r="H734" s="924"/>
      <c r="I734" s="924"/>
      <c r="J734" s="924"/>
      <c r="K734" s="924"/>
    </row>
    <row r="735" spans="1:11" s="863" customFormat="1" ht="10.5" customHeight="1">
      <c r="A735" s="860"/>
      <c r="B735" s="860"/>
      <c r="C735" s="860"/>
      <c r="D735" s="1038"/>
      <c r="E735" s="1038"/>
      <c r="F735" s="1038"/>
      <c r="G735" s="926"/>
      <c r="H735" s="924"/>
      <c r="I735" s="924"/>
      <c r="J735" s="924"/>
      <c r="K735" s="924"/>
    </row>
    <row r="736" spans="1:11" s="863" customFormat="1">
      <c r="A736" s="860"/>
      <c r="B736" s="860"/>
      <c r="C736" s="860"/>
      <c r="D736" s="1038"/>
      <c r="E736" s="1038"/>
      <c r="F736" s="1038"/>
      <c r="G736" s="926"/>
      <c r="H736" s="924"/>
      <c r="I736" s="924"/>
      <c r="J736" s="924"/>
      <c r="K736" s="924"/>
    </row>
    <row r="737" spans="1:11">
      <c r="D737" s="1038"/>
      <c r="E737" s="1038"/>
      <c r="F737" s="1038"/>
      <c r="G737" s="926"/>
      <c r="H737" s="921"/>
      <c r="I737" s="921"/>
      <c r="J737" s="921"/>
      <c r="K737" s="921"/>
    </row>
    <row r="738" spans="1:11">
      <c r="A738" s="873"/>
      <c r="B738" s="873"/>
      <c r="C738" s="873"/>
      <c r="D738" s="1038"/>
      <c r="E738" s="1038"/>
      <c r="F738" s="1038"/>
      <c r="G738" s="927"/>
      <c r="H738" s="921"/>
      <c r="I738" s="921"/>
      <c r="J738" s="921"/>
      <c r="K738" s="921"/>
    </row>
    <row r="739" spans="1:11" ht="15.6" customHeight="1">
      <c r="A739" s="873"/>
      <c r="B739" s="873"/>
      <c r="C739" s="873"/>
      <c r="D739" s="1038"/>
      <c r="E739" s="1038"/>
      <c r="F739" s="1038"/>
      <c r="G739" s="927"/>
      <c r="H739" s="921"/>
      <c r="I739" s="921"/>
      <c r="J739" s="921"/>
      <c r="K739" s="921"/>
    </row>
    <row r="740" spans="1:11">
      <c r="A740" s="873"/>
      <c r="B740" s="873"/>
      <c r="C740" s="873"/>
      <c r="D740" s="915"/>
      <c r="E740" s="928"/>
      <c r="F740" s="928"/>
      <c r="G740" s="927"/>
      <c r="H740" s="921"/>
      <c r="I740" s="921"/>
      <c r="J740" s="921"/>
      <c r="K740" s="921"/>
    </row>
    <row r="741" spans="1:11" s="932" customFormat="1" ht="14.25">
      <c r="A741" s="929"/>
      <c r="B741" s="870" t="s">
        <v>333</v>
      </c>
      <c r="C741" s="930"/>
      <c r="D741" s="995" t="s">
        <v>1600</v>
      </c>
      <c r="E741" s="995"/>
      <c r="F741" s="995"/>
      <c r="G741" s="931"/>
    </row>
    <row r="742" spans="1:11" s="932" customFormat="1">
      <c r="A742" s="930"/>
      <c r="B742" s="930"/>
      <c r="C742" s="930"/>
      <c r="D742" s="995"/>
      <c r="E742" s="995"/>
      <c r="F742" s="995"/>
      <c r="G742" s="931"/>
    </row>
    <row r="743" spans="1:11" s="932" customFormat="1">
      <c r="A743" s="930"/>
      <c r="B743" s="930"/>
      <c r="C743" s="930"/>
      <c r="D743" s="995"/>
      <c r="E743" s="995"/>
      <c r="F743" s="995"/>
      <c r="G743" s="931"/>
    </row>
    <row r="744" spans="1:11" s="932" customFormat="1">
      <c r="A744" s="930"/>
      <c r="B744" s="930"/>
      <c r="C744" s="930"/>
      <c r="D744" s="995"/>
      <c r="E744" s="995"/>
      <c r="F744" s="995"/>
      <c r="G744" s="931"/>
    </row>
    <row r="745" spans="1:11" s="932" customFormat="1">
      <c r="A745" s="930"/>
      <c r="B745" s="930"/>
      <c r="C745" s="930"/>
      <c r="D745" s="915"/>
      <c r="E745" s="931"/>
      <c r="F745" s="931"/>
      <c r="G745" s="931"/>
    </row>
    <row r="746" spans="1:11" s="932" customFormat="1" ht="14.25">
      <c r="A746" s="869"/>
      <c r="B746" s="870" t="s">
        <v>333</v>
      </c>
      <c r="C746" s="930"/>
      <c r="D746" s="1085" t="s">
        <v>1601</v>
      </c>
      <c r="E746" s="1085"/>
      <c r="F746" s="1085"/>
      <c r="G746" s="931"/>
    </row>
    <row r="747" spans="1:11" s="932" customFormat="1">
      <c r="A747" s="930"/>
      <c r="B747" s="930"/>
      <c r="C747" s="930"/>
      <c r="D747" s="1085"/>
      <c r="E747" s="1085"/>
      <c r="F747" s="1085"/>
      <c r="G747" s="931"/>
    </row>
    <row r="748" spans="1:11" s="932" customFormat="1">
      <c r="A748" s="930"/>
      <c r="B748" s="930"/>
      <c r="C748" s="930"/>
      <c r="D748" s="1085"/>
      <c r="E748" s="1085"/>
      <c r="F748" s="1085"/>
      <c r="G748" s="931"/>
    </row>
    <row r="749" spans="1:11">
      <c r="A749" s="873"/>
      <c r="B749" s="873"/>
      <c r="C749" s="873"/>
      <c r="D749" s="915"/>
      <c r="E749" s="928"/>
      <c r="F749" s="928"/>
      <c r="G749" s="927"/>
      <c r="H749" s="921"/>
      <c r="I749" s="921"/>
      <c r="J749" s="921"/>
      <c r="K749" s="921"/>
    </row>
    <row r="750" spans="1:11" ht="14.25">
      <c r="A750" s="869"/>
      <c r="B750" s="870" t="s">
        <v>333</v>
      </c>
      <c r="C750" s="873"/>
      <c r="D750" s="995" t="s">
        <v>1513</v>
      </c>
      <c r="E750" s="995"/>
      <c r="F750" s="995"/>
      <c r="G750" s="927"/>
      <c r="H750" s="921"/>
      <c r="I750" s="921"/>
      <c r="J750" s="921"/>
      <c r="K750" s="921"/>
    </row>
    <row r="751" spans="1:11">
      <c r="A751" s="873"/>
      <c r="B751" s="873"/>
      <c r="C751" s="873"/>
      <c r="D751" s="995"/>
      <c r="E751" s="995"/>
      <c r="F751" s="995"/>
      <c r="G751" s="927"/>
      <c r="H751" s="921"/>
      <c r="I751" s="921"/>
      <c r="J751" s="921"/>
      <c r="K751" s="921"/>
    </row>
    <row r="752" spans="1:11">
      <c r="A752" s="873"/>
      <c r="B752" s="873"/>
      <c r="C752" s="873"/>
      <c r="D752" s="852"/>
      <c r="E752" s="852"/>
      <c r="F752" s="852"/>
      <c r="G752" s="927"/>
      <c r="H752" s="921"/>
      <c r="I752" s="921"/>
      <c r="J752" s="921"/>
      <c r="K752" s="921"/>
    </row>
    <row r="753" spans="1:11">
      <c r="A753" s="873"/>
      <c r="B753" s="870" t="s">
        <v>333</v>
      </c>
      <c r="C753" s="873"/>
      <c r="D753" s="995" t="s">
        <v>1543</v>
      </c>
      <c r="E753" s="995"/>
      <c r="F753" s="995"/>
      <c r="G753" s="927"/>
      <c r="H753" s="921"/>
      <c r="I753" s="921"/>
      <c r="J753" s="921"/>
      <c r="K753" s="921"/>
    </row>
    <row r="754" spans="1:11">
      <c r="A754" s="873"/>
      <c r="B754" s="873"/>
      <c r="C754" s="873"/>
      <c r="D754" s="995"/>
      <c r="E754" s="995"/>
      <c r="F754" s="995"/>
      <c r="G754" s="927"/>
      <c r="H754" s="921"/>
      <c r="I754" s="921"/>
      <c r="J754" s="921"/>
      <c r="K754" s="921"/>
    </row>
    <row r="755" spans="1:11">
      <c r="A755" s="873"/>
      <c r="B755" s="873"/>
      <c r="C755" s="873"/>
      <c r="D755" s="995"/>
      <c r="E755" s="995"/>
      <c r="F755" s="995"/>
      <c r="G755" s="927"/>
      <c r="H755" s="921"/>
      <c r="I755" s="921"/>
      <c r="J755" s="921"/>
      <c r="K755" s="921"/>
    </row>
    <row r="756" spans="1:11">
      <c r="A756" s="873"/>
      <c r="B756" s="873"/>
      <c r="C756" s="873"/>
      <c r="D756" s="852"/>
      <c r="E756" s="852"/>
      <c r="F756" s="852"/>
      <c r="G756" s="927"/>
      <c r="H756" s="921"/>
      <c r="I756" s="921"/>
      <c r="J756" s="921"/>
      <c r="K756" s="921"/>
    </row>
    <row r="757" spans="1:11">
      <c r="A757" s="1014" t="s">
        <v>1293</v>
      </c>
      <c r="B757" s="1014"/>
      <c r="C757" s="1014"/>
      <c r="D757" s="1014"/>
      <c r="E757" s="1014"/>
      <c r="F757" s="1014"/>
      <c r="G757" s="1014"/>
    </row>
    <row r="758" spans="1:11">
      <c r="A758" s="867"/>
      <c r="B758" s="867"/>
      <c r="C758" s="867"/>
      <c r="D758" s="933"/>
      <c r="F758" s="919"/>
      <c r="G758" s="926"/>
    </row>
    <row r="759" spans="1:11">
      <c r="A759" s="873"/>
      <c r="B759" s="873"/>
      <c r="C759" s="878"/>
      <c r="D759" s="1015" t="s">
        <v>1277</v>
      </c>
      <c r="E759" s="1015"/>
      <c r="F759" s="1015"/>
      <c r="G759" s="926"/>
    </row>
    <row r="760" spans="1:11">
      <c r="A760" s="934"/>
      <c r="B760" s="934"/>
      <c r="C760" s="935"/>
      <c r="D760" s="1016" t="s">
        <v>1294</v>
      </c>
      <c r="E760" s="1016"/>
      <c r="F760" s="1016"/>
      <c r="G760" s="926"/>
    </row>
    <row r="761" spans="1:11">
      <c r="A761" s="873"/>
      <c r="B761" s="873"/>
      <c r="C761" s="878"/>
      <c r="D761" s="764"/>
      <c r="E761" s="764"/>
      <c r="F761" s="764"/>
      <c r="G761" s="926"/>
    </row>
    <row r="762" spans="1:11" ht="14.25">
      <c r="A762" s="869"/>
      <c r="B762" s="870" t="s">
        <v>333</v>
      </c>
      <c r="C762" s="878"/>
      <c r="D762" s="1017" t="s">
        <v>1143</v>
      </c>
      <c r="E762" s="1017"/>
      <c r="F762" s="1017"/>
      <c r="G762" s="926"/>
    </row>
    <row r="763" spans="1:11">
      <c r="A763" s="873"/>
      <c r="B763" s="873"/>
      <c r="C763" s="878"/>
      <c r="D763" s="793"/>
      <c r="E763" s="1018" t="s">
        <v>1278</v>
      </c>
      <c r="F763" s="1018"/>
      <c r="G763" s="926"/>
    </row>
    <row r="764" spans="1:11">
      <c r="A764" s="918"/>
      <c r="B764" s="918"/>
      <c r="C764" s="918"/>
      <c r="D764" s="872"/>
      <c r="F764" s="895"/>
      <c r="G764" s="926"/>
    </row>
    <row r="765" spans="1:11">
      <c r="A765" s="1003" t="s">
        <v>512</v>
      </c>
      <c r="B765" s="1003"/>
      <c r="C765" s="1003"/>
      <c r="D765" s="1003"/>
      <c r="E765" s="1003"/>
      <c r="F765" s="1003"/>
      <c r="G765" s="1003"/>
    </row>
    <row r="766" spans="1:11">
      <c r="A766" s="865"/>
      <c r="B766" s="865"/>
      <c r="C766" s="905"/>
      <c r="D766" s="926"/>
      <c r="E766" s="926"/>
      <c r="F766" s="926"/>
      <c r="G766" s="926"/>
    </row>
    <row r="767" spans="1:11">
      <c r="A767" s="872"/>
      <c r="B767" s="1080" t="s">
        <v>1142</v>
      </c>
      <c r="C767" s="1080"/>
      <c r="D767" s="1080"/>
      <c r="E767" s="1080"/>
      <c r="F767" s="1080"/>
      <c r="G767" s="926"/>
    </row>
    <row r="768" spans="1:11">
      <c r="A768" s="892"/>
      <c r="B768" s="892"/>
      <c r="G768" s="926"/>
    </row>
    <row r="769" spans="1:7">
      <c r="A769" s="1003" t="s">
        <v>513</v>
      </c>
      <c r="B769" s="1003"/>
      <c r="C769" s="1003"/>
      <c r="D769" s="1003"/>
      <c r="E769" s="1003"/>
      <c r="F769" s="1003"/>
      <c r="G769" s="1003"/>
    </row>
    <row r="770" spans="1:7">
      <c r="A770" s="865"/>
      <c r="B770" s="865"/>
      <c r="C770" s="865"/>
      <c r="D770" s="898"/>
      <c r="G770" s="926"/>
    </row>
    <row r="771" spans="1:7">
      <c r="A771" s="872"/>
      <c r="B771" s="1077" t="s">
        <v>511</v>
      </c>
      <c r="C771" s="1077"/>
      <c r="D771" s="1077"/>
      <c r="E771" s="1077"/>
      <c r="F771" s="1077"/>
      <c r="G771" s="926"/>
    </row>
    <row r="772" spans="1:7" ht="14.25">
      <c r="A772" s="869"/>
      <c r="B772" s="869"/>
      <c r="D772" s="872"/>
      <c r="E772" s="872"/>
      <c r="F772" s="926"/>
      <c r="G772" s="926"/>
    </row>
    <row r="773" spans="1:7">
      <c r="A773" s="1003" t="s">
        <v>514</v>
      </c>
      <c r="B773" s="1003"/>
      <c r="C773" s="1003"/>
      <c r="D773" s="1003"/>
      <c r="E773" s="1003"/>
      <c r="F773" s="1003"/>
      <c r="G773" s="1003"/>
    </row>
    <row r="774" spans="1:7">
      <c r="C774" s="867"/>
      <c r="D774" s="899"/>
      <c r="E774" s="872"/>
      <c r="F774" s="926"/>
      <c r="G774" s="926"/>
    </row>
    <row r="775" spans="1:7">
      <c r="A775" s="872"/>
      <c r="B775" s="1077" t="s">
        <v>511</v>
      </c>
      <c r="C775" s="1077"/>
      <c r="D775" s="1077"/>
      <c r="E775" s="1077"/>
      <c r="F775" s="1077"/>
      <c r="G775" s="926"/>
    </row>
    <row r="776" spans="1:7">
      <c r="A776" s="872"/>
      <c r="B776" s="872"/>
      <c r="C776" s="905"/>
      <c r="D776" s="926"/>
      <c r="E776" s="926"/>
      <c r="F776" s="926"/>
      <c r="G776" s="926"/>
    </row>
    <row r="777" spans="1:7">
      <c r="A777" s="1003" t="s">
        <v>515</v>
      </c>
      <c r="B777" s="1003"/>
      <c r="C777" s="1003"/>
      <c r="D777" s="1003"/>
      <c r="E777" s="1003"/>
      <c r="F777" s="1003"/>
      <c r="G777" s="1003"/>
    </row>
    <row r="778" spans="1:7">
      <c r="A778" s="872"/>
      <c r="B778" s="872"/>
    </row>
    <row r="779" spans="1:7">
      <c r="A779" s="872"/>
      <c r="B779" s="1077" t="s">
        <v>511</v>
      </c>
      <c r="C779" s="1077"/>
      <c r="D779" s="1077"/>
      <c r="E779" s="1077"/>
      <c r="F779" s="1077"/>
    </row>
    <row r="780" spans="1:7">
      <c r="A780" s="905"/>
      <c r="B780" s="905"/>
      <c r="C780" s="905"/>
      <c r="D780" s="864"/>
      <c r="F780" s="926"/>
    </row>
    <row r="781" spans="1:7">
      <c r="A781" s="1003" t="s">
        <v>516</v>
      </c>
      <c r="B781" s="1003"/>
      <c r="C781" s="1003"/>
      <c r="D781" s="1003"/>
      <c r="E781" s="1003"/>
      <c r="F781" s="1003"/>
      <c r="G781" s="1003"/>
    </row>
    <row r="782" spans="1:7">
      <c r="A782" s="872"/>
      <c r="B782" s="872"/>
    </row>
    <row r="783" spans="1:7">
      <c r="A783" s="872"/>
      <c r="B783" s="1077" t="s">
        <v>511</v>
      </c>
      <c r="C783" s="1077"/>
      <c r="D783" s="1077"/>
      <c r="E783" s="1077"/>
      <c r="F783" s="1077"/>
    </row>
    <row r="784" spans="1:7">
      <c r="A784" s="905"/>
      <c r="B784" s="905"/>
      <c r="C784" s="905"/>
      <c r="D784" s="864"/>
      <c r="F784" s="926"/>
    </row>
    <row r="785" spans="1:7">
      <c r="A785" s="1003" t="s">
        <v>517</v>
      </c>
      <c r="B785" s="1003"/>
      <c r="C785" s="1003"/>
      <c r="D785" s="1003"/>
      <c r="E785" s="1003"/>
      <c r="F785" s="1003"/>
      <c r="G785" s="1003"/>
    </row>
    <row r="786" spans="1:7">
      <c r="A786" s="872"/>
      <c r="B786" s="872"/>
    </row>
    <row r="787" spans="1:7">
      <c r="A787" s="872"/>
      <c r="B787" s="1077" t="s">
        <v>511</v>
      </c>
      <c r="C787" s="1077"/>
      <c r="D787" s="1077"/>
      <c r="E787" s="1077"/>
      <c r="F787" s="1077"/>
    </row>
    <row r="788" spans="1:7">
      <c r="A788" s="894"/>
      <c r="B788" s="894"/>
      <c r="C788" s="894"/>
      <c r="D788" s="936"/>
      <c r="E788" s="895"/>
      <c r="F788" s="895"/>
      <c r="G788" s="895"/>
    </row>
    <row r="789" spans="1:7">
      <c r="A789" s="1003" t="s">
        <v>204</v>
      </c>
      <c r="B789" s="1003"/>
      <c r="C789" s="1003"/>
      <c r="D789" s="1003"/>
      <c r="E789" s="1003"/>
      <c r="F789" s="1003"/>
      <c r="G789" s="1003"/>
    </row>
    <row r="790" spans="1:7">
      <c r="A790" s="872"/>
      <c r="B790" s="872"/>
    </row>
    <row r="791" spans="1:7">
      <c r="A791" s="872"/>
      <c r="B791" s="1077" t="s">
        <v>511</v>
      </c>
      <c r="C791" s="1077"/>
      <c r="D791" s="1077"/>
      <c r="E791" s="1077"/>
      <c r="F791" s="1077"/>
    </row>
    <row r="792" spans="1:7">
      <c r="A792" s="872"/>
      <c r="B792" s="872"/>
      <c r="D792" s="864"/>
    </row>
    <row r="793" spans="1:7">
      <c r="A793" s="1003" t="s">
        <v>999</v>
      </c>
      <c r="B793" s="1003"/>
      <c r="C793" s="1003"/>
      <c r="D793" s="1003"/>
      <c r="E793" s="1003"/>
      <c r="F793" s="1003"/>
      <c r="G793" s="1003"/>
    </row>
    <row r="794" spans="1:7">
      <c r="A794" s="872"/>
      <c r="B794" s="872"/>
    </row>
    <row r="795" spans="1:7">
      <c r="A795" s="872"/>
      <c r="B795" s="1077" t="s">
        <v>511</v>
      </c>
      <c r="C795" s="1077"/>
      <c r="D795" s="1077"/>
      <c r="E795" s="1077"/>
      <c r="F795" s="1077"/>
      <c r="G795" s="862"/>
    </row>
    <row r="796" spans="1:7">
      <c r="A796" s="865"/>
      <c r="B796" s="865"/>
      <c r="C796" s="865"/>
      <c r="E796" s="862"/>
      <c r="F796" s="862"/>
      <c r="G796" s="862"/>
    </row>
    <row r="797" spans="1:7" ht="14.25">
      <c r="A797" s="869"/>
      <c r="B797" s="869"/>
      <c r="C797" s="867"/>
      <c r="D797" s="864"/>
      <c r="E797" s="862"/>
      <c r="F797" s="862"/>
      <c r="G797" s="862"/>
    </row>
    <row r="798" spans="1:7" ht="12.75" hidden="1" customHeight="1">
      <c r="D798" s="872"/>
      <c r="E798" s="862"/>
      <c r="F798" s="862"/>
      <c r="G798" s="862"/>
    </row>
    <row r="799" spans="1:7" ht="12.75" hidden="1" customHeight="1">
      <c r="E799" s="862"/>
      <c r="F799" s="862"/>
      <c r="G799" s="862"/>
    </row>
    <row r="800" spans="1:7" ht="12.75" hidden="1" customHeight="1">
      <c r="E800" s="862"/>
      <c r="F800" s="862"/>
      <c r="G800" s="862"/>
    </row>
    <row r="801" spans="1:7" ht="12.75" hidden="1" customHeight="1">
      <c r="D801" s="866"/>
      <c r="E801" s="862"/>
      <c r="F801" s="862"/>
      <c r="G801" s="862"/>
    </row>
    <row r="802" spans="1:7" ht="12.75" hidden="1" customHeight="1">
      <c r="D802" s="866"/>
      <c r="E802" s="862"/>
      <c r="F802" s="862"/>
      <c r="G802" s="862"/>
    </row>
    <row r="803" spans="1:7" ht="12.75" hidden="1" customHeight="1">
      <c r="D803" s="866"/>
      <c r="E803" s="862"/>
      <c r="F803" s="862"/>
      <c r="G803" s="862"/>
    </row>
    <row r="804" spans="1:7" ht="12.75" hidden="1" customHeight="1">
      <c r="E804" s="862"/>
      <c r="F804" s="862"/>
      <c r="G804" s="862"/>
    </row>
    <row r="805" spans="1:7" ht="14.25" hidden="1" customHeight="1">
      <c r="A805" s="869"/>
      <c r="B805" s="869"/>
      <c r="D805" s="872"/>
      <c r="E805" s="862"/>
      <c r="F805" s="862"/>
      <c r="G805" s="862"/>
    </row>
    <row r="806" spans="1:7" ht="12.75" hidden="1" customHeight="1">
      <c r="E806" s="862"/>
      <c r="F806" s="862"/>
      <c r="G806" s="862"/>
    </row>
    <row r="807" spans="1:7" ht="12.75" hidden="1" customHeight="1">
      <c r="E807" s="862"/>
      <c r="F807" s="862"/>
      <c r="G807" s="862"/>
    </row>
    <row r="808" spans="1:7" ht="12.75" hidden="1" customHeight="1">
      <c r="D808" s="866"/>
      <c r="E808" s="862"/>
      <c r="F808" s="862"/>
      <c r="G808" s="862"/>
    </row>
    <row r="809" spans="1:7" ht="12.75" hidden="1" customHeight="1">
      <c r="D809" s="866"/>
      <c r="E809" s="862"/>
      <c r="F809" s="862"/>
      <c r="G809" s="862"/>
    </row>
    <row r="810" spans="1:7" ht="14.25" hidden="1" customHeight="1">
      <c r="A810" s="869"/>
      <c r="B810" s="869"/>
      <c r="D810" s="872"/>
      <c r="E810" s="862"/>
      <c r="F810" s="862"/>
      <c r="G810" s="862"/>
    </row>
    <row r="811" spans="1:7" ht="12.75" hidden="1" customHeight="1">
      <c r="E811" s="862"/>
      <c r="F811" s="862"/>
      <c r="G811" s="862"/>
    </row>
    <row r="812" spans="1:7" ht="12.75" hidden="1" customHeight="1">
      <c r="E812" s="862"/>
      <c r="F812" s="862"/>
      <c r="G812" s="862"/>
    </row>
    <row r="813" spans="1:7" ht="14.25" hidden="1" customHeight="1">
      <c r="A813" s="869"/>
      <c r="B813" s="869"/>
      <c r="D813" s="872"/>
      <c r="E813" s="862"/>
      <c r="F813" s="862"/>
      <c r="G813" s="862"/>
    </row>
    <row r="814" spans="1:7" ht="12.75" hidden="1" customHeight="1">
      <c r="E814" s="862"/>
      <c r="F814" s="862"/>
      <c r="G814" s="862"/>
    </row>
    <row r="815" spans="1:7" ht="14.25" hidden="1" customHeight="1">
      <c r="A815" s="869"/>
      <c r="B815" s="869"/>
      <c r="D815" s="872"/>
      <c r="E815" s="862"/>
      <c r="F815" s="862"/>
      <c r="G815" s="862"/>
    </row>
    <row r="816" spans="1:7" ht="12.75" hidden="1" customHeight="1">
      <c r="A816" s="918"/>
      <c r="B816" s="918"/>
      <c r="C816" s="918"/>
      <c r="E816" s="862"/>
      <c r="F816" s="862"/>
      <c r="G816" s="862"/>
    </row>
    <row r="817" spans="1:7" ht="12.75" hidden="1" customHeight="1">
      <c r="E817" s="862"/>
      <c r="F817" s="862"/>
      <c r="G817" s="862"/>
    </row>
    <row r="818" spans="1:7" ht="12.75" hidden="1" customHeight="1">
      <c r="E818" s="862"/>
      <c r="F818" s="862"/>
      <c r="G818" s="862"/>
    </row>
    <row r="819" spans="1:7" ht="12.75" hidden="1" customHeight="1">
      <c r="E819" s="862"/>
      <c r="F819" s="862"/>
      <c r="G819" s="862"/>
    </row>
    <row r="820" spans="1:7" ht="12.75" hidden="1" customHeight="1">
      <c r="E820" s="862"/>
      <c r="F820" s="862"/>
      <c r="G820" s="862"/>
    </row>
    <row r="821" spans="1:7" ht="12.75" hidden="1" customHeight="1">
      <c r="E821" s="862"/>
      <c r="F821" s="862"/>
      <c r="G821" s="862"/>
    </row>
    <row r="822" spans="1:7" ht="12.75" hidden="1" customHeight="1">
      <c r="E822" s="862"/>
      <c r="F822" s="862"/>
      <c r="G822" s="862"/>
    </row>
    <row r="823" spans="1:7" ht="12.75" hidden="1" customHeight="1">
      <c r="E823" s="862"/>
      <c r="F823" s="862"/>
      <c r="G823" s="862"/>
    </row>
    <row r="824" spans="1:7" ht="12.75" hidden="1" customHeight="1">
      <c r="E824" s="862"/>
      <c r="F824" s="862"/>
      <c r="G824" s="862"/>
    </row>
    <row r="825" spans="1:7" ht="12.75" hidden="1" customHeight="1">
      <c r="E825" s="862"/>
      <c r="F825" s="862"/>
      <c r="G825" s="862"/>
    </row>
    <row r="826" spans="1:7" ht="12.75" hidden="1" customHeight="1">
      <c r="E826" s="862"/>
      <c r="F826" s="862"/>
      <c r="G826" s="862"/>
    </row>
    <row r="827" spans="1:7" ht="12.75" hidden="1" customHeight="1">
      <c r="A827" s="862"/>
      <c r="B827" s="862"/>
      <c r="C827" s="862"/>
      <c r="D827" s="862"/>
      <c r="E827" s="862"/>
      <c r="F827" s="862"/>
      <c r="G827" s="862"/>
    </row>
    <row r="828" spans="1:7" ht="12.75" hidden="1" customHeight="1">
      <c r="A828" s="862"/>
      <c r="B828" s="862"/>
      <c r="C828" s="862"/>
      <c r="D828" s="862"/>
      <c r="E828" s="862"/>
      <c r="F828" s="862"/>
      <c r="G828" s="862"/>
    </row>
    <row r="829" spans="1:7" ht="12.75" hidden="1" customHeight="1">
      <c r="A829" s="862"/>
      <c r="B829" s="862"/>
      <c r="C829" s="862"/>
      <c r="D829" s="862"/>
      <c r="E829" s="862"/>
      <c r="F829" s="862"/>
      <c r="G829" s="862"/>
    </row>
    <row r="830" spans="1:7" ht="12.75" hidden="1" customHeight="1">
      <c r="A830" s="862"/>
      <c r="B830" s="862"/>
      <c r="C830" s="862"/>
      <c r="D830" s="862"/>
      <c r="E830" s="862"/>
      <c r="F830" s="862"/>
      <c r="G830" s="862"/>
    </row>
    <row r="831" spans="1:7" ht="12.75" hidden="1" customHeight="1">
      <c r="A831" s="862"/>
      <c r="B831" s="862"/>
      <c r="C831" s="862"/>
      <c r="D831" s="862"/>
      <c r="E831" s="862"/>
      <c r="F831" s="862"/>
      <c r="G831" s="862"/>
    </row>
    <row r="832" spans="1:7" ht="12.75" hidden="1" customHeight="1">
      <c r="A832" s="862"/>
      <c r="B832" s="862"/>
      <c r="C832" s="862"/>
      <c r="D832" s="862"/>
      <c r="E832" s="862"/>
      <c r="F832" s="862"/>
      <c r="G832" s="862"/>
    </row>
    <row r="833" spans="1:7" ht="12.75" hidden="1" customHeight="1">
      <c r="A833" s="862"/>
      <c r="B833" s="862"/>
      <c r="C833" s="862"/>
      <c r="D833" s="862"/>
      <c r="E833" s="862"/>
      <c r="F833" s="862"/>
      <c r="G833" s="862"/>
    </row>
    <row r="834" spans="1:7" ht="12.75" hidden="1" customHeight="1">
      <c r="A834" s="862"/>
      <c r="B834" s="862"/>
      <c r="C834" s="862"/>
      <c r="D834" s="862"/>
      <c r="E834" s="862"/>
      <c r="F834" s="862"/>
      <c r="G834" s="862"/>
    </row>
    <row r="835" spans="1:7" ht="12.75" hidden="1" customHeight="1">
      <c r="A835" s="862"/>
      <c r="B835" s="862"/>
      <c r="C835" s="862"/>
      <c r="D835" s="862"/>
      <c r="E835" s="862"/>
      <c r="F835" s="862"/>
      <c r="G835" s="862"/>
    </row>
    <row r="836" spans="1:7" ht="12.75" hidden="1" customHeight="1">
      <c r="A836" s="862"/>
      <c r="B836" s="862"/>
      <c r="C836" s="862"/>
      <c r="D836" s="862"/>
      <c r="E836" s="862"/>
      <c r="F836" s="862"/>
      <c r="G836" s="862"/>
    </row>
    <row r="837" spans="1:7" ht="12.75" hidden="1" customHeight="1">
      <c r="A837" s="862"/>
      <c r="B837" s="862"/>
      <c r="C837" s="862"/>
      <c r="D837" s="862"/>
      <c r="E837" s="862"/>
      <c r="F837" s="862"/>
      <c r="G837" s="862"/>
    </row>
    <row r="838" spans="1:7" ht="12.75" hidden="1" customHeight="1">
      <c r="A838" s="862"/>
      <c r="B838" s="862"/>
      <c r="C838" s="862"/>
      <c r="D838" s="862"/>
      <c r="E838" s="862"/>
      <c r="F838" s="862"/>
      <c r="G838" s="862"/>
    </row>
    <row r="839" spans="1:7" ht="12.75" hidden="1" customHeight="1">
      <c r="A839" s="862"/>
      <c r="B839" s="862"/>
      <c r="C839" s="862"/>
      <c r="D839" s="862"/>
      <c r="E839" s="862"/>
      <c r="F839" s="862"/>
      <c r="G839" s="862"/>
    </row>
    <row r="840" spans="1:7" ht="12.75" hidden="1" customHeight="1">
      <c r="A840" s="862"/>
      <c r="B840" s="862"/>
      <c r="C840" s="862"/>
      <c r="D840" s="862"/>
      <c r="E840" s="862"/>
      <c r="F840" s="862"/>
      <c r="G840" s="862"/>
    </row>
    <row r="841" spans="1:7" ht="12.75" hidden="1" customHeight="1">
      <c r="A841" s="862"/>
      <c r="B841" s="862"/>
      <c r="C841" s="862"/>
      <c r="D841" s="862"/>
      <c r="E841" s="862"/>
      <c r="F841" s="862"/>
      <c r="G841" s="862"/>
    </row>
    <row r="842" spans="1:7" ht="12.75" hidden="1" customHeight="1">
      <c r="A842" s="862"/>
      <c r="B842" s="862"/>
      <c r="C842" s="862"/>
      <c r="D842" s="862"/>
      <c r="E842" s="862"/>
      <c r="F842" s="862"/>
      <c r="G842" s="862"/>
    </row>
    <row r="843" spans="1:7" ht="12.75" hidden="1" customHeight="1">
      <c r="A843" s="862"/>
      <c r="B843" s="862"/>
      <c r="C843" s="862"/>
      <c r="D843" s="862"/>
      <c r="E843" s="862"/>
      <c r="F843" s="862"/>
      <c r="G843" s="862"/>
    </row>
    <row r="844" spans="1:7" ht="12.75" hidden="1" customHeight="1">
      <c r="A844" s="862"/>
      <c r="B844" s="862"/>
      <c r="C844" s="862"/>
      <c r="D844" s="862"/>
      <c r="E844" s="862"/>
      <c r="F844" s="862"/>
      <c r="G844" s="862"/>
    </row>
    <row r="845" spans="1:7" ht="12.75" hidden="1" customHeight="1">
      <c r="A845" s="862"/>
      <c r="B845" s="862"/>
      <c r="C845" s="862"/>
      <c r="D845" s="862"/>
      <c r="E845" s="862"/>
      <c r="F845" s="862"/>
      <c r="G845" s="862"/>
    </row>
    <row r="846" spans="1:7" ht="12.75" hidden="1" customHeight="1">
      <c r="A846" s="862"/>
      <c r="B846" s="862"/>
      <c r="C846" s="862"/>
      <c r="D846" s="862"/>
      <c r="E846" s="862"/>
      <c r="F846" s="862"/>
      <c r="G846" s="862"/>
    </row>
    <row r="847" spans="1:7" ht="12.75" hidden="1" customHeight="1">
      <c r="A847" s="862"/>
      <c r="B847" s="862"/>
      <c r="C847" s="862"/>
      <c r="D847" s="862"/>
      <c r="E847" s="862"/>
      <c r="F847" s="862"/>
      <c r="G847" s="862"/>
    </row>
    <row r="848" spans="1:7" ht="12.75" hidden="1" customHeight="1">
      <c r="A848" s="862"/>
      <c r="B848" s="862"/>
      <c r="C848" s="862"/>
      <c r="D848" s="862"/>
      <c r="E848" s="862"/>
      <c r="F848" s="862"/>
      <c r="G848" s="862"/>
    </row>
    <row r="849" spans="1:7" ht="12.75" hidden="1" customHeight="1">
      <c r="A849" s="862"/>
      <c r="B849" s="862"/>
      <c r="C849" s="862"/>
      <c r="D849" s="862"/>
      <c r="E849" s="862"/>
      <c r="F849" s="862"/>
      <c r="G849" s="862"/>
    </row>
    <row r="850" spans="1:7" ht="12.75" hidden="1" customHeight="1">
      <c r="A850" s="862"/>
      <c r="B850" s="862"/>
      <c r="C850" s="862"/>
      <c r="D850" s="862"/>
      <c r="E850" s="862"/>
      <c r="F850" s="862"/>
      <c r="G850" s="862"/>
    </row>
    <row r="851" spans="1:7" ht="12.75" hidden="1" customHeight="1">
      <c r="A851" s="862"/>
      <c r="B851" s="862"/>
      <c r="C851" s="862"/>
      <c r="D851" s="862"/>
      <c r="E851" s="862"/>
      <c r="F851" s="862"/>
      <c r="G851" s="862"/>
    </row>
    <row r="852" spans="1:7" ht="12.75" hidden="1" customHeight="1">
      <c r="A852" s="862"/>
      <c r="B852" s="862"/>
      <c r="C852" s="862"/>
      <c r="D852" s="862"/>
      <c r="E852" s="862"/>
      <c r="F852" s="862"/>
      <c r="G852" s="862"/>
    </row>
    <row r="853" spans="1:7" ht="12.75" hidden="1" customHeight="1">
      <c r="A853" s="862"/>
      <c r="B853" s="862"/>
      <c r="C853" s="862"/>
      <c r="D853" s="862"/>
      <c r="E853" s="862"/>
      <c r="F853" s="862"/>
      <c r="G853" s="862"/>
    </row>
    <row r="854" spans="1:7" ht="12.75" hidden="1" customHeight="1">
      <c r="A854" s="862"/>
      <c r="B854" s="862"/>
      <c r="C854" s="862"/>
      <c r="D854" s="862"/>
      <c r="E854" s="862"/>
      <c r="F854" s="862"/>
      <c r="G854" s="862"/>
    </row>
    <row r="855" spans="1:7" ht="12.75" hidden="1" customHeight="1">
      <c r="A855" s="862"/>
      <c r="B855" s="862"/>
      <c r="C855" s="862"/>
      <c r="D855" s="862"/>
      <c r="E855" s="862"/>
      <c r="F855" s="862"/>
      <c r="G855" s="862"/>
    </row>
    <row r="856" spans="1:7" ht="12.75" hidden="1" customHeight="1">
      <c r="A856" s="862"/>
      <c r="B856" s="862"/>
      <c r="C856" s="862"/>
      <c r="D856" s="862"/>
      <c r="E856" s="862"/>
      <c r="F856" s="862"/>
      <c r="G856" s="862"/>
    </row>
    <row r="857" spans="1:7" ht="12.75" hidden="1" customHeight="1">
      <c r="A857" s="862"/>
      <c r="B857" s="862"/>
      <c r="C857" s="862"/>
      <c r="D857" s="862"/>
      <c r="E857" s="862"/>
      <c r="F857" s="862"/>
      <c r="G857" s="862"/>
    </row>
    <row r="858" spans="1:7" ht="12.75" hidden="1" customHeight="1">
      <c r="A858" s="862"/>
      <c r="B858" s="862"/>
      <c r="C858" s="862"/>
      <c r="D858" s="862"/>
      <c r="E858" s="862"/>
      <c r="F858" s="862"/>
      <c r="G858" s="862"/>
    </row>
    <row r="859" spans="1:7" ht="12.75" hidden="1" customHeight="1">
      <c r="A859" s="862"/>
      <c r="B859" s="862"/>
      <c r="C859" s="862"/>
      <c r="D859" s="862"/>
      <c r="E859" s="862"/>
      <c r="F859" s="862"/>
      <c r="G859" s="862"/>
    </row>
    <row r="860" spans="1:7" ht="12.75" hidden="1" customHeight="1">
      <c r="A860" s="862"/>
      <c r="B860" s="862"/>
      <c r="C860" s="862"/>
      <c r="D860" s="862"/>
      <c r="E860" s="862"/>
      <c r="F860" s="862"/>
      <c r="G860" s="862"/>
    </row>
    <row r="861" spans="1:7" ht="12.75" hidden="1" customHeight="1">
      <c r="A861" s="862"/>
      <c r="B861" s="862"/>
      <c r="C861" s="862"/>
      <c r="D861" s="862"/>
      <c r="E861" s="862"/>
      <c r="F861" s="862"/>
      <c r="G861" s="862"/>
    </row>
    <row r="862" spans="1:7" ht="12.75" hidden="1" customHeight="1">
      <c r="A862" s="862"/>
      <c r="B862" s="862"/>
      <c r="C862" s="862"/>
      <c r="D862" s="862"/>
      <c r="E862" s="862"/>
      <c r="F862" s="862"/>
      <c r="G862" s="862"/>
    </row>
    <row r="863" spans="1:7" ht="12.75" hidden="1" customHeight="1">
      <c r="A863" s="862"/>
      <c r="B863" s="862"/>
      <c r="C863" s="862"/>
      <c r="D863" s="862"/>
      <c r="E863" s="862"/>
      <c r="F863" s="862"/>
      <c r="G863" s="862"/>
    </row>
    <row r="864" spans="1:7" ht="12.75" hidden="1" customHeight="1">
      <c r="A864" s="862"/>
      <c r="B864" s="862"/>
      <c r="C864" s="862"/>
      <c r="D864" s="862"/>
      <c r="E864" s="862"/>
      <c r="F864" s="862"/>
      <c r="G864" s="862"/>
    </row>
    <row r="865" spans="1:7" ht="12.75" hidden="1" customHeight="1">
      <c r="A865" s="862"/>
      <c r="B865" s="862"/>
      <c r="C865" s="862"/>
      <c r="D865" s="862"/>
      <c r="E865" s="862"/>
      <c r="F865" s="862"/>
      <c r="G865" s="862"/>
    </row>
    <row r="866" spans="1:7" ht="12.75" hidden="1" customHeight="1">
      <c r="A866" s="862"/>
      <c r="B866" s="862"/>
      <c r="C866" s="862"/>
      <c r="D866" s="862"/>
      <c r="E866" s="862"/>
      <c r="F866" s="862"/>
      <c r="G866" s="862"/>
    </row>
    <row r="867" spans="1:7" ht="12.75" hidden="1" customHeight="1">
      <c r="A867" s="862"/>
      <c r="B867" s="862"/>
      <c r="C867" s="862"/>
      <c r="D867" s="862"/>
      <c r="E867" s="862"/>
      <c r="F867" s="862"/>
      <c r="G867" s="862"/>
    </row>
    <row r="868" spans="1:7" ht="12.75" hidden="1" customHeight="1">
      <c r="A868" s="862"/>
      <c r="B868" s="862"/>
      <c r="C868" s="862"/>
      <c r="D868" s="862"/>
      <c r="E868" s="862"/>
      <c r="F868" s="862"/>
      <c r="G868" s="862"/>
    </row>
    <row r="869" spans="1:7" ht="12.75" hidden="1" customHeight="1">
      <c r="A869" s="862"/>
      <c r="B869" s="862"/>
      <c r="C869" s="862"/>
      <c r="D869" s="862"/>
      <c r="E869" s="862"/>
      <c r="F869" s="862"/>
      <c r="G869" s="862"/>
    </row>
    <row r="870" spans="1:7" ht="12.75" hidden="1" customHeight="1">
      <c r="A870" s="862"/>
      <c r="B870" s="862"/>
      <c r="C870" s="862"/>
      <c r="D870" s="862"/>
      <c r="E870" s="862"/>
      <c r="F870" s="862"/>
      <c r="G870" s="862"/>
    </row>
    <row r="871" spans="1:7" ht="12.75" hidden="1" customHeight="1">
      <c r="A871" s="862"/>
      <c r="B871" s="862"/>
      <c r="C871" s="862"/>
      <c r="D871" s="862"/>
      <c r="E871" s="862"/>
      <c r="F871" s="862"/>
      <c r="G871" s="862"/>
    </row>
    <row r="872" spans="1:7" ht="12.75" hidden="1" customHeight="1">
      <c r="A872" s="862"/>
      <c r="B872" s="862"/>
      <c r="C872" s="862"/>
      <c r="D872" s="862"/>
      <c r="E872" s="862"/>
      <c r="F872" s="862"/>
      <c r="G872" s="862"/>
    </row>
    <row r="873" spans="1:7" ht="12.75" hidden="1" customHeight="1">
      <c r="A873" s="862"/>
      <c r="B873" s="862"/>
      <c r="C873" s="862"/>
      <c r="D873" s="862"/>
      <c r="E873" s="862"/>
      <c r="F873" s="862"/>
      <c r="G873" s="862"/>
    </row>
    <row r="874" spans="1:7" ht="12.75" hidden="1" customHeight="1">
      <c r="A874" s="862"/>
      <c r="B874" s="862"/>
      <c r="C874" s="862"/>
      <c r="D874" s="862"/>
      <c r="E874" s="862"/>
      <c r="F874" s="862"/>
      <c r="G874" s="862"/>
    </row>
    <row r="875" spans="1:7" ht="12.75" hidden="1" customHeight="1">
      <c r="A875" s="862"/>
      <c r="B875" s="862"/>
      <c r="C875" s="862"/>
      <c r="D875" s="862"/>
      <c r="E875" s="862"/>
      <c r="F875" s="862"/>
      <c r="G875" s="862"/>
    </row>
    <row r="876" spans="1:7" ht="12.75" hidden="1" customHeight="1">
      <c r="A876" s="862"/>
      <c r="B876" s="862"/>
      <c r="C876" s="862"/>
      <c r="D876" s="862"/>
      <c r="E876" s="862"/>
      <c r="F876" s="862"/>
      <c r="G876" s="862"/>
    </row>
    <row r="877" spans="1:7" ht="12.75" hidden="1" customHeight="1">
      <c r="A877" s="862"/>
      <c r="B877" s="862"/>
      <c r="C877" s="862"/>
      <c r="D877" s="862"/>
      <c r="E877" s="862"/>
      <c r="F877" s="862"/>
      <c r="G877" s="862"/>
    </row>
    <row r="878" spans="1:7" ht="12.75" hidden="1" customHeight="1">
      <c r="A878" s="862"/>
      <c r="B878" s="862"/>
      <c r="C878" s="862"/>
      <c r="D878" s="862"/>
      <c r="E878" s="862"/>
      <c r="F878" s="862"/>
      <c r="G878" s="862"/>
    </row>
    <row r="879" spans="1:7" ht="12.75" hidden="1" customHeight="1">
      <c r="A879" s="862"/>
      <c r="B879" s="862"/>
      <c r="C879" s="862"/>
      <c r="D879" s="862"/>
      <c r="E879" s="862"/>
      <c r="F879" s="862"/>
      <c r="G879" s="862"/>
    </row>
    <row r="880" spans="1:7" ht="12.75" hidden="1" customHeight="1">
      <c r="A880" s="862"/>
      <c r="B880" s="862"/>
      <c r="C880" s="862"/>
      <c r="D880" s="862"/>
      <c r="E880" s="862"/>
      <c r="F880" s="862"/>
      <c r="G880" s="862"/>
    </row>
    <row r="881" spans="1:7" ht="12.75" hidden="1" customHeight="1">
      <c r="A881" s="862"/>
      <c r="B881" s="862"/>
      <c r="C881" s="862"/>
      <c r="D881" s="862"/>
      <c r="E881" s="862"/>
      <c r="F881" s="862"/>
      <c r="G881" s="862"/>
    </row>
    <row r="882" spans="1:7" ht="12.75" hidden="1" customHeight="1">
      <c r="A882" s="862"/>
      <c r="B882" s="862"/>
      <c r="C882" s="862"/>
      <c r="D882" s="862"/>
      <c r="E882" s="862"/>
      <c r="F882" s="862"/>
      <c r="G882" s="862"/>
    </row>
    <row r="883" spans="1:7" ht="12.75" hidden="1" customHeight="1">
      <c r="A883" s="862"/>
      <c r="B883" s="862"/>
      <c r="C883" s="862"/>
      <c r="D883" s="862"/>
      <c r="E883" s="862"/>
      <c r="F883" s="862"/>
      <c r="G883" s="862"/>
    </row>
    <row r="884" spans="1:7" ht="12.75" hidden="1" customHeight="1">
      <c r="A884" s="862"/>
      <c r="B884" s="862"/>
      <c r="C884" s="862"/>
      <c r="D884" s="862"/>
      <c r="E884" s="862"/>
      <c r="F884" s="862"/>
      <c r="G884" s="862"/>
    </row>
    <row r="885" spans="1:7" ht="12.75" hidden="1" customHeight="1">
      <c r="A885" s="862"/>
      <c r="B885" s="862"/>
      <c r="C885" s="862"/>
      <c r="D885" s="862"/>
      <c r="E885" s="862"/>
      <c r="F885" s="862"/>
      <c r="G885" s="862"/>
    </row>
    <row r="886" spans="1:7" ht="12.75" hidden="1" customHeight="1">
      <c r="A886" s="862"/>
      <c r="B886" s="862"/>
      <c r="C886" s="862"/>
      <c r="D886" s="862"/>
      <c r="E886" s="862"/>
      <c r="F886" s="862"/>
      <c r="G886" s="862"/>
    </row>
    <row r="887" spans="1:7" ht="12.75" hidden="1" customHeight="1">
      <c r="A887" s="862"/>
      <c r="B887" s="862"/>
      <c r="C887" s="862"/>
      <c r="D887" s="862"/>
      <c r="E887" s="862"/>
      <c r="F887" s="862"/>
      <c r="G887" s="862"/>
    </row>
    <row r="888" spans="1:7" ht="12.75" hidden="1" customHeight="1">
      <c r="A888" s="862"/>
      <c r="B888" s="862"/>
      <c r="C888" s="862"/>
      <c r="D888" s="862"/>
      <c r="E888" s="862"/>
      <c r="F888" s="862"/>
      <c r="G888" s="862"/>
    </row>
    <row r="889" spans="1:7" ht="12.75" hidden="1" customHeight="1">
      <c r="A889" s="862"/>
      <c r="B889" s="862"/>
      <c r="C889" s="862"/>
      <c r="D889" s="862"/>
      <c r="E889" s="862"/>
      <c r="F889" s="862"/>
      <c r="G889" s="862"/>
    </row>
    <row r="890" spans="1:7" ht="12.75" hidden="1" customHeight="1">
      <c r="A890" s="862"/>
      <c r="B890" s="862"/>
      <c r="C890" s="862"/>
      <c r="D890" s="862"/>
      <c r="E890" s="862"/>
      <c r="F890" s="862"/>
      <c r="G890" s="862"/>
    </row>
    <row r="891" spans="1:7" ht="12.75" hidden="1" customHeight="1">
      <c r="A891" s="862"/>
      <c r="B891" s="862"/>
      <c r="C891" s="862"/>
      <c r="D891" s="862"/>
      <c r="E891" s="862"/>
      <c r="F891" s="862"/>
      <c r="G891" s="862"/>
    </row>
    <row r="892" spans="1:7" ht="12.75" hidden="1" customHeight="1">
      <c r="A892" s="862"/>
      <c r="B892" s="862"/>
      <c r="C892" s="862"/>
      <c r="D892" s="862"/>
      <c r="E892" s="862"/>
      <c r="F892" s="862"/>
      <c r="G892" s="862"/>
    </row>
    <row r="893" spans="1:7" ht="12.75" hidden="1" customHeight="1">
      <c r="A893" s="862"/>
      <c r="B893" s="862"/>
      <c r="C893" s="862"/>
      <c r="D893" s="862"/>
      <c r="E893" s="862"/>
      <c r="F893" s="862"/>
      <c r="G893" s="862"/>
    </row>
    <row r="894" spans="1:7" ht="12.75" hidden="1" customHeight="1">
      <c r="A894" s="862"/>
      <c r="B894" s="862"/>
      <c r="C894" s="862"/>
      <c r="D894" s="862"/>
      <c r="E894" s="862"/>
      <c r="F894" s="862"/>
      <c r="G894" s="862"/>
    </row>
    <row r="895" spans="1:7" ht="12.75" hidden="1" customHeight="1">
      <c r="A895" s="862"/>
      <c r="B895" s="862"/>
      <c r="C895" s="862"/>
      <c r="D895" s="862"/>
      <c r="E895" s="862"/>
      <c r="F895" s="862"/>
      <c r="G895" s="862"/>
    </row>
    <row r="896" spans="1:7" ht="12.75" hidden="1" customHeight="1">
      <c r="A896" s="862"/>
      <c r="B896" s="862"/>
      <c r="C896" s="862"/>
      <c r="D896" s="862"/>
      <c r="E896" s="862"/>
      <c r="F896" s="862"/>
      <c r="G896" s="862"/>
    </row>
    <row r="897" spans="1:7" ht="12.75" hidden="1" customHeight="1">
      <c r="A897" s="862"/>
      <c r="B897" s="862"/>
      <c r="C897" s="862"/>
      <c r="D897" s="862"/>
      <c r="E897" s="862"/>
      <c r="F897" s="862"/>
      <c r="G897" s="862"/>
    </row>
    <row r="898" spans="1:7" ht="12.75" hidden="1" customHeight="1">
      <c r="A898" s="862"/>
      <c r="B898" s="862"/>
      <c r="C898" s="862"/>
      <c r="D898" s="862"/>
      <c r="E898" s="862"/>
      <c r="F898" s="862"/>
      <c r="G898" s="862"/>
    </row>
    <row r="899" spans="1:7" ht="12.75" hidden="1" customHeight="1">
      <c r="A899" s="862"/>
      <c r="B899" s="862"/>
      <c r="C899" s="862"/>
      <c r="D899" s="862"/>
      <c r="E899" s="862"/>
      <c r="F899" s="862"/>
      <c r="G899" s="862"/>
    </row>
    <row r="900" spans="1:7" ht="12.75" hidden="1" customHeight="1">
      <c r="A900" s="862"/>
      <c r="B900" s="862"/>
      <c r="C900" s="862"/>
      <c r="D900" s="862"/>
      <c r="E900" s="862"/>
      <c r="F900" s="862"/>
      <c r="G900" s="862"/>
    </row>
    <row r="901" spans="1:7" ht="12.75" hidden="1" customHeight="1">
      <c r="A901" s="862"/>
      <c r="B901" s="862"/>
      <c r="C901" s="862"/>
      <c r="D901" s="862"/>
      <c r="E901" s="862"/>
      <c r="F901" s="862"/>
      <c r="G901" s="862"/>
    </row>
    <row r="902" spans="1:7" ht="12.75" hidden="1" customHeight="1">
      <c r="A902" s="862"/>
      <c r="B902" s="862"/>
      <c r="C902" s="862"/>
      <c r="D902" s="862"/>
      <c r="E902" s="862"/>
      <c r="F902" s="862"/>
      <c r="G902" s="862"/>
    </row>
    <row r="903" spans="1:7" ht="12.75" hidden="1" customHeight="1">
      <c r="A903" s="862"/>
      <c r="B903" s="862"/>
      <c r="C903" s="862"/>
      <c r="D903" s="862"/>
      <c r="E903" s="862"/>
      <c r="F903" s="862"/>
      <c r="G903" s="862"/>
    </row>
    <row r="904" spans="1:7" ht="12.75" hidden="1" customHeight="1">
      <c r="A904" s="862"/>
      <c r="B904" s="862"/>
      <c r="C904" s="862"/>
      <c r="D904" s="862"/>
      <c r="E904" s="862"/>
      <c r="F904" s="862"/>
      <c r="G904" s="862"/>
    </row>
    <row r="905" spans="1:7" ht="12.75" hidden="1" customHeight="1">
      <c r="A905" s="862"/>
      <c r="B905" s="862"/>
      <c r="C905" s="862"/>
      <c r="D905" s="862"/>
      <c r="E905" s="862"/>
      <c r="F905" s="862"/>
      <c r="G905" s="862"/>
    </row>
    <row r="906" spans="1:7" ht="12.75" hidden="1" customHeight="1">
      <c r="A906" s="862"/>
      <c r="B906" s="862"/>
      <c r="C906" s="862"/>
      <c r="D906" s="862"/>
      <c r="E906" s="862"/>
      <c r="F906" s="862"/>
      <c r="G906" s="862"/>
    </row>
    <row r="907" spans="1:7" ht="12.75" hidden="1" customHeight="1">
      <c r="A907" s="862"/>
      <c r="B907" s="862"/>
      <c r="C907" s="862"/>
      <c r="D907" s="862"/>
      <c r="E907" s="862"/>
      <c r="F907" s="862"/>
      <c r="G907" s="862"/>
    </row>
    <row r="908" spans="1:7" ht="12.75" hidden="1" customHeight="1">
      <c r="A908" s="862"/>
      <c r="B908" s="862"/>
      <c r="C908" s="862"/>
      <c r="D908" s="862"/>
      <c r="E908" s="862"/>
      <c r="F908" s="862"/>
      <c r="G908" s="862"/>
    </row>
    <row r="909" spans="1:7" ht="12.75" hidden="1" customHeight="1">
      <c r="A909" s="862"/>
      <c r="B909" s="862"/>
      <c r="C909" s="862"/>
      <c r="D909" s="862"/>
      <c r="E909" s="862"/>
      <c r="F909" s="862"/>
      <c r="G909" s="862"/>
    </row>
    <row r="910" spans="1:7" ht="12.75" hidden="1" customHeight="1">
      <c r="A910" s="862"/>
      <c r="B910" s="862"/>
      <c r="C910" s="862"/>
      <c r="D910" s="862"/>
      <c r="E910" s="862"/>
      <c r="F910" s="862"/>
      <c r="G910" s="862"/>
    </row>
    <row r="911" spans="1:7" ht="12.75" hidden="1" customHeight="1">
      <c r="A911" s="862"/>
      <c r="B911" s="862"/>
      <c r="C911" s="862"/>
      <c r="D911" s="862"/>
      <c r="E911" s="862"/>
      <c r="F911" s="862"/>
      <c r="G911" s="862"/>
    </row>
    <row r="912" spans="1:7" ht="12.75" hidden="1" customHeight="1">
      <c r="A912" s="862"/>
      <c r="B912" s="862"/>
      <c r="C912" s="862"/>
      <c r="D912" s="862"/>
      <c r="E912" s="862"/>
      <c r="F912" s="862"/>
      <c r="G912" s="862"/>
    </row>
    <row r="913" spans="1:7" ht="12.75" hidden="1" customHeight="1">
      <c r="A913" s="862"/>
      <c r="B913" s="862"/>
      <c r="C913" s="862"/>
      <c r="D913" s="862"/>
      <c r="E913" s="862"/>
      <c r="F913" s="862"/>
      <c r="G913" s="862"/>
    </row>
    <row r="914" spans="1:7" ht="12.75" hidden="1" customHeight="1">
      <c r="A914" s="862"/>
      <c r="B914" s="862"/>
      <c r="C914" s="862"/>
      <c r="D914" s="862"/>
      <c r="E914" s="862"/>
      <c r="F914" s="862"/>
      <c r="G914" s="862"/>
    </row>
    <row r="915" spans="1:7" ht="12.75" hidden="1" customHeight="1">
      <c r="A915" s="862"/>
      <c r="B915" s="862"/>
      <c r="C915" s="862"/>
      <c r="D915" s="862"/>
      <c r="E915" s="862"/>
      <c r="F915" s="862"/>
      <c r="G915" s="862"/>
    </row>
    <row r="916" spans="1:7" ht="12.75" hidden="1" customHeight="1">
      <c r="A916" s="862"/>
      <c r="B916" s="862"/>
      <c r="C916" s="862"/>
      <c r="D916" s="862"/>
      <c r="E916" s="862"/>
      <c r="F916" s="862"/>
      <c r="G916" s="862"/>
    </row>
    <row r="917" spans="1:7" ht="12.75" hidden="1" customHeight="1">
      <c r="A917" s="862"/>
      <c r="B917" s="862"/>
      <c r="C917" s="862"/>
      <c r="D917" s="862"/>
      <c r="E917" s="862"/>
      <c r="F917" s="862"/>
      <c r="G917" s="862"/>
    </row>
    <row r="918" spans="1:7" ht="12.75" hidden="1" customHeight="1">
      <c r="A918" s="862"/>
      <c r="B918" s="862"/>
      <c r="C918" s="862"/>
      <c r="D918" s="862"/>
      <c r="E918" s="862"/>
      <c r="F918" s="862"/>
      <c r="G918" s="862"/>
    </row>
    <row r="919" spans="1:7" ht="12.75" hidden="1" customHeight="1">
      <c r="A919" s="862"/>
      <c r="B919" s="862"/>
      <c r="C919" s="862"/>
      <c r="D919" s="862"/>
      <c r="E919" s="862"/>
      <c r="F919" s="862"/>
      <c r="G919" s="862"/>
    </row>
    <row r="920" spans="1:7" ht="12.75" hidden="1" customHeight="1">
      <c r="A920" s="862"/>
      <c r="B920" s="862"/>
      <c r="C920" s="862"/>
      <c r="D920" s="862"/>
      <c r="E920" s="862"/>
      <c r="F920" s="862"/>
      <c r="G920" s="862"/>
    </row>
    <row r="921" spans="1:7" ht="12.75" hidden="1" customHeight="1">
      <c r="A921" s="862"/>
      <c r="B921" s="862"/>
      <c r="C921" s="862"/>
      <c r="D921" s="862"/>
      <c r="E921" s="862"/>
      <c r="F921" s="862"/>
      <c r="G921" s="862"/>
    </row>
    <row r="922" spans="1:7" ht="12.75" hidden="1" customHeight="1">
      <c r="A922" s="862"/>
      <c r="B922" s="862"/>
      <c r="C922" s="862"/>
      <c r="D922" s="862"/>
      <c r="E922" s="862"/>
      <c r="F922" s="862"/>
      <c r="G922" s="862"/>
    </row>
    <row r="923" spans="1:7" ht="12.75" hidden="1" customHeight="1">
      <c r="A923" s="862"/>
      <c r="B923" s="862"/>
      <c r="C923" s="862"/>
      <c r="D923" s="862"/>
      <c r="E923" s="862"/>
      <c r="F923" s="862"/>
      <c r="G923" s="862"/>
    </row>
    <row r="924" spans="1:7" ht="12.75" hidden="1" customHeight="1">
      <c r="A924" s="862"/>
      <c r="B924" s="862"/>
      <c r="C924" s="862"/>
      <c r="D924" s="862"/>
      <c r="E924" s="862"/>
      <c r="F924" s="862"/>
      <c r="G924" s="862"/>
    </row>
    <row r="925" spans="1:7" ht="12.75" hidden="1" customHeight="1">
      <c r="A925" s="862"/>
      <c r="B925" s="862"/>
      <c r="C925" s="862"/>
      <c r="D925" s="862"/>
      <c r="E925" s="862"/>
      <c r="F925" s="862"/>
      <c r="G925" s="862"/>
    </row>
    <row r="926" spans="1:7" ht="12.75" hidden="1" customHeight="1">
      <c r="A926" s="862"/>
      <c r="B926" s="862"/>
      <c r="C926" s="862"/>
      <c r="D926" s="862"/>
      <c r="E926" s="862"/>
      <c r="F926" s="862"/>
      <c r="G926" s="862"/>
    </row>
    <row r="927" spans="1:7" ht="12.75" hidden="1" customHeight="1">
      <c r="A927" s="862"/>
      <c r="B927" s="862"/>
      <c r="C927" s="862"/>
      <c r="D927" s="862"/>
      <c r="E927" s="862"/>
      <c r="F927" s="862"/>
      <c r="G927" s="862"/>
    </row>
    <row r="928" spans="1:7" ht="12.75" hidden="1" customHeight="1">
      <c r="A928" s="862"/>
      <c r="B928" s="862"/>
      <c r="C928" s="862"/>
      <c r="D928" s="862"/>
      <c r="E928" s="862"/>
      <c r="F928" s="862"/>
      <c r="G928" s="862"/>
    </row>
    <row r="929" spans="1:7" ht="12.75" hidden="1" customHeight="1">
      <c r="A929" s="862"/>
      <c r="B929" s="862"/>
      <c r="C929" s="862"/>
      <c r="D929" s="862"/>
      <c r="E929" s="862"/>
      <c r="F929" s="862"/>
      <c r="G929" s="862"/>
    </row>
    <row r="930" spans="1:7" ht="12.75" hidden="1" customHeight="1">
      <c r="A930" s="862"/>
      <c r="B930" s="862"/>
      <c r="C930" s="862"/>
      <c r="D930" s="862"/>
      <c r="E930" s="862"/>
      <c r="F930" s="862"/>
      <c r="G930" s="862"/>
    </row>
    <row r="931" spans="1:7" ht="12.75" hidden="1" customHeight="1">
      <c r="A931" s="862"/>
      <c r="B931" s="862"/>
      <c r="C931" s="862"/>
      <c r="D931" s="862"/>
      <c r="E931" s="862"/>
      <c r="F931" s="862"/>
      <c r="G931" s="862"/>
    </row>
    <row r="932" spans="1:7" ht="12.75" hidden="1" customHeight="1">
      <c r="A932" s="862"/>
      <c r="B932" s="862"/>
      <c r="C932" s="862"/>
      <c r="D932" s="862"/>
      <c r="E932" s="862"/>
      <c r="F932" s="862"/>
      <c r="G932" s="862"/>
    </row>
    <row r="933" spans="1:7" ht="12.75" hidden="1" customHeight="1">
      <c r="A933" s="862"/>
      <c r="B933" s="862"/>
      <c r="C933" s="862"/>
      <c r="D933" s="862"/>
      <c r="E933" s="862"/>
      <c r="F933" s="862"/>
      <c r="G933" s="862"/>
    </row>
    <row r="934" spans="1:7" ht="12.75" hidden="1" customHeight="1">
      <c r="A934" s="862"/>
      <c r="B934" s="862"/>
      <c r="C934" s="862"/>
      <c r="D934" s="862"/>
      <c r="E934" s="862"/>
      <c r="F934" s="862"/>
      <c r="G934" s="862"/>
    </row>
    <row r="935" spans="1:7" ht="12.75" hidden="1" customHeight="1">
      <c r="A935" s="862"/>
      <c r="B935" s="862"/>
      <c r="C935" s="862"/>
      <c r="D935" s="862"/>
      <c r="E935" s="862"/>
      <c r="F935" s="862"/>
      <c r="G935" s="862"/>
    </row>
    <row r="936" spans="1:7" ht="12.75" hidden="1" customHeight="1">
      <c r="A936" s="862"/>
      <c r="B936" s="862"/>
      <c r="C936" s="862"/>
      <c r="D936" s="862"/>
      <c r="E936" s="862"/>
      <c r="F936" s="862"/>
      <c r="G936" s="862"/>
    </row>
    <row r="937" spans="1:7" ht="12.75" hidden="1" customHeight="1">
      <c r="A937" s="862"/>
      <c r="B937" s="862"/>
      <c r="C937" s="862"/>
      <c r="D937" s="862"/>
      <c r="E937" s="862"/>
      <c r="F937" s="862"/>
      <c r="G937" s="862"/>
    </row>
    <row r="938" spans="1:7" ht="12.75" hidden="1" customHeight="1">
      <c r="A938" s="862"/>
      <c r="B938" s="862"/>
      <c r="C938" s="862"/>
      <c r="D938" s="862"/>
      <c r="E938" s="862"/>
      <c r="F938" s="862"/>
      <c r="G938" s="862"/>
    </row>
    <row r="939" spans="1:7" ht="12.75" hidden="1" customHeight="1">
      <c r="A939" s="862"/>
      <c r="B939" s="862"/>
      <c r="C939" s="862"/>
      <c r="D939" s="862"/>
      <c r="E939" s="862"/>
      <c r="F939" s="862"/>
      <c r="G939" s="862"/>
    </row>
    <row r="940" spans="1:7" ht="12.75" hidden="1" customHeight="1">
      <c r="A940" s="862"/>
      <c r="B940" s="862"/>
      <c r="C940" s="862"/>
      <c r="D940" s="862"/>
      <c r="E940" s="862"/>
      <c r="F940" s="862"/>
      <c r="G940" s="862"/>
    </row>
    <row r="941" spans="1:7" ht="12.75" hidden="1" customHeight="1">
      <c r="A941" s="862"/>
      <c r="B941" s="862"/>
      <c r="C941" s="862"/>
      <c r="D941" s="862"/>
      <c r="E941" s="862"/>
      <c r="F941" s="862"/>
      <c r="G941" s="862"/>
    </row>
    <row r="942" spans="1:7" ht="12.75" hidden="1" customHeight="1">
      <c r="A942" s="862"/>
      <c r="B942" s="862"/>
      <c r="C942" s="862"/>
      <c r="D942" s="862"/>
      <c r="E942" s="862"/>
      <c r="F942" s="862"/>
      <c r="G942" s="862"/>
    </row>
    <row r="943" spans="1:7" ht="12.75" hidden="1" customHeight="1">
      <c r="A943" s="862"/>
      <c r="B943" s="862"/>
      <c r="C943" s="862"/>
      <c r="D943" s="862"/>
      <c r="E943" s="862"/>
      <c r="F943" s="862"/>
      <c r="G943" s="862"/>
    </row>
    <row r="944" spans="1:7" ht="12.75" hidden="1" customHeight="1">
      <c r="A944" s="862"/>
      <c r="B944" s="862"/>
      <c r="C944" s="862"/>
      <c r="D944" s="862"/>
      <c r="E944" s="862"/>
      <c r="F944" s="862"/>
      <c r="G944" s="862"/>
    </row>
    <row r="945" spans="1:7" ht="12.75" hidden="1" customHeight="1">
      <c r="A945" s="862"/>
      <c r="B945" s="862"/>
      <c r="C945" s="862"/>
      <c r="D945" s="862"/>
      <c r="E945" s="862"/>
      <c r="F945" s="862"/>
      <c r="G945" s="862"/>
    </row>
    <row r="946" spans="1:7" ht="12.75" hidden="1" customHeight="1">
      <c r="A946" s="862"/>
      <c r="B946" s="862"/>
      <c r="C946" s="862"/>
      <c r="D946" s="862"/>
      <c r="E946" s="862"/>
      <c r="F946" s="862"/>
      <c r="G946" s="862"/>
    </row>
    <row r="947" spans="1:7" ht="12.75" hidden="1" customHeight="1">
      <c r="A947" s="862"/>
      <c r="B947" s="862"/>
      <c r="C947" s="862"/>
      <c r="D947" s="862"/>
      <c r="E947" s="862"/>
      <c r="F947" s="862"/>
      <c r="G947" s="862"/>
    </row>
    <row r="948" spans="1:7" ht="12.75" hidden="1" customHeight="1">
      <c r="A948" s="862"/>
      <c r="B948" s="862"/>
      <c r="C948" s="862"/>
      <c r="D948" s="862"/>
      <c r="E948" s="862"/>
      <c r="F948" s="862"/>
      <c r="G948" s="862"/>
    </row>
    <row r="949" spans="1:7" ht="12.75" hidden="1" customHeight="1">
      <c r="A949" s="862"/>
      <c r="B949" s="862"/>
      <c r="C949" s="862"/>
      <c r="D949" s="862"/>
      <c r="E949" s="862"/>
      <c r="F949" s="862"/>
      <c r="G949" s="862"/>
    </row>
    <row r="950" spans="1:7" ht="12.75" hidden="1" customHeight="1">
      <c r="A950" s="862"/>
      <c r="B950" s="862"/>
      <c r="C950" s="862"/>
      <c r="D950" s="862"/>
      <c r="E950" s="862"/>
      <c r="F950" s="862"/>
      <c r="G950" s="862"/>
    </row>
    <row r="951" spans="1:7" ht="12.75" hidden="1" customHeight="1">
      <c r="A951" s="862"/>
      <c r="B951" s="862"/>
      <c r="C951" s="862"/>
      <c r="D951" s="862"/>
      <c r="E951" s="862"/>
      <c r="F951" s="862"/>
      <c r="G951" s="862"/>
    </row>
    <row r="952" spans="1:7" ht="12.75" hidden="1" customHeight="1">
      <c r="A952" s="862"/>
      <c r="B952" s="862"/>
      <c r="C952" s="862"/>
      <c r="D952" s="862"/>
      <c r="E952" s="862"/>
      <c r="F952" s="862"/>
      <c r="G952" s="862"/>
    </row>
    <row r="953" spans="1:7" ht="12.75" hidden="1" customHeight="1">
      <c r="A953" s="862"/>
      <c r="B953" s="862"/>
      <c r="C953" s="862"/>
      <c r="D953" s="862"/>
      <c r="E953" s="862"/>
      <c r="F953" s="862"/>
      <c r="G953" s="862"/>
    </row>
    <row r="954" spans="1:7" ht="12.75" hidden="1" customHeight="1">
      <c r="A954" s="862"/>
      <c r="B954" s="862"/>
      <c r="C954" s="862"/>
      <c r="D954" s="862"/>
      <c r="E954" s="862"/>
      <c r="F954" s="862"/>
      <c r="G954" s="862"/>
    </row>
    <row r="955" spans="1:7" ht="12.75" hidden="1" customHeight="1">
      <c r="A955" s="862"/>
      <c r="B955" s="862"/>
      <c r="C955" s="862"/>
      <c r="D955" s="862"/>
      <c r="E955" s="862"/>
      <c r="F955" s="862"/>
      <c r="G955" s="862"/>
    </row>
    <row r="956" spans="1:7" ht="12.75" hidden="1" customHeight="1">
      <c r="A956" s="862"/>
      <c r="B956" s="862"/>
      <c r="C956" s="862"/>
      <c r="D956" s="862"/>
      <c r="E956" s="862"/>
      <c r="F956" s="862"/>
      <c r="G956" s="862"/>
    </row>
    <row r="957" spans="1:7" ht="12.75" hidden="1" customHeight="1">
      <c r="A957" s="862"/>
      <c r="B957" s="862"/>
      <c r="C957" s="862"/>
      <c r="D957" s="862"/>
      <c r="E957" s="862"/>
      <c r="F957" s="862"/>
      <c r="G957" s="862"/>
    </row>
    <row r="958" spans="1:7" ht="12.75" hidden="1" customHeight="1">
      <c r="A958" s="862"/>
      <c r="B958" s="862"/>
      <c r="C958" s="862"/>
      <c r="D958" s="862"/>
      <c r="E958" s="862"/>
      <c r="F958" s="862"/>
      <c r="G958" s="862"/>
    </row>
    <row r="959" spans="1:7" ht="12.75" hidden="1" customHeight="1">
      <c r="A959" s="862"/>
      <c r="B959" s="862"/>
      <c r="C959" s="862"/>
      <c r="D959" s="862"/>
      <c r="E959" s="862"/>
      <c r="F959" s="862"/>
      <c r="G959" s="862"/>
    </row>
    <row r="960" spans="1:7" ht="12.75" hidden="1" customHeight="1">
      <c r="A960" s="862"/>
      <c r="B960" s="862"/>
      <c r="C960" s="862"/>
      <c r="D960" s="862"/>
      <c r="E960" s="862"/>
      <c r="F960" s="862"/>
      <c r="G960" s="862"/>
    </row>
    <row r="961" spans="1:7" ht="12.75" hidden="1" customHeight="1">
      <c r="A961" s="862"/>
      <c r="B961" s="862"/>
      <c r="C961" s="862"/>
      <c r="D961" s="862"/>
      <c r="E961" s="862"/>
      <c r="F961" s="862"/>
      <c r="G961" s="862"/>
    </row>
    <row r="962" spans="1:7" ht="12.75" hidden="1" customHeight="1">
      <c r="A962" s="862"/>
      <c r="B962" s="862"/>
      <c r="C962" s="862"/>
      <c r="D962" s="862"/>
      <c r="E962" s="862"/>
      <c r="F962" s="862"/>
      <c r="G962" s="862"/>
    </row>
    <row r="963" spans="1:7" ht="12.75" hidden="1" customHeight="1">
      <c r="A963" s="862"/>
      <c r="B963" s="862"/>
      <c r="C963" s="862"/>
      <c r="D963" s="862"/>
      <c r="E963" s="862"/>
      <c r="F963" s="862"/>
      <c r="G963" s="862"/>
    </row>
    <row r="964" spans="1:7" ht="12.75" hidden="1" customHeight="1">
      <c r="A964" s="862"/>
      <c r="B964" s="862"/>
      <c r="C964" s="862"/>
      <c r="D964" s="862"/>
      <c r="E964" s="862"/>
      <c r="F964" s="862"/>
      <c r="G964" s="862"/>
    </row>
    <row r="965" spans="1:7" ht="12.75" hidden="1" customHeight="1">
      <c r="A965" s="862"/>
      <c r="B965" s="862"/>
      <c r="C965" s="862"/>
      <c r="D965" s="862"/>
      <c r="E965" s="862"/>
      <c r="F965" s="862"/>
      <c r="G965" s="862"/>
    </row>
    <row r="966" spans="1:7" ht="12.75" hidden="1" customHeight="1">
      <c r="A966" s="862"/>
      <c r="B966" s="862"/>
      <c r="C966" s="862"/>
      <c r="D966" s="862"/>
      <c r="E966" s="862"/>
      <c r="F966" s="862"/>
      <c r="G966" s="862"/>
    </row>
    <row r="967" spans="1:7" ht="12.75" hidden="1" customHeight="1">
      <c r="A967" s="862"/>
      <c r="B967" s="862"/>
      <c r="C967" s="862"/>
      <c r="D967" s="862"/>
      <c r="E967" s="862"/>
      <c r="F967" s="862"/>
      <c r="G967" s="862"/>
    </row>
    <row r="968" spans="1:7" ht="12.75" hidden="1" customHeight="1">
      <c r="A968" s="862"/>
      <c r="B968" s="862"/>
      <c r="C968" s="862"/>
      <c r="D968" s="862"/>
      <c r="E968" s="862"/>
      <c r="F968" s="862"/>
      <c r="G968" s="862"/>
    </row>
    <row r="969" spans="1:7" ht="12.75" hidden="1" customHeight="1">
      <c r="A969" s="862"/>
      <c r="B969" s="862"/>
      <c r="C969" s="862"/>
      <c r="D969" s="862"/>
      <c r="E969" s="862"/>
      <c r="F969" s="862"/>
      <c r="G969" s="862"/>
    </row>
    <row r="970" spans="1:7" ht="12.75" hidden="1" customHeight="1">
      <c r="A970" s="862"/>
      <c r="B970" s="862"/>
      <c r="C970" s="862"/>
      <c r="D970" s="862"/>
      <c r="E970" s="862"/>
      <c r="F970" s="862"/>
      <c r="G970" s="862"/>
    </row>
    <row r="971" spans="1:7" ht="12.75" hidden="1" customHeight="1">
      <c r="A971" s="862"/>
      <c r="B971" s="862"/>
      <c r="C971" s="862"/>
      <c r="D971" s="862"/>
      <c r="E971" s="862"/>
      <c r="F971" s="862"/>
      <c r="G971" s="862"/>
    </row>
    <row r="972" spans="1:7" ht="12.75" hidden="1" customHeight="1">
      <c r="A972" s="862"/>
      <c r="B972" s="862"/>
      <c r="C972" s="862"/>
      <c r="D972" s="862"/>
      <c r="E972" s="862"/>
      <c r="F972" s="862"/>
      <c r="G972" s="862"/>
    </row>
    <row r="973" spans="1:7" ht="12.75" hidden="1" customHeight="1">
      <c r="A973" s="862"/>
      <c r="B973" s="862"/>
      <c r="C973" s="862"/>
      <c r="D973" s="862"/>
      <c r="E973" s="862"/>
      <c r="F973" s="862"/>
      <c r="G973" s="862"/>
    </row>
    <row r="974" spans="1:7" ht="12.75" hidden="1" customHeight="1">
      <c r="A974" s="862"/>
      <c r="B974" s="862"/>
      <c r="C974" s="862"/>
      <c r="D974" s="862"/>
      <c r="E974" s="862"/>
      <c r="F974" s="862"/>
      <c r="G974" s="862"/>
    </row>
    <row r="975" spans="1:7" ht="12.75" hidden="1" customHeight="1">
      <c r="A975" s="862"/>
      <c r="B975" s="862"/>
      <c r="C975" s="862"/>
      <c r="D975" s="862"/>
      <c r="E975" s="862"/>
      <c r="F975" s="862"/>
      <c r="G975" s="862"/>
    </row>
    <row r="976" spans="1:7" ht="12.75" hidden="1" customHeight="1">
      <c r="A976" s="862"/>
      <c r="B976" s="862"/>
      <c r="C976" s="862"/>
      <c r="D976" s="862"/>
      <c r="E976" s="862"/>
      <c r="F976" s="862"/>
      <c r="G976" s="862"/>
    </row>
    <row r="977" spans="1:7" ht="12.75" hidden="1" customHeight="1">
      <c r="A977" s="862"/>
      <c r="B977" s="862"/>
      <c r="C977" s="862"/>
      <c r="D977" s="862"/>
      <c r="E977" s="862"/>
      <c r="F977" s="862"/>
      <c r="G977" s="862"/>
    </row>
    <row r="978" spans="1:7" ht="12.75" hidden="1" customHeight="1">
      <c r="A978" s="862"/>
      <c r="B978" s="862"/>
      <c r="C978" s="862"/>
      <c r="D978" s="862"/>
      <c r="E978" s="862"/>
      <c r="F978" s="862"/>
      <c r="G978" s="862"/>
    </row>
    <row r="979" spans="1:7" ht="12.75" hidden="1" customHeight="1">
      <c r="A979" s="862"/>
      <c r="B979" s="862"/>
      <c r="C979" s="862"/>
      <c r="D979" s="862"/>
      <c r="E979" s="862"/>
      <c r="F979" s="862"/>
      <c r="G979" s="862"/>
    </row>
    <row r="980" spans="1:7" ht="12.75" hidden="1" customHeight="1">
      <c r="A980" s="862"/>
      <c r="B980" s="862"/>
      <c r="C980" s="862"/>
      <c r="D980" s="862"/>
      <c r="E980" s="862"/>
      <c r="F980" s="862"/>
      <c r="G980" s="862"/>
    </row>
    <row r="981" spans="1:7" ht="12.75" hidden="1" customHeight="1">
      <c r="A981" s="862"/>
      <c r="B981" s="862"/>
      <c r="C981" s="862"/>
      <c r="D981" s="862"/>
      <c r="E981" s="862"/>
      <c r="F981" s="862"/>
      <c r="G981" s="862"/>
    </row>
    <row r="982" spans="1:7" ht="12.75" hidden="1" customHeight="1">
      <c r="A982" s="862"/>
      <c r="B982" s="862"/>
      <c r="C982" s="862"/>
      <c r="D982" s="862"/>
      <c r="E982" s="862"/>
      <c r="F982" s="862"/>
      <c r="G982" s="862"/>
    </row>
    <row r="983" spans="1:7" ht="12.75" hidden="1" customHeight="1">
      <c r="A983" s="862"/>
      <c r="B983" s="862"/>
      <c r="C983" s="862"/>
      <c r="D983" s="862"/>
      <c r="E983" s="862"/>
      <c r="F983" s="862"/>
      <c r="G983" s="862"/>
    </row>
    <row r="984" spans="1:7" ht="12.75" hidden="1" customHeight="1">
      <c r="A984" s="862"/>
      <c r="B984" s="862"/>
      <c r="C984" s="862"/>
      <c r="D984" s="862"/>
      <c r="E984" s="862"/>
      <c r="F984" s="862"/>
      <c r="G984" s="862"/>
    </row>
    <row r="985" spans="1:7" ht="12.75" hidden="1" customHeight="1">
      <c r="A985" s="862"/>
      <c r="B985" s="862"/>
      <c r="C985" s="862"/>
      <c r="D985" s="862"/>
      <c r="E985" s="862"/>
      <c r="F985" s="862"/>
      <c r="G985" s="862"/>
    </row>
    <row r="986" spans="1:7" ht="12.75" hidden="1" customHeight="1">
      <c r="A986" s="862"/>
      <c r="B986" s="862"/>
      <c r="C986" s="862"/>
      <c r="D986" s="862"/>
      <c r="E986" s="862"/>
      <c r="F986" s="862"/>
      <c r="G986" s="862"/>
    </row>
    <row r="987" spans="1:7" ht="12.75" hidden="1" customHeight="1">
      <c r="A987" s="862"/>
      <c r="B987" s="862"/>
      <c r="C987" s="862"/>
      <c r="D987" s="862"/>
      <c r="E987" s="862"/>
      <c r="F987" s="862"/>
      <c r="G987" s="862"/>
    </row>
    <row r="988" spans="1:7" ht="12.75" hidden="1" customHeight="1">
      <c r="A988" s="862"/>
      <c r="B988" s="862"/>
      <c r="C988" s="862"/>
      <c r="D988" s="862"/>
      <c r="E988" s="862"/>
      <c r="F988" s="862"/>
      <c r="G988" s="862"/>
    </row>
    <row r="989" spans="1:7" ht="12.75" hidden="1" customHeight="1">
      <c r="A989" s="862"/>
      <c r="B989" s="862"/>
      <c r="C989" s="862"/>
      <c r="D989" s="862"/>
      <c r="E989" s="862"/>
      <c r="F989" s="862"/>
      <c r="G989" s="862"/>
    </row>
    <row r="990" spans="1:7" ht="12.75" hidden="1" customHeight="1">
      <c r="A990" s="862"/>
      <c r="B990" s="862"/>
      <c r="C990" s="862"/>
      <c r="D990" s="862"/>
      <c r="E990" s="862"/>
      <c r="F990" s="862"/>
      <c r="G990" s="862"/>
    </row>
    <row r="991" spans="1:7" ht="12.75" hidden="1" customHeight="1">
      <c r="A991" s="862"/>
      <c r="B991" s="862"/>
      <c r="C991" s="862"/>
      <c r="D991" s="862"/>
      <c r="E991" s="862"/>
      <c r="F991" s="862"/>
      <c r="G991" s="862"/>
    </row>
    <row r="992" spans="1:7" ht="12.75" hidden="1" customHeight="1">
      <c r="A992" s="862"/>
      <c r="B992" s="862"/>
      <c r="C992" s="862"/>
      <c r="D992" s="862"/>
      <c r="E992" s="862"/>
      <c r="F992" s="862"/>
      <c r="G992" s="862"/>
    </row>
    <row r="993" spans="1:7" ht="12.75" hidden="1" customHeight="1">
      <c r="A993" s="862"/>
      <c r="B993" s="862"/>
      <c r="C993" s="862"/>
      <c r="D993" s="862"/>
      <c r="E993" s="862"/>
      <c r="F993" s="862"/>
      <c r="G993" s="862"/>
    </row>
    <row r="994" spans="1:7" ht="12.75" hidden="1" customHeight="1">
      <c r="A994" s="862"/>
      <c r="B994" s="862"/>
      <c r="C994" s="862"/>
      <c r="D994" s="862"/>
      <c r="E994" s="862"/>
      <c r="F994" s="862"/>
      <c r="G994" s="862"/>
    </row>
    <row r="995" spans="1:7" ht="12.75" hidden="1" customHeight="1">
      <c r="A995" s="862"/>
      <c r="B995" s="862"/>
      <c r="C995" s="862"/>
      <c r="D995" s="862"/>
      <c r="E995" s="862"/>
      <c r="F995" s="862"/>
      <c r="G995" s="862"/>
    </row>
    <row r="996" spans="1:7" ht="12.75" hidden="1" customHeight="1">
      <c r="A996" s="862"/>
      <c r="B996" s="862"/>
      <c r="C996" s="862"/>
      <c r="D996" s="862"/>
      <c r="E996" s="862"/>
      <c r="F996" s="862"/>
      <c r="G996" s="862"/>
    </row>
    <row r="997" spans="1:7" ht="12.75" hidden="1" customHeight="1">
      <c r="A997" s="862"/>
      <c r="B997" s="862"/>
      <c r="C997" s="862"/>
      <c r="D997" s="862"/>
      <c r="E997" s="862"/>
      <c r="F997" s="862"/>
      <c r="G997" s="862"/>
    </row>
    <row r="998" spans="1:7" ht="12.75" hidden="1" customHeight="1">
      <c r="A998" s="862"/>
      <c r="B998" s="862"/>
      <c r="C998" s="862"/>
      <c r="D998" s="862"/>
      <c r="E998" s="862"/>
      <c r="F998" s="862"/>
      <c r="G998" s="862"/>
    </row>
    <row r="999" spans="1:7" ht="12.75" hidden="1" customHeight="1">
      <c r="A999" s="862"/>
      <c r="B999" s="862"/>
      <c r="C999" s="862"/>
      <c r="D999" s="862"/>
      <c r="E999" s="862"/>
      <c r="F999" s="862"/>
      <c r="G999" s="862"/>
    </row>
    <row r="1000" spans="1:7" ht="12.75" hidden="1" customHeight="1">
      <c r="A1000" s="862"/>
      <c r="B1000" s="862"/>
      <c r="C1000" s="862"/>
      <c r="D1000" s="862"/>
      <c r="E1000" s="862"/>
      <c r="F1000" s="862"/>
      <c r="G1000" s="862"/>
    </row>
    <row r="1001" spans="1:7" ht="12.75" hidden="1" customHeight="1">
      <c r="A1001" s="862"/>
      <c r="B1001" s="862"/>
      <c r="C1001" s="862"/>
      <c r="D1001" s="862"/>
      <c r="E1001" s="862"/>
      <c r="F1001" s="862"/>
      <c r="G1001" s="862"/>
    </row>
    <row r="1002" spans="1:7" ht="12.75" hidden="1" customHeight="1">
      <c r="A1002" s="862"/>
      <c r="B1002" s="862"/>
      <c r="C1002" s="862"/>
      <c r="D1002" s="862"/>
      <c r="E1002" s="862"/>
      <c r="F1002" s="862"/>
      <c r="G1002" s="862"/>
    </row>
    <row r="1003" spans="1:7" ht="12.75" hidden="1" customHeight="1">
      <c r="A1003" s="862"/>
      <c r="B1003" s="862"/>
      <c r="C1003" s="862"/>
      <c r="D1003" s="862"/>
      <c r="E1003" s="862"/>
      <c r="F1003" s="862"/>
      <c r="G1003" s="862"/>
    </row>
    <row r="1004" spans="1:7" ht="12.75" hidden="1" customHeight="1">
      <c r="A1004" s="862"/>
      <c r="B1004" s="862"/>
      <c r="C1004" s="862"/>
      <c r="D1004" s="862"/>
      <c r="E1004" s="862"/>
      <c r="F1004" s="862"/>
      <c r="G1004" s="862"/>
    </row>
    <row r="1005" spans="1:7" ht="12.75" hidden="1" customHeight="1">
      <c r="A1005" s="862"/>
      <c r="B1005" s="862"/>
      <c r="C1005" s="862"/>
      <c r="D1005" s="862"/>
      <c r="E1005" s="862"/>
      <c r="F1005" s="862"/>
      <c r="G1005" s="862"/>
    </row>
    <row r="1006" spans="1:7" ht="12.75" hidden="1" customHeight="1">
      <c r="A1006" s="862"/>
      <c r="B1006" s="862"/>
      <c r="C1006" s="862"/>
      <c r="D1006" s="862"/>
      <c r="E1006" s="862"/>
      <c r="F1006" s="862"/>
      <c r="G1006" s="862"/>
    </row>
    <row r="1007" spans="1:7" ht="12.75" hidden="1" customHeight="1">
      <c r="A1007" s="862"/>
      <c r="B1007" s="862"/>
      <c r="C1007" s="862"/>
      <c r="D1007" s="862"/>
      <c r="E1007" s="862"/>
      <c r="F1007" s="862"/>
      <c r="G1007" s="862"/>
    </row>
    <row r="1008" spans="1:7" ht="12.75" hidden="1" customHeight="1">
      <c r="A1008" s="862"/>
      <c r="B1008" s="862"/>
      <c r="C1008" s="862"/>
      <c r="D1008" s="862"/>
      <c r="E1008" s="862"/>
      <c r="F1008" s="862"/>
      <c r="G1008" s="862"/>
    </row>
    <row r="1009" spans="1:7" ht="12.75" hidden="1" customHeight="1">
      <c r="A1009" s="862"/>
      <c r="B1009" s="862"/>
      <c r="C1009" s="862"/>
      <c r="D1009" s="862"/>
      <c r="E1009" s="862"/>
      <c r="F1009" s="862"/>
      <c r="G1009" s="862"/>
    </row>
    <row r="1010" spans="1:7" ht="12.75" hidden="1" customHeight="1">
      <c r="A1010" s="862"/>
      <c r="B1010" s="862"/>
      <c r="C1010" s="862"/>
      <c r="D1010" s="862"/>
      <c r="E1010" s="862"/>
      <c r="F1010" s="862"/>
      <c r="G1010" s="862"/>
    </row>
    <row r="1011" spans="1:7" ht="12.75" hidden="1" customHeight="1">
      <c r="A1011" s="862"/>
      <c r="B1011" s="862"/>
      <c r="C1011" s="862"/>
      <c r="D1011" s="862"/>
      <c r="E1011" s="862"/>
      <c r="F1011" s="862"/>
      <c r="G1011" s="862"/>
    </row>
    <row r="1012" spans="1:7" ht="12.75" hidden="1" customHeight="1">
      <c r="A1012" s="862"/>
      <c r="B1012" s="862"/>
      <c r="C1012" s="862"/>
      <c r="D1012" s="862"/>
      <c r="E1012" s="862"/>
      <c r="F1012" s="862"/>
      <c r="G1012" s="862"/>
    </row>
    <row r="1013" spans="1:7" ht="12.75" hidden="1" customHeight="1">
      <c r="A1013" s="862"/>
      <c r="B1013" s="862"/>
      <c r="C1013" s="862"/>
      <c r="D1013" s="862"/>
      <c r="E1013" s="862"/>
      <c r="F1013" s="862"/>
      <c r="G1013" s="862"/>
    </row>
    <row r="1014" spans="1:7" ht="12.75" hidden="1" customHeight="1">
      <c r="A1014" s="862"/>
      <c r="B1014" s="862"/>
      <c r="C1014" s="862"/>
      <c r="D1014" s="862"/>
      <c r="E1014" s="862"/>
      <c r="F1014" s="862"/>
      <c r="G1014" s="862"/>
    </row>
    <row r="1015" spans="1:7" ht="12.75" hidden="1" customHeight="1">
      <c r="A1015" s="862"/>
      <c r="B1015" s="862"/>
      <c r="C1015" s="862"/>
      <c r="D1015" s="862"/>
      <c r="E1015" s="862"/>
      <c r="F1015" s="862"/>
      <c r="G1015" s="862"/>
    </row>
    <row r="1016" spans="1:7" ht="12.75" hidden="1" customHeight="1">
      <c r="A1016" s="862"/>
      <c r="B1016" s="862"/>
      <c r="C1016" s="862"/>
      <c r="D1016" s="862"/>
      <c r="E1016" s="862"/>
      <c r="F1016" s="862"/>
      <c r="G1016" s="862"/>
    </row>
    <row r="1017" spans="1:7" ht="12.75" hidden="1" customHeight="1">
      <c r="A1017" s="862"/>
      <c r="B1017" s="862"/>
      <c r="C1017" s="862"/>
      <c r="D1017" s="862"/>
      <c r="E1017" s="862"/>
      <c r="F1017" s="862"/>
      <c r="G1017" s="862"/>
    </row>
    <row r="1018" spans="1:7" ht="12.75" hidden="1" customHeight="1">
      <c r="A1018" s="862"/>
      <c r="B1018" s="862"/>
      <c r="C1018" s="862"/>
      <c r="D1018" s="862"/>
      <c r="E1018" s="862"/>
      <c r="F1018" s="862"/>
      <c r="G1018" s="862"/>
    </row>
    <row r="1019" spans="1:7" ht="12.75" hidden="1" customHeight="1">
      <c r="A1019" s="862"/>
      <c r="B1019" s="862"/>
      <c r="C1019" s="862"/>
      <c r="D1019" s="862"/>
      <c r="E1019" s="862"/>
      <c r="F1019" s="862"/>
      <c r="G1019" s="862"/>
    </row>
    <row r="1020" spans="1:7" ht="12.75" hidden="1" customHeight="1">
      <c r="A1020" s="862"/>
      <c r="B1020" s="862"/>
      <c r="C1020" s="862"/>
      <c r="D1020" s="862"/>
      <c r="E1020" s="862"/>
      <c r="F1020" s="862"/>
      <c r="G1020" s="862"/>
    </row>
    <row r="1021" spans="1:7" ht="12.75" hidden="1" customHeight="1">
      <c r="A1021" s="862"/>
      <c r="B1021" s="862"/>
      <c r="C1021" s="862"/>
      <c r="D1021" s="862"/>
      <c r="E1021" s="862"/>
      <c r="F1021" s="862"/>
      <c r="G1021" s="862"/>
    </row>
    <row r="1022" spans="1:7" ht="12.75" hidden="1" customHeight="1">
      <c r="A1022" s="862"/>
      <c r="B1022" s="862"/>
      <c r="C1022" s="862"/>
      <c r="D1022" s="862"/>
      <c r="E1022" s="862"/>
      <c r="F1022" s="862"/>
      <c r="G1022" s="862"/>
    </row>
    <row r="1023" spans="1:7" ht="12.75" hidden="1" customHeight="1">
      <c r="A1023" s="862"/>
      <c r="B1023" s="862"/>
      <c r="C1023" s="862"/>
      <c r="D1023" s="862"/>
      <c r="E1023" s="862"/>
      <c r="F1023" s="862"/>
      <c r="G1023" s="862"/>
    </row>
    <row r="1024" spans="1:7" ht="12.75" hidden="1" customHeight="1">
      <c r="A1024" s="862"/>
      <c r="B1024" s="862"/>
      <c r="C1024" s="862"/>
      <c r="D1024" s="862"/>
      <c r="E1024" s="862"/>
      <c r="F1024" s="862"/>
      <c r="G1024" s="862"/>
    </row>
    <row r="1025" spans="1:7" ht="12.75" hidden="1" customHeight="1">
      <c r="A1025" s="862"/>
      <c r="B1025" s="862"/>
      <c r="C1025" s="862"/>
      <c r="D1025" s="862"/>
      <c r="E1025" s="862"/>
      <c r="F1025" s="862"/>
      <c r="G1025" s="862"/>
    </row>
    <row r="1026" spans="1:7" ht="12.75" hidden="1" customHeight="1">
      <c r="A1026" s="862"/>
      <c r="B1026" s="862"/>
      <c r="C1026" s="862"/>
      <c r="D1026" s="862"/>
      <c r="E1026" s="862"/>
      <c r="F1026" s="862"/>
      <c r="G1026" s="862"/>
    </row>
    <row r="1027" spans="1:7" ht="12.75" hidden="1" customHeight="1">
      <c r="A1027" s="862"/>
      <c r="B1027" s="862"/>
      <c r="C1027" s="862"/>
      <c r="D1027" s="862"/>
      <c r="E1027" s="862"/>
      <c r="F1027" s="862"/>
      <c r="G1027" s="862"/>
    </row>
    <row r="1028" spans="1:7" ht="12.75" hidden="1" customHeight="1">
      <c r="A1028" s="862"/>
      <c r="B1028" s="862"/>
      <c r="C1028" s="862"/>
      <c r="D1028" s="862"/>
      <c r="E1028" s="862"/>
      <c r="F1028" s="862"/>
      <c r="G1028" s="862"/>
    </row>
    <row r="1029" spans="1:7" ht="12.75" hidden="1" customHeight="1">
      <c r="A1029" s="862"/>
      <c r="B1029" s="862"/>
      <c r="C1029" s="862"/>
      <c r="D1029" s="862"/>
      <c r="E1029" s="862"/>
      <c r="F1029" s="862"/>
      <c r="G1029" s="862"/>
    </row>
    <row r="1030" spans="1:7" ht="12.75" hidden="1" customHeight="1">
      <c r="A1030" s="862"/>
      <c r="B1030" s="862"/>
      <c r="C1030" s="862"/>
      <c r="D1030" s="862"/>
      <c r="E1030" s="862"/>
      <c r="F1030" s="862"/>
      <c r="G1030" s="862"/>
    </row>
    <row r="1031" spans="1:7" ht="12.75" hidden="1" customHeight="1">
      <c r="A1031" s="862"/>
      <c r="B1031" s="862"/>
      <c r="C1031" s="862"/>
      <c r="D1031" s="862"/>
      <c r="E1031" s="862"/>
      <c r="F1031" s="862"/>
      <c r="G1031" s="862"/>
    </row>
    <row r="1032" spans="1:7" ht="12.75" hidden="1" customHeight="1">
      <c r="A1032" s="862"/>
      <c r="B1032" s="862"/>
      <c r="C1032" s="862"/>
      <c r="D1032" s="862"/>
      <c r="E1032" s="862"/>
      <c r="F1032" s="862"/>
      <c r="G1032" s="862"/>
    </row>
    <row r="1033" spans="1:7" ht="12.75" hidden="1" customHeight="1">
      <c r="A1033" s="862"/>
      <c r="B1033" s="862"/>
      <c r="C1033" s="862"/>
      <c r="D1033" s="862"/>
      <c r="E1033" s="862"/>
      <c r="F1033" s="862"/>
      <c r="G1033" s="862"/>
    </row>
    <row r="1034" spans="1:7" ht="12.75" hidden="1" customHeight="1">
      <c r="A1034" s="862"/>
      <c r="B1034" s="862"/>
      <c r="C1034" s="862"/>
      <c r="D1034" s="862"/>
      <c r="E1034" s="862"/>
      <c r="F1034" s="862"/>
      <c r="G1034" s="862"/>
    </row>
    <row r="1035" spans="1:7" ht="12.75" hidden="1" customHeight="1">
      <c r="A1035" s="862"/>
      <c r="B1035" s="862"/>
      <c r="C1035" s="862"/>
      <c r="D1035" s="862"/>
      <c r="E1035" s="862"/>
      <c r="F1035" s="862"/>
      <c r="G1035" s="862"/>
    </row>
    <row r="1036" spans="1:7" ht="12.75" hidden="1" customHeight="1">
      <c r="A1036" s="862"/>
      <c r="B1036" s="862"/>
      <c r="C1036" s="862"/>
      <c r="D1036" s="862"/>
      <c r="E1036" s="862"/>
      <c r="F1036" s="862"/>
      <c r="G1036" s="862"/>
    </row>
    <row r="1037" spans="1:7" ht="12.75" hidden="1" customHeight="1">
      <c r="A1037" s="862"/>
      <c r="B1037" s="862"/>
      <c r="C1037" s="862"/>
      <c r="D1037" s="862"/>
      <c r="E1037" s="862"/>
      <c r="F1037" s="862"/>
      <c r="G1037" s="862"/>
    </row>
    <row r="1038" spans="1:7" ht="12.75" hidden="1" customHeight="1">
      <c r="A1038" s="862"/>
      <c r="B1038" s="862"/>
      <c r="C1038" s="862"/>
      <c r="D1038" s="862"/>
      <c r="E1038" s="862"/>
      <c r="F1038" s="862"/>
      <c r="G1038" s="862"/>
    </row>
    <row r="1039" spans="1:7" ht="12.75" hidden="1" customHeight="1">
      <c r="A1039" s="862"/>
      <c r="B1039" s="862"/>
      <c r="C1039" s="862"/>
      <c r="D1039" s="862"/>
      <c r="E1039" s="862"/>
      <c r="F1039" s="862"/>
      <c r="G1039" s="862"/>
    </row>
    <row r="1040" spans="1:7" ht="12.75" hidden="1" customHeight="1">
      <c r="A1040" s="862"/>
      <c r="B1040" s="862"/>
      <c r="C1040" s="862"/>
      <c r="D1040" s="862"/>
      <c r="E1040" s="862"/>
      <c r="F1040" s="862"/>
      <c r="G1040" s="862"/>
    </row>
    <row r="1041" spans="1:7" ht="12.75" hidden="1" customHeight="1">
      <c r="A1041" s="862"/>
      <c r="B1041" s="862"/>
      <c r="C1041" s="862"/>
      <c r="D1041" s="862"/>
      <c r="E1041" s="862"/>
      <c r="F1041" s="862"/>
      <c r="G1041" s="862"/>
    </row>
    <row r="1042" spans="1:7" ht="12.75" hidden="1" customHeight="1">
      <c r="A1042" s="862"/>
      <c r="B1042" s="862"/>
      <c r="C1042" s="862"/>
      <c r="D1042" s="862"/>
      <c r="E1042" s="862"/>
      <c r="F1042" s="862"/>
      <c r="G1042" s="862"/>
    </row>
    <row r="1043" spans="1:7" ht="12.75" hidden="1" customHeight="1">
      <c r="A1043" s="862"/>
      <c r="B1043" s="862"/>
      <c r="C1043" s="862"/>
      <c r="D1043" s="862"/>
      <c r="E1043" s="862"/>
      <c r="F1043" s="862"/>
      <c r="G1043" s="862"/>
    </row>
    <row r="1044" spans="1:7" ht="12.75" hidden="1" customHeight="1">
      <c r="A1044" s="862"/>
      <c r="B1044" s="862"/>
      <c r="C1044" s="862"/>
      <c r="D1044" s="862"/>
      <c r="E1044" s="862"/>
      <c r="F1044" s="862"/>
      <c r="G1044" s="862"/>
    </row>
    <row r="1045" spans="1:7" ht="12.75" hidden="1" customHeight="1">
      <c r="A1045" s="862"/>
      <c r="B1045" s="862"/>
      <c r="C1045" s="862"/>
      <c r="D1045" s="862"/>
      <c r="E1045" s="862"/>
      <c r="F1045" s="862"/>
      <c r="G1045" s="862"/>
    </row>
    <row r="1046" spans="1:7" ht="12.75" hidden="1" customHeight="1">
      <c r="A1046" s="862"/>
      <c r="B1046" s="862"/>
      <c r="C1046" s="862"/>
      <c r="D1046" s="862"/>
      <c r="E1046" s="862"/>
      <c r="F1046" s="862"/>
      <c r="G1046" s="862"/>
    </row>
    <row r="1047" spans="1:7" ht="12.75" hidden="1" customHeight="1">
      <c r="A1047" s="862"/>
      <c r="B1047" s="862"/>
      <c r="C1047" s="862"/>
      <c r="D1047" s="862"/>
      <c r="E1047" s="862"/>
      <c r="F1047" s="862"/>
      <c r="G1047" s="862"/>
    </row>
    <row r="1048" spans="1:7" ht="12.75" hidden="1" customHeight="1">
      <c r="A1048" s="862"/>
      <c r="B1048" s="862"/>
      <c r="C1048" s="862"/>
      <c r="D1048" s="862"/>
      <c r="E1048" s="862"/>
      <c r="F1048" s="862"/>
      <c r="G1048" s="862"/>
    </row>
    <row r="1049" spans="1:7" ht="12.75" hidden="1" customHeight="1">
      <c r="A1049" s="862"/>
      <c r="B1049" s="862"/>
      <c r="C1049" s="862"/>
      <c r="D1049" s="862"/>
      <c r="E1049" s="862"/>
      <c r="F1049" s="862"/>
      <c r="G1049" s="862"/>
    </row>
    <row r="1050" spans="1:7" ht="12.75" hidden="1" customHeight="1">
      <c r="A1050" s="862"/>
      <c r="B1050" s="862"/>
      <c r="C1050" s="862"/>
      <c r="D1050" s="862"/>
      <c r="E1050" s="862"/>
      <c r="F1050" s="862"/>
      <c r="G1050" s="862"/>
    </row>
    <row r="1051" spans="1:7" ht="12.75" hidden="1" customHeight="1">
      <c r="A1051" s="862"/>
      <c r="B1051" s="862"/>
      <c r="C1051" s="862"/>
      <c r="D1051" s="862"/>
      <c r="E1051" s="862"/>
      <c r="F1051" s="862"/>
      <c r="G1051" s="862"/>
    </row>
    <row r="1052" spans="1:7" ht="12.75" hidden="1" customHeight="1">
      <c r="A1052" s="862"/>
      <c r="B1052" s="862"/>
      <c r="C1052" s="862"/>
      <c r="D1052" s="862"/>
      <c r="E1052" s="862"/>
      <c r="F1052" s="862"/>
      <c r="G1052" s="862"/>
    </row>
    <row r="1053" spans="1:7" ht="12.75" hidden="1" customHeight="1">
      <c r="A1053" s="862"/>
      <c r="B1053" s="862"/>
      <c r="C1053" s="862"/>
      <c r="D1053" s="862"/>
      <c r="E1053" s="862"/>
      <c r="F1053" s="862"/>
      <c r="G1053" s="862"/>
    </row>
    <row r="1054" spans="1:7" ht="12.75" hidden="1" customHeight="1">
      <c r="A1054" s="862"/>
      <c r="B1054" s="862"/>
      <c r="C1054" s="862"/>
      <c r="D1054" s="862"/>
      <c r="E1054" s="862"/>
      <c r="F1054" s="862"/>
      <c r="G1054" s="862"/>
    </row>
    <row r="1055" spans="1:7" ht="12.75" hidden="1" customHeight="1">
      <c r="A1055" s="862"/>
      <c r="B1055" s="862"/>
      <c r="C1055" s="862"/>
      <c r="D1055" s="862"/>
      <c r="E1055" s="862"/>
      <c r="F1055" s="862"/>
      <c r="G1055" s="862"/>
    </row>
    <row r="1056" spans="1:7" ht="12.75" hidden="1" customHeight="1">
      <c r="A1056" s="862"/>
      <c r="B1056" s="862"/>
      <c r="C1056" s="862"/>
      <c r="D1056" s="862"/>
      <c r="E1056" s="862"/>
      <c r="F1056" s="862"/>
      <c r="G1056" s="862"/>
    </row>
    <row r="1057" spans="1:7" ht="12.75" hidden="1" customHeight="1">
      <c r="A1057" s="862"/>
      <c r="B1057" s="862"/>
      <c r="C1057" s="862"/>
      <c r="D1057" s="862"/>
      <c r="E1057" s="862"/>
      <c r="F1057" s="862"/>
      <c r="G1057" s="862"/>
    </row>
    <row r="1058" spans="1:7" ht="12.75" hidden="1" customHeight="1">
      <c r="A1058" s="862"/>
      <c r="B1058" s="862"/>
      <c r="C1058" s="862"/>
      <c r="D1058" s="862"/>
      <c r="E1058" s="862"/>
      <c r="F1058" s="862"/>
      <c r="G1058" s="862"/>
    </row>
    <row r="1059" spans="1:7" ht="12.75" hidden="1" customHeight="1">
      <c r="A1059" s="862"/>
      <c r="B1059" s="862"/>
      <c r="C1059" s="862"/>
      <c r="D1059" s="862"/>
      <c r="E1059" s="862"/>
      <c r="F1059" s="862"/>
      <c r="G1059" s="862"/>
    </row>
    <row r="1060" spans="1:7" ht="12.75" hidden="1" customHeight="1">
      <c r="A1060" s="862"/>
      <c r="B1060" s="862"/>
      <c r="C1060" s="862"/>
      <c r="D1060" s="862"/>
      <c r="E1060" s="862"/>
      <c r="F1060" s="862"/>
      <c r="G1060" s="862"/>
    </row>
    <row r="1061" spans="1:7" ht="12.75" hidden="1" customHeight="1">
      <c r="A1061" s="862"/>
      <c r="B1061" s="862"/>
      <c r="C1061" s="862"/>
      <c r="D1061" s="862"/>
      <c r="E1061" s="862"/>
      <c r="F1061" s="862"/>
      <c r="G1061" s="862"/>
    </row>
    <row r="1062" spans="1:7" ht="12.75" hidden="1" customHeight="1">
      <c r="A1062" s="862"/>
      <c r="B1062" s="862"/>
      <c r="C1062" s="862"/>
      <c r="D1062" s="862"/>
      <c r="E1062" s="862"/>
      <c r="F1062" s="862"/>
      <c r="G1062" s="862"/>
    </row>
    <row r="1063" spans="1:7" ht="12.75" hidden="1" customHeight="1">
      <c r="A1063" s="862"/>
      <c r="B1063" s="862"/>
      <c r="C1063" s="862"/>
      <c r="D1063" s="862"/>
      <c r="E1063" s="862"/>
      <c r="F1063" s="862"/>
      <c r="G1063" s="862"/>
    </row>
    <row r="1064" spans="1:7" ht="12.75" hidden="1" customHeight="1">
      <c r="A1064" s="862"/>
      <c r="B1064" s="862"/>
      <c r="C1064" s="862"/>
      <c r="D1064" s="862"/>
      <c r="E1064" s="862"/>
      <c r="F1064" s="862"/>
      <c r="G1064" s="862"/>
    </row>
    <row r="1065" spans="1:7" ht="12.75" hidden="1" customHeight="1">
      <c r="A1065" s="862"/>
      <c r="B1065" s="862"/>
      <c r="C1065" s="862"/>
      <c r="D1065" s="862"/>
      <c r="E1065" s="862"/>
      <c r="F1065" s="862"/>
      <c r="G1065" s="862"/>
    </row>
    <row r="1066" spans="1:7" ht="12.75" hidden="1" customHeight="1">
      <c r="A1066" s="862"/>
      <c r="B1066" s="862"/>
      <c r="C1066" s="862"/>
      <c r="D1066" s="862"/>
      <c r="E1066" s="862"/>
      <c r="F1066" s="862"/>
      <c r="G1066" s="862"/>
    </row>
    <row r="1067" spans="1:7" ht="12.75" hidden="1" customHeight="1">
      <c r="A1067" s="862"/>
      <c r="B1067" s="862"/>
      <c r="C1067" s="862"/>
      <c r="D1067" s="862"/>
      <c r="E1067" s="862"/>
      <c r="F1067" s="862"/>
      <c r="G1067" s="862"/>
    </row>
    <row r="1068" spans="1:7" ht="12.75" hidden="1" customHeight="1">
      <c r="A1068" s="862"/>
      <c r="B1068" s="862"/>
      <c r="C1068" s="862"/>
      <c r="D1068" s="862"/>
      <c r="E1068" s="862"/>
      <c r="F1068" s="862"/>
      <c r="G1068" s="862"/>
    </row>
    <row r="1069" spans="1:7" ht="12.75" hidden="1" customHeight="1">
      <c r="A1069" s="862"/>
      <c r="B1069" s="862"/>
      <c r="C1069" s="862"/>
      <c r="D1069" s="862"/>
      <c r="E1069" s="862"/>
      <c r="F1069" s="862"/>
      <c r="G1069" s="862"/>
    </row>
    <row r="1070" spans="1:7" ht="12.75" hidden="1" customHeight="1">
      <c r="A1070" s="862"/>
      <c r="B1070" s="862"/>
      <c r="C1070" s="862"/>
      <c r="D1070" s="862"/>
      <c r="E1070" s="862"/>
      <c r="F1070" s="862"/>
      <c r="G1070" s="862"/>
    </row>
    <row r="1071" spans="1:7" ht="12.75" hidden="1" customHeight="1">
      <c r="A1071" s="862"/>
      <c r="B1071" s="862"/>
      <c r="C1071" s="862"/>
      <c r="D1071" s="862"/>
      <c r="E1071" s="862"/>
      <c r="F1071" s="862"/>
      <c r="G1071" s="862"/>
    </row>
    <row r="1072" spans="1:7" ht="12.75" hidden="1" customHeight="1">
      <c r="A1072" s="862"/>
      <c r="B1072" s="862"/>
      <c r="C1072" s="862"/>
      <c r="D1072" s="862"/>
      <c r="E1072" s="862"/>
      <c r="F1072" s="862"/>
      <c r="G1072" s="862"/>
    </row>
    <row r="1073" spans="1:7" ht="12.75" hidden="1" customHeight="1">
      <c r="A1073" s="862"/>
      <c r="B1073" s="862"/>
      <c r="C1073" s="862"/>
      <c r="D1073" s="862"/>
      <c r="E1073" s="862"/>
      <c r="F1073" s="862"/>
      <c r="G1073" s="862"/>
    </row>
    <row r="1074" spans="1:7" ht="12.75" hidden="1" customHeight="1">
      <c r="A1074" s="862"/>
      <c r="B1074" s="862"/>
      <c r="C1074" s="862"/>
      <c r="D1074" s="862"/>
      <c r="E1074" s="862"/>
      <c r="F1074" s="862"/>
      <c r="G1074" s="862"/>
    </row>
    <row r="1075" spans="1:7" ht="12.75" hidden="1" customHeight="1">
      <c r="A1075" s="862"/>
      <c r="B1075" s="862"/>
      <c r="C1075" s="862"/>
      <c r="D1075" s="862"/>
      <c r="E1075" s="862"/>
      <c r="F1075" s="862"/>
      <c r="G1075" s="862"/>
    </row>
    <row r="1076" spans="1:7" ht="12.75" hidden="1" customHeight="1">
      <c r="A1076" s="862"/>
      <c r="B1076" s="862"/>
      <c r="C1076" s="862"/>
      <c r="D1076" s="862"/>
      <c r="E1076" s="862"/>
      <c r="F1076" s="862"/>
      <c r="G1076" s="862"/>
    </row>
    <row r="1077" spans="1:7" ht="12.75" hidden="1" customHeight="1">
      <c r="A1077" s="862"/>
      <c r="B1077" s="862"/>
      <c r="C1077" s="862"/>
      <c r="D1077" s="862"/>
      <c r="E1077" s="862"/>
      <c r="F1077" s="862"/>
      <c r="G1077" s="862"/>
    </row>
    <row r="1078" spans="1:7" ht="12.75" hidden="1" customHeight="1">
      <c r="A1078" s="862"/>
      <c r="B1078" s="862"/>
      <c r="C1078" s="862"/>
      <c r="D1078" s="862"/>
      <c r="E1078" s="862"/>
      <c r="F1078" s="862"/>
      <c r="G1078" s="862"/>
    </row>
    <row r="1079" spans="1:7" ht="12.75" hidden="1" customHeight="1">
      <c r="A1079" s="862"/>
      <c r="B1079" s="862"/>
      <c r="C1079" s="862"/>
      <c r="D1079" s="862"/>
      <c r="E1079" s="862"/>
      <c r="F1079" s="862"/>
      <c r="G1079" s="862"/>
    </row>
    <row r="1080" spans="1:7" ht="12.75" hidden="1" customHeight="1">
      <c r="A1080" s="862"/>
      <c r="B1080" s="862"/>
      <c r="C1080" s="862"/>
      <c r="D1080" s="862"/>
      <c r="E1080" s="862"/>
      <c r="F1080" s="862"/>
      <c r="G1080" s="862"/>
    </row>
    <row r="1081" spans="1:7" ht="12.75" hidden="1" customHeight="1">
      <c r="A1081" s="862"/>
      <c r="B1081" s="862"/>
      <c r="C1081" s="862"/>
      <c r="D1081" s="862"/>
      <c r="E1081" s="862"/>
      <c r="F1081" s="862"/>
      <c r="G1081" s="862"/>
    </row>
    <row r="1082" spans="1:7" ht="12.75" hidden="1" customHeight="1">
      <c r="A1082" s="862"/>
      <c r="B1082" s="862"/>
      <c r="C1082" s="862"/>
      <c r="D1082" s="862"/>
      <c r="E1082" s="862"/>
      <c r="F1082" s="862"/>
      <c r="G1082" s="862"/>
    </row>
    <row r="1083" spans="1:7" hidden="1">
      <c r="A1083" s="862"/>
      <c r="B1083" s="862"/>
      <c r="C1083" s="862"/>
      <c r="D1083" s="862"/>
      <c r="E1083" s="862"/>
      <c r="F1083" s="862"/>
      <c r="G1083" s="862"/>
    </row>
    <row r="1084" spans="1:7" hidden="1">
      <c r="A1084" s="862"/>
      <c r="B1084" s="862"/>
      <c r="C1084" s="862"/>
      <c r="D1084" s="862"/>
      <c r="E1084" s="862"/>
      <c r="F1084" s="862"/>
      <c r="G1084" s="862"/>
    </row>
    <row r="1085" spans="1:7" hidden="1">
      <c r="A1085" s="862"/>
      <c r="B1085" s="862"/>
      <c r="C1085" s="862"/>
      <c r="D1085" s="862"/>
      <c r="E1085" s="862"/>
      <c r="F1085" s="862"/>
      <c r="G1085" s="862"/>
    </row>
    <row r="1086" spans="1:7" hidden="1">
      <c r="A1086" s="862"/>
      <c r="B1086" s="862"/>
      <c r="C1086" s="862"/>
      <c r="D1086" s="862"/>
      <c r="E1086" s="862"/>
      <c r="F1086" s="862"/>
      <c r="G1086" s="862"/>
    </row>
    <row r="1087" spans="1:7" hidden="1">
      <c r="A1087" s="862"/>
      <c r="B1087" s="862"/>
      <c r="C1087" s="862"/>
      <c r="D1087" s="862"/>
      <c r="E1087" s="862"/>
      <c r="F1087" s="862"/>
      <c r="G1087" s="862"/>
    </row>
    <row r="1088" spans="1:7" hidden="1">
      <c r="A1088" s="862"/>
      <c r="B1088" s="862"/>
      <c r="C1088" s="862"/>
      <c r="D1088" s="862"/>
      <c r="E1088" s="862"/>
      <c r="F1088" s="862"/>
      <c r="G1088" s="862"/>
    </row>
    <row r="1089" spans="1:7" hidden="1">
      <c r="A1089" s="862"/>
      <c r="B1089" s="862"/>
      <c r="C1089" s="862"/>
      <c r="D1089" s="862"/>
      <c r="E1089" s="862"/>
      <c r="F1089" s="862"/>
      <c r="G1089" s="862"/>
    </row>
    <row r="1090" spans="1:7" hidden="1">
      <c r="A1090" s="862"/>
      <c r="B1090" s="862"/>
      <c r="C1090" s="862"/>
      <c r="D1090" s="862"/>
      <c r="E1090" s="862"/>
      <c r="F1090" s="862"/>
      <c r="G1090" s="862"/>
    </row>
    <row r="1091" spans="1:7" hidden="1">
      <c r="A1091" s="862"/>
      <c r="B1091" s="862"/>
      <c r="C1091" s="862"/>
      <c r="D1091" s="862"/>
      <c r="E1091" s="862"/>
      <c r="F1091" s="862"/>
      <c r="G1091" s="862"/>
    </row>
    <row r="1092" spans="1:7" hidden="1">
      <c r="A1092" s="862"/>
      <c r="B1092" s="862"/>
      <c r="C1092" s="862"/>
      <c r="D1092" s="862"/>
      <c r="E1092" s="862"/>
      <c r="F1092" s="862"/>
      <c r="G1092" s="862"/>
    </row>
    <row r="1093" spans="1:7" hidden="1">
      <c r="A1093" s="862"/>
      <c r="B1093" s="862"/>
      <c r="C1093" s="862"/>
      <c r="D1093" s="862"/>
      <c r="E1093" s="862"/>
      <c r="F1093" s="862"/>
      <c r="G1093" s="862"/>
    </row>
    <row r="1094" spans="1:7" hidden="1">
      <c r="A1094" s="862"/>
      <c r="B1094" s="862"/>
      <c r="C1094" s="862"/>
      <c r="D1094" s="862"/>
      <c r="E1094" s="862"/>
      <c r="F1094" s="862"/>
      <c r="G1094" s="862"/>
    </row>
    <row r="1095" spans="1:7" hidden="1">
      <c r="A1095" s="862"/>
      <c r="B1095" s="862"/>
      <c r="C1095" s="862"/>
      <c r="D1095" s="862"/>
      <c r="E1095" s="862"/>
      <c r="F1095" s="862"/>
      <c r="G1095" s="862"/>
    </row>
    <row r="1096" spans="1:7" hidden="1">
      <c r="A1096" s="862"/>
      <c r="B1096" s="862"/>
      <c r="C1096" s="862"/>
      <c r="D1096" s="862"/>
      <c r="E1096" s="862"/>
      <c r="F1096" s="862"/>
      <c r="G1096" s="862"/>
    </row>
    <row r="1097" spans="1:7" hidden="1">
      <c r="A1097" s="862"/>
      <c r="B1097" s="862"/>
      <c r="C1097" s="862"/>
      <c r="D1097" s="862"/>
      <c r="E1097" s="862"/>
      <c r="F1097" s="862"/>
      <c r="G1097" s="862"/>
    </row>
    <row r="1098" spans="1:7" hidden="1">
      <c r="A1098" s="862"/>
      <c r="B1098" s="862"/>
      <c r="C1098" s="862"/>
      <c r="D1098" s="862"/>
      <c r="E1098" s="862"/>
      <c r="F1098" s="862"/>
      <c r="G1098" s="862"/>
    </row>
    <row r="1099" spans="1:7" hidden="1">
      <c r="A1099" s="862"/>
      <c r="B1099" s="862"/>
      <c r="C1099" s="862"/>
      <c r="D1099" s="862"/>
      <c r="E1099" s="862"/>
      <c r="F1099" s="862"/>
      <c r="G1099" s="862"/>
    </row>
    <row r="1100" spans="1:7" hidden="1">
      <c r="A1100" s="862"/>
      <c r="B1100" s="862"/>
      <c r="C1100" s="862"/>
      <c r="D1100" s="862"/>
      <c r="E1100" s="862"/>
      <c r="F1100" s="862"/>
      <c r="G1100" s="862"/>
    </row>
    <row r="1101" spans="1:7" hidden="1">
      <c r="A1101" s="862"/>
      <c r="B1101" s="862"/>
      <c r="C1101" s="862"/>
      <c r="D1101" s="862"/>
      <c r="E1101" s="862"/>
      <c r="F1101" s="862"/>
      <c r="G1101" s="862"/>
    </row>
    <row r="1102" spans="1:7" hidden="1">
      <c r="A1102" s="862"/>
      <c r="B1102" s="862"/>
      <c r="C1102" s="862"/>
      <c r="D1102" s="862"/>
      <c r="E1102" s="862"/>
      <c r="F1102" s="862"/>
      <c r="G1102" s="862"/>
    </row>
    <row r="1103" spans="1:7" hidden="1">
      <c r="A1103" s="862"/>
      <c r="B1103" s="862"/>
      <c r="C1103" s="862"/>
      <c r="D1103" s="862"/>
      <c r="E1103" s="862"/>
      <c r="F1103" s="862"/>
      <c r="G1103" s="862"/>
    </row>
    <row r="1104" spans="1:7" hidden="1">
      <c r="A1104" s="862"/>
      <c r="B1104" s="862"/>
      <c r="C1104" s="862"/>
      <c r="D1104" s="862"/>
      <c r="E1104" s="862"/>
      <c r="F1104" s="862"/>
      <c r="G1104" s="862"/>
    </row>
    <row r="1105" spans="1:7" hidden="1">
      <c r="A1105" s="862"/>
      <c r="B1105" s="862"/>
      <c r="C1105" s="862"/>
      <c r="D1105" s="862"/>
      <c r="E1105" s="862"/>
      <c r="F1105" s="862"/>
      <c r="G1105" s="862"/>
    </row>
    <row r="1106" spans="1:7" hidden="1">
      <c r="A1106" s="862"/>
      <c r="B1106" s="862"/>
      <c r="C1106" s="862"/>
      <c r="D1106" s="862"/>
      <c r="E1106" s="862"/>
      <c r="F1106" s="862"/>
      <c r="G1106" s="862"/>
    </row>
    <row r="1107" spans="1:7" hidden="1">
      <c r="A1107" s="862"/>
      <c r="B1107" s="862"/>
      <c r="C1107" s="862"/>
      <c r="D1107" s="862"/>
      <c r="E1107" s="862"/>
      <c r="F1107" s="862"/>
      <c r="G1107" s="862"/>
    </row>
    <row r="1108" spans="1:7" hidden="1">
      <c r="A1108" s="862"/>
      <c r="B1108" s="862"/>
      <c r="C1108" s="862"/>
      <c r="D1108" s="862"/>
      <c r="E1108" s="862"/>
      <c r="F1108" s="862"/>
      <c r="G1108" s="862"/>
    </row>
    <row r="1109" spans="1:7" hidden="1">
      <c r="A1109" s="862"/>
      <c r="B1109" s="862"/>
      <c r="C1109" s="862"/>
      <c r="D1109" s="862"/>
      <c r="E1109" s="862"/>
      <c r="F1109" s="862"/>
      <c r="G1109" s="862"/>
    </row>
    <row r="1110" spans="1:7" hidden="1">
      <c r="A1110" s="862"/>
      <c r="B1110" s="862"/>
      <c r="C1110" s="862"/>
      <c r="D1110" s="862"/>
      <c r="E1110" s="862"/>
      <c r="F1110" s="862"/>
      <c r="G1110" s="862"/>
    </row>
    <row r="1111" spans="1:7" hidden="1">
      <c r="A1111" s="862"/>
      <c r="B1111" s="862"/>
      <c r="C1111" s="862"/>
      <c r="D1111" s="862"/>
      <c r="E1111" s="862"/>
      <c r="F1111" s="862"/>
      <c r="G1111" s="862"/>
    </row>
    <row r="1112" spans="1:7" hidden="1">
      <c r="A1112" s="862"/>
      <c r="B1112" s="862"/>
      <c r="C1112" s="862"/>
      <c r="D1112" s="862"/>
      <c r="E1112" s="862"/>
      <c r="F1112" s="862"/>
      <c r="G1112" s="862"/>
    </row>
    <row r="1113" spans="1:7" hidden="1">
      <c r="A1113" s="862"/>
      <c r="B1113" s="862"/>
      <c r="C1113" s="862"/>
      <c r="D1113" s="862"/>
      <c r="E1113" s="862"/>
      <c r="F1113" s="862"/>
      <c r="G1113" s="862"/>
    </row>
    <row r="1114" spans="1:7" hidden="1">
      <c r="A1114" s="862"/>
      <c r="B1114" s="862"/>
      <c r="C1114" s="862"/>
      <c r="D1114" s="862"/>
      <c r="E1114" s="862"/>
      <c r="F1114" s="862"/>
      <c r="G1114" s="862"/>
    </row>
    <row r="1115" spans="1:7" hidden="1">
      <c r="A1115" s="862"/>
      <c r="B1115" s="862"/>
      <c r="C1115" s="862"/>
      <c r="D1115" s="862"/>
      <c r="E1115" s="862"/>
      <c r="F1115" s="862"/>
      <c r="G1115" s="862"/>
    </row>
    <row r="1116" spans="1:7" hidden="1">
      <c r="A1116" s="862"/>
      <c r="B1116" s="862"/>
      <c r="C1116" s="862"/>
      <c r="D1116" s="862"/>
      <c r="E1116" s="862"/>
      <c r="F1116" s="862"/>
      <c r="G1116" s="862"/>
    </row>
    <row r="1117" spans="1:7" hidden="1">
      <c r="A1117" s="862"/>
      <c r="B1117" s="862"/>
      <c r="C1117" s="862"/>
      <c r="D1117" s="862"/>
      <c r="E1117" s="862"/>
      <c r="F1117" s="862"/>
      <c r="G1117" s="862"/>
    </row>
    <row r="1118" spans="1:7" hidden="1">
      <c r="A1118" s="862"/>
      <c r="B1118" s="862"/>
      <c r="C1118" s="862"/>
      <c r="D1118" s="862"/>
      <c r="E1118" s="862"/>
      <c r="F1118" s="862"/>
      <c r="G1118" s="862"/>
    </row>
    <row r="1119" spans="1:7" hidden="1">
      <c r="A1119" s="862"/>
      <c r="B1119" s="862"/>
      <c r="C1119" s="862"/>
      <c r="D1119" s="862"/>
      <c r="E1119" s="862"/>
      <c r="F1119" s="862"/>
      <c r="G1119" s="862"/>
    </row>
    <row r="1120" spans="1:7" hidden="1">
      <c r="A1120" s="862"/>
      <c r="B1120" s="862"/>
      <c r="C1120" s="862"/>
      <c r="D1120" s="862"/>
      <c r="E1120" s="862"/>
      <c r="F1120" s="862"/>
      <c r="G1120" s="862"/>
    </row>
    <row r="1121" spans="1:7" hidden="1">
      <c r="A1121" s="862"/>
      <c r="B1121" s="862"/>
      <c r="C1121" s="862"/>
      <c r="D1121" s="862"/>
      <c r="E1121" s="862"/>
      <c r="F1121" s="862"/>
      <c r="G1121" s="862"/>
    </row>
    <row r="1122" spans="1:7" hidden="1">
      <c r="A1122" s="862"/>
      <c r="B1122" s="862"/>
      <c r="C1122" s="862"/>
      <c r="D1122" s="862"/>
      <c r="E1122" s="862"/>
      <c r="F1122" s="862"/>
      <c r="G1122" s="862"/>
    </row>
    <row r="1123" spans="1:7" hidden="1">
      <c r="A1123" s="862"/>
      <c r="B1123" s="862"/>
      <c r="C1123" s="862"/>
      <c r="D1123" s="862"/>
      <c r="E1123" s="862"/>
      <c r="F1123" s="862"/>
      <c r="G1123" s="862"/>
    </row>
    <row r="1124" spans="1:7" hidden="1">
      <c r="A1124" s="862"/>
      <c r="B1124" s="862"/>
      <c r="C1124" s="862"/>
      <c r="D1124" s="862"/>
      <c r="E1124" s="862"/>
      <c r="F1124" s="862"/>
      <c r="G1124" s="862"/>
    </row>
    <row r="1125" spans="1:7" hidden="1">
      <c r="A1125" s="862"/>
      <c r="B1125" s="862"/>
      <c r="C1125" s="862"/>
      <c r="D1125" s="862"/>
      <c r="E1125" s="862"/>
      <c r="F1125" s="862"/>
      <c r="G1125" s="862"/>
    </row>
    <row r="1126" spans="1:7" hidden="1">
      <c r="A1126" s="862"/>
      <c r="B1126" s="862"/>
      <c r="C1126" s="862"/>
      <c r="D1126" s="862"/>
      <c r="E1126" s="862"/>
      <c r="F1126" s="862"/>
      <c r="G1126" s="862"/>
    </row>
    <row r="1127" spans="1:7" hidden="1">
      <c r="A1127" s="862"/>
      <c r="B1127" s="862"/>
      <c r="C1127" s="862"/>
      <c r="D1127" s="862"/>
      <c r="E1127" s="862"/>
      <c r="F1127" s="862"/>
      <c r="G1127" s="862"/>
    </row>
    <row r="1128" spans="1:7" hidden="1">
      <c r="A1128" s="862"/>
      <c r="B1128" s="862"/>
      <c r="C1128" s="862"/>
      <c r="D1128" s="862"/>
      <c r="E1128" s="862"/>
      <c r="F1128" s="862"/>
      <c r="G1128" s="862"/>
    </row>
    <row r="1129" spans="1:7" hidden="1">
      <c r="A1129" s="862"/>
      <c r="B1129" s="862"/>
      <c r="C1129" s="862"/>
      <c r="D1129" s="862"/>
      <c r="E1129" s="862"/>
      <c r="F1129" s="862"/>
      <c r="G1129" s="862"/>
    </row>
    <row r="1130" spans="1:7" hidden="1">
      <c r="A1130" s="862"/>
      <c r="B1130" s="862"/>
      <c r="C1130" s="862"/>
      <c r="D1130" s="862"/>
      <c r="E1130" s="862"/>
      <c r="F1130" s="862"/>
      <c r="G1130" s="862"/>
    </row>
    <row r="1131" spans="1:7" hidden="1">
      <c r="A1131" s="862"/>
      <c r="B1131" s="862"/>
      <c r="C1131" s="862"/>
      <c r="D1131" s="862"/>
      <c r="E1131" s="862"/>
      <c r="F1131" s="862"/>
      <c r="G1131" s="862"/>
    </row>
    <row r="1132" spans="1:7" hidden="1">
      <c r="A1132" s="862"/>
      <c r="B1132" s="862"/>
      <c r="C1132" s="862"/>
      <c r="D1132" s="862"/>
      <c r="E1132" s="862"/>
      <c r="F1132" s="862"/>
      <c r="G1132" s="862"/>
    </row>
    <row r="1133" spans="1:7" hidden="1">
      <c r="A1133" s="862"/>
      <c r="B1133" s="862"/>
      <c r="C1133" s="862"/>
      <c r="D1133" s="862"/>
      <c r="E1133" s="862"/>
      <c r="F1133" s="862"/>
      <c r="G1133" s="862"/>
    </row>
    <row r="1134" spans="1:7" hidden="1">
      <c r="A1134" s="862"/>
      <c r="B1134" s="862"/>
      <c r="C1134" s="862"/>
      <c r="D1134" s="862"/>
      <c r="E1134" s="862"/>
      <c r="F1134" s="862"/>
      <c r="G1134" s="862"/>
    </row>
    <row r="1135" spans="1:7" hidden="1">
      <c r="A1135" s="862"/>
      <c r="B1135" s="862"/>
      <c r="C1135" s="862"/>
      <c r="D1135" s="862"/>
      <c r="E1135" s="862"/>
      <c r="F1135" s="862"/>
      <c r="G1135" s="862"/>
    </row>
    <row r="1136" spans="1:7" hidden="1">
      <c r="A1136" s="862"/>
      <c r="B1136" s="862"/>
      <c r="C1136" s="862"/>
      <c r="D1136" s="862"/>
      <c r="E1136" s="862"/>
      <c r="F1136" s="862"/>
      <c r="G1136" s="862"/>
    </row>
    <row r="1137" spans="1:7" hidden="1">
      <c r="A1137" s="862"/>
      <c r="B1137" s="862"/>
      <c r="C1137" s="862"/>
      <c r="D1137" s="862"/>
      <c r="E1137" s="862"/>
      <c r="F1137" s="862"/>
      <c r="G1137" s="862"/>
    </row>
    <row r="1138" spans="1:7" hidden="1">
      <c r="A1138" s="862"/>
      <c r="B1138" s="862"/>
      <c r="C1138" s="862"/>
      <c r="D1138" s="862"/>
      <c r="E1138" s="862"/>
      <c r="F1138" s="862"/>
      <c r="G1138" s="862"/>
    </row>
    <row r="1139" spans="1:7" hidden="1">
      <c r="A1139" s="862"/>
      <c r="B1139" s="862"/>
      <c r="C1139" s="862"/>
      <c r="D1139" s="862"/>
      <c r="E1139" s="862"/>
      <c r="F1139" s="862"/>
      <c r="G1139" s="862"/>
    </row>
    <row r="1140" spans="1:7" hidden="1">
      <c r="A1140" s="862"/>
      <c r="B1140" s="862"/>
      <c r="C1140" s="862"/>
      <c r="D1140" s="862"/>
      <c r="E1140" s="862"/>
      <c r="F1140" s="862"/>
      <c r="G1140" s="862"/>
    </row>
    <row r="1141" spans="1:7" hidden="1">
      <c r="A1141" s="862"/>
      <c r="B1141" s="862"/>
      <c r="C1141" s="862"/>
      <c r="D1141" s="862"/>
      <c r="E1141" s="862"/>
      <c r="F1141" s="862"/>
      <c r="G1141" s="862"/>
    </row>
    <row r="1142" spans="1:7" hidden="1">
      <c r="A1142" s="862"/>
      <c r="B1142" s="862"/>
      <c r="C1142" s="862"/>
      <c r="D1142" s="862"/>
      <c r="E1142" s="862"/>
      <c r="F1142" s="862"/>
      <c r="G1142" s="862"/>
    </row>
    <row r="1143" spans="1:7" hidden="1">
      <c r="A1143" s="862"/>
      <c r="B1143" s="862"/>
      <c r="C1143" s="862"/>
      <c r="D1143" s="862"/>
      <c r="E1143" s="862"/>
      <c r="F1143" s="862"/>
      <c r="G1143" s="862"/>
    </row>
    <row r="1144" spans="1:7" hidden="1">
      <c r="A1144" s="862"/>
      <c r="B1144" s="862"/>
      <c r="C1144" s="862"/>
      <c r="D1144" s="862"/>
      <c r="E1144" s="862"/>
      <c r="F1144" s="862"/>
      <c r="G1144" s="862"/>
    </row>
    <row r="1145" spans="1:7" hidden="1">
      <c r="A1145" s="862"/>
      <c r="B1145" s="862"/>
      <c r="C1145" s="862"/>
      <c r="D1145" s="862"/>
      <c r="E1145" s="862"/>
      <c r="F1145" s="862"/>
      <c r="G1145" s="862"/>
    </row>
    <row r="1146" spans="1:7" hidden="1">
      <c r="A1146" s="862"/>
      <c r="B1146" s="862"/>
      <c r="C1146" s="862"/>
      <c r="D1146" s="862"/>
      <c r="E1146" s="862"/>
      <c r="F1146" s="862"/>
      <c r="G1146" s="862"/>
    </row>
    <row r="1147" spans="1:7" hidden="1">
      <c r="A1147" s="862"/>
      <c r="B1147" s="862"/>
      <c r="C1147" s="862"/>
      <c r="D1147" s="862"/>
      <c r="E1147" s="862"/>
      <c r="F1147" s="862"/>
      <c r="G1147" s="862"/>
    </row>
    <row r="1148" spans="1:7" hidden="1">
      <c r="A1148" s="862"/>
      <c r="B1148" s="862"/>
      <c r="C1148" s="862"/>
      <c r="D1148" s="862"/>
      <c r="E1148" s="862"/>
      <c r="F1148" s="862"/>
      <c r="G1148" s="862"/>
    </row>
    <row r="1149" spans="1:7" hidden="1">
      <c r="A1149" s="862"/>
      <c r="B1149" s="862"/>
      <c r="C1149" s="862"/>
      <c r="D1149" s="862"/>
      <c r="E1149" s="862"/>
      <c r="F1149" s="862"/>
      <c r="G1149" s="862"/>
    </row>
    <row r="1150" spans="1:7" hidden="1">
      <c r="A1150" s="862"/>
      <c r="B1150" s="862"/>
      <c r="C1150" s="862"/>
      <c r="D1150" s="862"/>
      <c r="E1150" s="862"/>
      <c r="F1150" s="862"/>
      <c r="G1150" s="862"/>
    </row>
    <row r="1151" spans="1:7" hidden="1">
      <c r="A1151" s="862"/>
      <c r="B1151" s="862"/>
      <c r="C1151" s="862"/>
      <c r="D1151" s="862"/>
      <c r="E1151" s="862"/>
      <c r="F1151" s="862"/>
      <c r="G1151" s="862"/>
    </row>
    <row r="1152" spans="1:7" hidden="1">
      <c r="A1152" s="862"/>
      <c r="B1152" s="862"/>
      <c r="C1152" s="862"/>
      <c r="D1152" s="862"/>
      <c r="E1152" s="862"/>
      <c r="F1152" s="862"/>
      <c r="G1152" s="862"/>
    </row>
    <row r="1153" spans="1:7" hidden="1">
      <c r="A1153" s="862"/>
      <c r="B1153" s="862"/>
      <c r="C1153" s="862"/>
      <c r="D1153" s="862"/>
      <c r="E1153" s="862"/>
      <c r="F1153" s="862"/>
      <c r="G1153" s="862"/>
    </row>
    <row r="1154" spans="1:7" hidden="1">
      <c r="A1154" s="862"/>
      <c r="B1154" s="862"/>
      <c r="C1154" s="862"/>
      <c r="D1154" s="862"/>
      <c r="E1154" s="862"/>
      <c r="F1154" s="862"/>
      <c r="G1154" s="862"/>
    </row>
    <row r="1155" spans="1:7" hidden="1">
      <c r="A1155" s="862"/>
      <c r="B1155" s="862"/>
      <c r="C1155" s="862"/>
      <c r="D1155" s="862"/>
      <c r="E1155" s="862"/>
      <c r="F1155" s="862"/>
      <c r="G1155" s="862"/>
    </row>
    <row r="1156" spans="1:7" hidden="1">
      <c r="A1156" s="862"/>
      <c r="B1156" s="862"/>
      <c r="C1156" s="862"/>
      <c r="D1156" s="862"/>
      <c r="E1156" s="862"/>
      <c r="F1156" s="862"/>
      <c r="G1156" s="862"/>
    </row>
    <row r="1157" spans="1:7" hidden="1">
      <c r="A1157" s="862"/>
      <c r="B1157" s="862"/>
      <c r="C1157" s="862"/>
      <c r="D1157" s="862"/>
      <c r="E1157" s="862"/>
      <c r="F1157" s="862"/>
      <c r="G1157" s="862"/>
    </row>
    <row r="1158" spans="1:7" hidden="1">
      <c r="A1158" s="862"/>
      <c r="B1158" s="862"/>
      <c r="C1158" s="862"/>
      <c r="D1158" s="862"/>
      <c r="E1158" s="862"/>
      <c r="F1158" s="862"/>
      <c r="G1158" s="862"/>
    </row>
    <row r="1159" spans="1:7" hidden="1">
      <c r="A1159" s="862"/>
      <c r="B1159" s="862"/>
      <c r="C1159" s="862"/>
      <c r="D1159" s="862"/>
      <c r="E1159" s="862"/>
      <c r="F1159" s="862"/>
      <c r="G1159" s="862"/>
    </row>
    <row r="1160" spans="1:7" hidden="1">
      <c r="A1160" s="862"/>
      <c r="B1160" s="862"/>
      <c r="C1160" s="862"/>
      <c r="D1160" s="862"/>
      <c r="E1160" s="862"/>
      <c r="F1160" s="862"/>
      <c r="G1160" s="862"/>
    </row>
    <row r="1161" spans="1:7" hidden="1">
      <c r="A1161" s="862"/>
      <c r="B1161" s="862"/>
      <c r="C1161" s="862"/>
      <c r="D1161" s="862"/>
      <c r="E1161" s="862"/>
      <c r="F1161" s="862"/>
      <c r="G1161" s="862"/>
    </row>
    <row r="1162" spans="1:7" hidden="1">
      <c r="A1162" s="862"/>
      <c r="B1162" s="862"/>
      <c r="C1162" s="862"/>
      <c r="D1162" s="862"/>
      <c r="E1162" s="862"/>
      <c r="F1162" s="862"/>
      <c r="G1162" s="862"/>
    </row>
    <row r="1163" spans="1:7" hidden="1">
      <c r="A1163" s="862"/>
      <c r="B1163" s="862"/>
      <c r="C1163" s="862"/>
      <c r="D1163" s="862"/>
      <c r="E1163" s="862"/>
      <c r="F1163" s="862"/>
      <c r="G1163" s="862"/>
    </row>
    <row r="1164" spans="1:7" hidden="1">
      <c r="A1164" s="862"/>
      <c r="B1164" s="862"/>
      <c r="C1164" s="862"/>
      <c r="D1164" s="862"/>
      <c r="E1164" s="862"/>
      <c r="F1164" s="862"/>
      <c r="G1164" s="862"/>
    </row>
    <row r="1165" spans="1:7" hidden="1">
      <c r="A1165" s="862"/>
      <c r="B1165" s="862"/>
      <c r="C1165" s="862"/>
      <c r="D1165" s="862"/>
      <c r="E1165" s="862"/>
      <c r="F1165" s="862"/>
      <c r="G1165" s="862"/>
    </row>
    <row r="1166" spans="1:7" hidden="1">
      <c r="A1166" s="862"/>
      <c r="B1166" s="862"/>
      <c r="C1166" s="862"/>
      <c r="D1166" s="862"/>
      <c r="E1166" s="862"/>
      <c r="F1166" s="862"/>
      <c r="G1166" s="862"/>
    </row>
    <row r="1167" spans="1:7" hidden="1">
      <c r="A1167" s="862"/>
      <c r="B1167" s="862"/>
      <c r="C1167" s="862"/>
      <c r="D1167" s="862"/>
      <c r="E1167" s="862"/>
      <c r="F1167" s="862"/>
      <c r="G1167" s="862"/>
    </row>
    <row r="1168" spans="1:7" hidden="1">
      <c r="A1168" s="862"/>
      <c r="B1168" s="862"/>
      <c r="C1168" s="862"/>
      <c r="D1168" s="862"/>
      <c r="E1168" s="862"/>
      <c r="F1168" s="862"/>
      <c r="G1168" s="862"/>
    </row>
    <row r="1169" spans="1:7" hidden="1">
      <c r="A1169" s="862"/>
      <c r="B1169" s="862"/>
      <c r="C1169" s="862"/>
      <c r="D1169" s="862"/>
      <c r="E1169" s="862"/>
      <c r="F1169" s="862"/>
      <c r="G1169" s="862"/>
    </row>
    <row r="1170" spans="1:7" hidden="1">
      <c r="A1170" s="862"/>
      <c r="B1170" s="862"/>
      <c r="C1170" s="862"/>
      <c r="D1170" s="862"/>
      <c r="E1170" s="862"/>
      <c r="F1170" s="862"/>
      <c r="G1170" s="862"/>
    </row>
    <row r="1171" spans="1:7" hidden="1">
      <c r="A1171" s="862"/>
      <c r="B1171" s="862"/>
      <c r="C1171" s="862"/>
      <c r="D1171" s="862"/>
      <c r="E1171" s="862"/>
      <c r="F1171" s="862"/>
      <c r="G1171" s="862"/>
    </row>
    <row r="1172" spans="1:7" hidden="1">
      <c r="A1172" s="862"/>
      <c r="B1172" s="862"/>
      <c r="C1172" s="862"/>
      <c r="D1172" s="862"/>
      <c r="E1172" s="862"/>
      <c r="F1172" s="862"/>
      <c r="G1172" s="862"/>
    </row>
    <row r="1173" spans="1:7" hidden="1">
      <c r="A1173" s="862"/>
      <c r="B1173" s="862"/>
      <c r="C1173" s="862"/>
      <c r="D1173" s="862"/>
      <c r="E1173" s="862"/>
      <c r="F1173" s="862"/>
      <c r="G1173" s="862"/>
    </row>
    <row r="1174" spans="1:7" hidden="1">
      <c r="A1174" s="862"/>
      <c r="B1174" s="862"/>
      <c r="C1174" s="862"/>
      <c r="D1174" s="862"/>
      <c r="E1174" s="862"/>
      <c r="F1174" s="862"/>
      <c r="G1174" s="862"/>
    </row>
    <row r="1175" spans="1:7" hidden="1">
      <c r="A1175" s="862"/>
      <c r="B1175" s="862"/>
      <c r="C1175" s="862"/>
      <c r="D1175" s="862"/>
      <c r="E1175" s="862"/>
      <c r="F1175" s="862"/>
      <c r="G1175" s="862"/>
    </row>
    <row r="1176" spans="1:7" hidden="1">
      <c r="A1176" s="862"/>
      <c r="B1176" s="862"/>
      <c r="C1176" s="862"/>
      <c r="D1176" s="862"/>
      <c r="E1176" s="862"/>
      <c r="F1176" s="862"/>
      <c r="G1176" s="862"/>
    </row>
    <row r="1177" spans="1:7" hidden="1">
      <c r="A1177" s="862"/>
      <c r="B1177" s="862"/>
      <c r="C1177" s="862"/>
      <c r="D1177" s="862"/>
      <c r="E1177" s="862"/>
      <c r="F1177" s="862"/>
      <c r="G1177" s="862"/>
    </row>
    <row r="1178" spans="1:7" hidden="1">
      <c r="A1178" s="862"/>
      <c r="B1178" s="862"/>
      <c r="C1178" s="862"/>
      <c r="D1178" s="862"/>
      <c r="E1178" s="862"/>
      <c r="F1178" s="862"/>
      <c r="G1178" s="862"/>
    </row>
    <row r="1179" spans="1:7" hidden="1">
      <c r="A1179" s="862"/>
      <c r="B1179" s="862"/>
      <c r="C1179" s="862"/>
      <c r="D1179" s="862"/>
      <c r="E1179" s="862"/>
      <c r="F1179" s="862"/>
      <c r="G1179" s="862"/>
    </row>
    <row r="1180" spans="1:7" hidden="1">
      <c r="A1180" s="862"/>
      <c r="B1180" s="862"/>
      <c r="C1180" s="862"/>
      <c r="D1180" s="862"/>
      <c r="E1180" s="862"/>
      <c r="F1180" s="862"/>
      <c r="G1180" s="862"/>
    </row>
    <row r="1181" spans="1:7" hidden="1">
      <c r="A1181" s="862"/>
      <c r="B1181" s="862"/>
      <c r="C1181" s="862"/>
      <c r="D1181" s="862"/>
      <c r="E1181" s="862"/>
      <c r="F1181" s="862"/>
      <c r="G1181" s="862"/>
    </row>
    <row r="1182" spans="1:7" hidden="1">
      <c r="A1182" s="862"/>
      <c r="B1182" s="862"/>
      <c r="C1182" s="862"/>
      <c r="D1182" s="862"/>
      <c r="E1182" s="862"/>
      <c r="F1182" s="862"/>
      <c r="G1182" s="862"/>
    </row>
    <row r="1183" spans="1:7" hidden="1">
      <c r="A1183" s="862"/>
      <c r="B1183" s="862"/>
      <c r="C1183" s="862"/>
      <c r="D1183" s="862"/>
      <c r="E1183" s="862"/>
      <c r="F1183" s="862"/>
      <c r="G1183" s="862"/>
    </row>
    <row r="1184" spans="1:7" hidden="1">
      <c r="A1184" s="862"/>
      <c r="B1184" s="862"/>
      <c r="C1184" s="862"/>
      <c r="D1184" s="862"/>
      <c r="E1184" s="862"/>
      <c r="F1184" s="862"/>
      <c r="G1184" s="862"/>
    </row>
    <row r="1185" spans="1:7" hidden="1">
      <c r="A1185" s="862"/>
      <c r="B1185" s="862"/>
      <c r="C1185" s="862"/>
      <c r="D1185" s="862"/>
      <c r="E1185" s="862"/>
      <c r="F1185" s="862"/>
      <c r="G1185" s="862"/>
    </row>
    <row r="1186" spans="1:7" hidden="1">
      <c r="A1186" s="862"/>
      <c r="B1186" s="862"/>
      <c r="C1186" s="862"/>
      <c r="D1186" s="862"/>
      <c r="E1186" s="862"/>
      <c r="F1186" s="862"/>
      <c r="G1186" s="862"/>
    </row>
    <row r="1187" spans="1:7" hidden="1">
      <c r="A1187" s="862"/>
      <c r="B1187" s="862"/>
      <c r="C1187" s="862"/>
      <c r="D1187" s="862"/>
      <c r="E1187" s="862"/>
      <c r="F1187" s="862"/>
      <c r="G1187" s="862"/>
    </row>
    <row r="1188" spans="1:7" hidden="1">
      <c r="A1188" s="862"/>
      <c r="B1188" s="862"/>
      <c r="C1188" s="862"/>
      <c r="D1188" s="862"/>
      <c r="E1188" s="862"/>
      <c r="F1188" s="862"/>
      <c r="G1188" s="862"/>
    </row>
    <row r="1189" spans="1:7" hidden="1">
      <c r="A1189" s="862"/>
      <c r="B1189" s="862"/>
      <c r="C1189" s="862"/>
      <c r="D1189" s="862"/>
      <c r="E1189" s="862"/>
      <c r="F1189" s="862"/>
      <c r="G1189" s="862"/>
    </row>
    <row r="1190" spans="1:7" hidden="1">
      <c r="A1190" s="862"/>
      <c r="B1190" s="862"/>
      <c r="C1190" s="862"/>
      <c r="D1190" s="862"/>
      <c r="E1190" s="862"/>
      <c r="F1190" s="862"/>
      <c r="G1190" s="862"/>
    </row>
    <row r="1191" spans="1:7" hidden="1">
      <c r="A1191" s="862"/>
      <c r="B1191" s="862"/>
      <c r="C1191" s="862"/>
      <c r="D1191" s="862"/>
      <c r="E1191" s="862"/>
      <c r="F1191" s="862"/>
      <c r="G1191" s="862"/>
    </row>
    <row r="1192" spans="1:7" hidden="1">
      <c r="A1192" s="862"/>
      <c r="B1192" s="862"/>
      <c r="C1192" s="862"/>
      <c r="D1192" s="862"/>
      <c r="E1192" s="862"/>
      <c r="F1192" s="862"/>
      <c r="G1192" s="862"/>
    </row>
    <row r="1193" spans="1:7" hidden="1">
      <c r="A1193" s="862"/>
      <c r="B1193" s="862"/>
      <c r="C1193" s="862"/>
      <c r="D1193" s="862"/>
      <c r="E1193" s="862"/>
      <c r="F1193" s="862"/>
      <c r="G1193" s="862"/>
    </row>
    <row r="1194" spans="1:7" hidden="1">
      <c r="A1194" s="862"/>
      <c r="B1194" s="862"/>
      <c r="C1194" s="862"/>
      <c r="D1194" s="862"/>
      <c r="E1194" s="862"/>
      <c r="F1194" s="862"/>
      <c r="G1194" s="862"/>
    </row>
    <row r="1195" spans="1:7" hidden="1">
      <c r="A1195" s="862"/>
      <c r="B1195" s="862"/>
      <c r="C1195" s="862"/>
      <c r="D1195" s="862"/>
      <c r="E1195" s="862"/>
      <c r="F1195" s="862"/>
      <c r="G1195" s="862"/>
    </row>
    <row r="1196" spans="1:7" hidden="1">
      <c r="A1196" s="862"/>
      <c r="B1196" s="862"/>
      <c r="C1196" s="862"/>
      <c r="D1196" s="862"/>
      <c r="E1196" s="862"/>
      <c r="F1196" s="862"/>
      <c r="G1196" s="862"/>
    </row>
    <row r="1197" spans="1:7" hidden="1">
      <c r="A1197" s="862"/>
      <c r="B1197" s="862"/>
      <c r="C1197" s="862"/>
      <c r="D1197" s="862"/>
      <c r="E1197" s="862"/>
      <c r="F1197" s="862"/>
      <c r="G1197" s="862"/>
    </row>
    <row r="1198" spans="1:7" hidden="1">
      <c r="A1198" s="862"/>
      <c r="B1198" s="862"/>
      <c r="C1198" s="862"/>
      <c r="D1198" s="862"/>
      <c r="E1198" s="862"/>
      <c r="F1198" s="862"/>
      <c r="G1198" s="862"/>
    </row>
    <row r="1199" spans="1:7" hidden="1">
      <c r="A1199" s="862"/>
      <c r="B1199" s="862"/>
      <c r="C1199" s="862"/>
      <c r="D1199" s="862"/>
      <c r="E1199" s="862"/>
      <c r="F1199" s="862"/>
      <c r="G1199" s="862"/>
    </row>
    <row r="1200" spans="1:7" hidden="1">
      <c r="A1200" s="862"/>
      <c r="B1200" s="862"/>
      <c r="C1200" s="862"/>
      <c r="D1200" s="862"/>
      <c r="E1200" s="862"/>
      <c r="F1200" s="862"/>
      <c r="G1200" s="862"/>
    </row>
    <row r="1201" spans="1:7" hidden="1">
      <c r="A1201" s="862"/>
      <c r="B1201" s="862"/>
      <c r="C1201" s="862"/>
      <c r="D1201" s="862"/>
      <c r="E1201" s="862"/>
      <c r="F1201" s="862"/>
      <c r="G1201" s="862"/>
    </row>
    <row r="1202" spans="1:7" hidden="1">
      <c r="A1202" s="862"/>
      <c r="B1202" s="862"/>
      <c r="C1202" s="862"/>
      <c r="D1202" s="862"/>
      <c r="E1202" s="862"/>
      <c r="F1202" s="862"/>
      <c r="G1202" s="862"/>
    </row>
    <row r="1203" spans="1:7" hidden="1">
      <c r="A1203" s="862"/>
      <c r="B1203" s="862"/>
      <c r="C1203" s="862"/>
      <c r="D1203" s="862"/>
      <c r="E1203" s="862"/>
      <c r="F1203" s="862"/>
      <c r="G1203" s="862"/>
    </row>
    <row r="1204" spans="1:7" hidden="1">
      <c r="A1204" s="862"/>
      <c r="B1204" s="862"/>
      <c r="C1204" s="862"/>
      <c r="D1204" s="862"/>
      <c r="E1204" s="862"/>
      <c r="F1204" s="862"/>
      <c r="G1204" s="862"/>
    </row>
    <row r="1205" spans="1:7" hidden="1">
      <c r="A1205" s="862"/>
      <c r="B1205" s="862"/>
      <c r="C1205" s="862"/>
      <c r="D1205" s="862"/>
      <c r="E1205" s="862"/>
      <c r="F1205" s="862"/>
      <c r="G1205" s="862"/>
    </row>
    <row r="1206" spans="1:7" hidden="1">
      <c r="A1206" s="862"/>
      <c r="B1206" s="862"/>
      <c r="C1206" s="862"/>
      <c r="D1206" s="862"/>
      <c r="E1206" s="862"/>
      <c r="F1206" s="862"/>
      <c r="G1206" s="862"/>
    </row>
    <row r="1207" spans="1:7" hidden="1">
      <c r="A1207" s="862"/>
      <c r="B1207" s="862"/>
      <c r="C1207" s="862"/>
      <c r="D1207" s="862"/>
      <c r="E1207" s="862"/>
      <c r="F1207" s="862"/>
      <c r="G1207" s="862"/>
    </row>
    <row r="1208" spans="1:7" hidden="1">
      <c r="A1208" s="862"/>
      <c r="B1208" s="862"/>
      <c r="C1208" s="862"/>
      <c r="D1208" s="862"/>
      <c r="E1208" s="862"/>
      <c r="F1208" s="862"/>
      <c r="G1208" s="862"/>
    </row>
    <row r="1209" spans="1:7" hidden="1">
      <c r="A1209" s="862"/>
      <c r="B1209" s="862"/>
      <c r="C1209" s="862"/>
      <c r="D1209" s="862"/>
      <c r="E1209" s="862"/>
      <c r="F1209" s="862"/>
      <c r="G1209" s="862"/>
    </row>
    <row r="1210" spans="1:7" hidden="1">
      <c r="A1210" s="862"/>
      <c r="B1210" s="862"/>
      <c r="C1210" s="862"/>
      <c r="D1210" s="862"/>
      <c r="E1210" s="862"/>
      <c r="F1210" s="862"/>
      <c r="G1210" s="862"/>
    </row>
    <row r="1211" spans="1:7" hidden="1">
      <c r="A1211" s="862"/>
      <c r="B1211" s="862"/>
      <c r="C1211" s="862"/>
      <c r="D1211" s="862"/>
      <c r="E1211" s="862"/>
      <c r="F1211" s="862"/>
      <c r="G1211" s="862"/>
    </row>
    <row r="1212" spans="1:7" hidden="1">
      <c r="A1212" s="862"/>
      <c r="B1212" s="862"/>
      <c r="C1212" s="862"/>
      <c r="D1212" s="862"/>
      <c r="E1212" s="862"/>
      <c r="F1212" s="862"/>
      <c r="G1212" s="862"/>
    </row>
    <row r="1213" spans="1:7" hidden="1">
      <c r="A1213" s="862"/>
      <c r="B1213" s="862"/>
      <c r="C1213" s="862"/>
      <c r="D1213" s="862"/>
      <c r="E1213" s="862"/>
      <c r="F1213" s="862"/>
      <c r="G1213" s="862"/>
    </row>
    <row r="1214" spans="1:7" hidden="1">
      <c r="A1214" s="862"/>
      <c r="B1214" s="862"/>
      <c r="C1214" s="862"/>
      <c r="D1214" s="862"/>
      <c r="E1214" s="862"/>
      <c r="F1214" s="862"/>
      <c r="G1214" s="862"/>
    </row>
    <row r="1215" spans="1:7" hidden="1">
      <c r="A1215" s="862"/>
      <c r="B1215" s="862"/>
      <c r="C1215" s="862"/>
      <c r="D1215" s="862"/>
      <c r="E1215" s="862"/>
      <c r="F1215" s="862"/>
      <c r="G1215" s="862"/>
    </row>
    <row r="1216" spans="1:7" hidden="1">
      <c r="A1216" s="862"/>
      <c r="B1216" s="862"/>
      <c r="C1216" s="862"/>
      <c r="D1216" s="862"/>
      <c r="E1216" s="862"/>
      <c r="F1216" s="862"/>
      <c r="G1216" s="862"/>
    </row>
    <row r="1217" spans="1:7" hidden="1">
      <c r="A1217" s="862"/>
      <c r="B1217" s="862"/>
      <c r="C1217" s="862"/>
      <c r="D1217" s="862"/>
      <c r="E1217" s="862"/>
      <c r="F1217" s="862"/>
      <c r="G1217" s="862"/>
    </row>
    <row r="1218" spans="1:7" hidden="1">
      <c r="A1218" s="862"/>
      <c r="B1218" s="862"/>
      <c r="C1218" s="862"/>
      <c r="D1218" s="862"/>
      <c r="E1218" s="862"/>
      <c r="F1218" s="862"/>
      <c r="G1218" s="862"/>
    </row>
    <row r="1219" spans="1:7" hidden="1">
      <c r="A1219" s="862"/>
      <c r="B1219" s="862"/>
      <c r="C1219" s="862"/>
      <c r="D1219" s="862"/>
      <c r="E1219" s="862"/>
      <c r="F1219" s="862"/>
      <c r="G1219" s="862"/>
    </row>
    <row r="1220" spans="1:7" hidden="1">
      <c r="A1220" s="862"/>
      <c r="B1220" s="862"/>
      <c r="C1220" s="862"/>
      <c r="D1220" s="862"/>
      <c r="E1220" s="862"/>
      <c r="F1220" s="862"/>
      <c r="G1220" s="862"/>
    </row>
    <row r="1221" spans="1:7" hidden="1">
      <c r="A1221" s="862"/>
      <c r="B1221" s="862"/>
      <c r="C1221" s="862"/>
      <c r="D1221" s="862"/>
      <c r="E1221" s="862"/>
      <c r="F1221" s="862"/>
      <c r="G1221" s="862"/>
    </row>
    <row r="1222" spans="1:7" hidden="1">
      <c r="A1222" s="862"/>
      <c r="B1222" s="862"/>
      <c r="C1222" s="862"/>
      <c r="D1222" s="862"/>
      <c r="E1222" s="862"/>
      <c r="F1222" s="862"/>
      <c r="G1222" s="862"/>
    </row>
    <row r="1223" spans="1:7" hidden="1">
      <c r="A1223" s="862"/>
      <c r="B1223" s="862"/>
      <c r="C1223" s="862"/>
      <c r="D1223" s="862"/>
      <c r="E1223" s="862"/>
      <c r="F1223" s="862"/>
      <c r="G1223" s="862"/>
    </row>
    <row r="1224" spans="1:7" hidden="1">
      <c r="A1224" s="862"/>
      <c r="B1224" s="862"/>
      <c r="C1224" s="862"/>
      <c r="D1224" s="862"/>
      <c r="E1224" s="862"/>
      <c r="F1224" s="862"/>
      <c r="G1224" s="862"/>
    </row>
    <row r="1225" spans="1:7" hidden="1">
      <c r="A1225" s="862"/>
      <c r="B1225" s="862"/>
      <c r="C1225" s="862"/>
      <c r="D1225" s="862"/>
      <c r="E1225" s="862"/>
      <c r="F1225" s="862"/>
      <c r="G1225" s="862"/>
    </row>
    <row r="1226" spans="1:7" hidden="1">
      <c r="A1226" s="862"/>
      <c r="B1226" s="862"/>
      <c r="C1226" s="862"/>
      <c r="D1226" s="862"/>
      <c r="E1226" s="862"/>
      <c r="F1226" s="862"/>
      <c r="G1226" s="862"/>
    </row>
    <row r="1227" spans="1:7" hidden="1">
      <c r="A1227" s="862"/>
      <c r="B1227" s="862"/>
      <c r="C1227" s="862"/>
      <c r="D1227" s="862"/>
      <c r="E1227" s="862"/>
      <c r="F1227" s="862"/>
      <c r="G1227" s="862"/>
    </row>
    <row r="1228" spans="1:7" hidden="1">
      <c r="A1228" s="862"/>
      <c r="B1228" s="862"/>
      <c r="C1228" s="862"/>
      <c r="D1228" s="862"/>
      <c r="E1228" s="862"/>
      <c r="F1228" s="862"/>
      <c r="G1228" s="862"/>
    </row>
    <row r="1229" spans="1:7" hidden="1">
      <c r="A1229" s="862"/>
      <c r="B1229" s="862"/>
      <c r="C1229" s="862"/>
      <c r="D1229" s="862"/>
      <c r="E1229" s="862"/>
      <c r="F1229" s="862"/>
      <c r="G1229" s="862"/>
    </row>
    <row r="1230" spans="1:7" hidden="1">
      <c r="A1230" s="862"/>
      <c r="B1230" s="862"/>
      <c r="C1230" s="862"/>
      <c r="D1230" s="862"/>
      <c r="E1230" s="862"/>
      <c r="F1230" s="862"/>
      <c r="G1230" s="862"/>
    </row>
    <row r="1231" spans="1:7" hidden="1">
      <c r="A1231" s="862"/>
      <c r="B1231" s="862"/>
      <c r="C1231" s="862"/>
      <c r="D1231" s="862"/>
      <c r="E1231" s="862"/>
      <c r="F1231" s="862"/>
      <c r="G1231" s="862"/>
    </row>
    <row r="1232" spans="1:7" hidden="1">
      <c r="A1232" s="862"/>
      <c r="B1232" s="862"/>
      <c r="C1232" s="862"/>
      <c r="D1232" s="862"/>
      <c r="E1232" s="862"/>
      <c r="F1232" s="862"/>
      <c r="G1232" s="862"/>
    </row>
    <row r="1233" spans="1:7" hidden="1">
      <c r="A1233" s="862"/>
      <c r="B1233" s="862"/>
      <c r="C1233" s="862"/>
      <c r="D1233" s="862"/>
      <c r="E1233" s="862"/>
      <c r="F1233" s="862"/>
      <c r="G1233" s="862"/>
    </row>
    <row r="1234" spans="1:7" hidden="1">
      <c r="A1234" s="862"/>
      <c r="B1234" s="862"/>
      <c r="C1234" s="862"/>
      <c r="D1234" s="862"/>
      <c r="E1234" s="862"/>
      <c r="F1234" s="862"/>
      <c r="G1234" s="862"/>
    </row>
    <row r="1235" spans="1:7" hidden="1">
      <c r="A1235" s="862"/>
      <c r="B1235" s="862"/>
      <c r="C1235" s="862"/>
      <c r="D1235" s="862"/>
      <c r="E1235" s="862"/>
      <c r="F1235" s="862"/>
      <c r="G1235" s="862"/>
    </row>
    <row r="1236" spans="1:7" hidden="1">
      <c r="A1236" s="862"/>
      <c r="B1236" s="862"/>
      <c r="C1236" s="862"/>
      <c r="D1236" s="862"/>
      <c r="E1236" s="862"/>
      <c r="F1236" s="862"/>
      <c r="G1236" s="862"/>
    </row>
    <row r="1237" spans="1:7" hidden="1">
      <c r="A1237" s="862"/>
      <c r="B1237" s="862"/>
      <c r="C1237" s="862"/>
      <c r="D1237" s="862"/>
      <c r="E1237" s="862"/>
      <c r="F1237" s="862"/>
      <c r="G1237" s="862"/>
    </row>
    <row r="1238" spans="1:7" hidden="1">
      <c r="A1238" s="862"/>
      <c r="B1238" s="862"/>
      <c r="C1238" s="862"/>
      <c r="D1238" s="862"/>
      <c r="E1238" s="862"/>
      <c r="F1238" s="862"/>
      <c r="G1238" s="862"/>
    </row>
    <row r="1239" spans="1:7" hidden="1">
      <c r="A1239" s="862"/>
      <c r="B1239" s="862"/>
      <c r="C1239" s="862"/>
      <c r="D1239" s="862"/>
      <c r="E1239" s="862"/>
      <c r="F1239" s="862"/>
      <c r="G1239" s="862"/>
    </row>
    <row r="1240" spans="1:7" hidden="1">
      <c r="A1240" s="862"/>
      <c r="B1240" s="862"/>
      <c r="C1240" s="862"/>
      <c r="D1240" s="862"/>
      <c r="E1240" s="862"/>
      <c r="F1240" s="862"/>
      <c r="G1240" s="862"/>
    </row>
    <row r="1241" spans="1:7" hidden="1">
      <c r="A1241" s="862"/>
      <c r="B1241" s="862"/>
      <c r="C1241" s="862"/>
      <c r="D1241" s="862"/>
      <c r="E1241" s="862"/>
      <c r="F1241" s="862"/>
      <c r="G1241" s="862"/>
    </row>
    <row r="1242" spans="1:7" hidden="1">
      <c r="A1242" s="862"/>
      <c r="B1242" s="862"/>
      <c r="C1242" s="862"/>
      <c r="D1242" s="862"/>
      <c r="E1242" s="862"/>
      <c r="F1242" s="862"/>
      <c r="G1242" s="862"/>
    </row>
    <row r="1243" spans="1:7" hidden="1">
      <c r="A1243" s="862"/>
      <c r="B1243" s="862"/>
      <c r="C1243" s="862"/>
      <c r="D1243" s="862"/>
      <c r="E1243" s="862"/>
      <c r="F1243" s="862"/>
      <c r="G1243" s="862"/>
    </row>
    <row r="1244" spans="1:7" hidden="1">
      <c r="A1244" s="862"/>
      <c r="B1244" s="862"/>
      <c r="C1244" s="862"/>
      <c r="D1244" s="862"/>
      <c r="E1244" s="862"/>
      <c r="F1244" s="862"/>
      <c r="G1244" s="862"/>
    </row>
    <row r="1245" spans="1:7" hidden="1">
      <c r="A1245" s="862"/>
      <c r="B1245" s="862"/>
      <c r="C1245" s="862"/>
      <c r="D1245" s="862"/>
      <c r="E1245" s="862"/>
      <c r="F1245" s="862"/>
      <c r="G1245" s="862"/>
    </row>
    <row r="1246" spans="1:7" hidden="1">
      <c r="A1246" s="862"/>
      <c r="B1246" s="862"/>
      <c r="C1246" s="862"/>
      <c r="D1246" s="862"/>
      <c r="E1246" s="862"/>
      <c r="F1246" s="862"/>
      <c r="G1246" s="862"/>
    </row>
    <row r="1247" spans="1:7" hidden="1">
      <c r="A1247" s="862"/>
      <c r="B1247" s="862"/>
      <c r="C1247" s="862"/>
      <c r="D1247" s="862"/>
      <c r="E1247" s="862"/>
      <c r="F1247" s="862"/>
      <c r="G1247" s="862"/>
    </row>
    <row r="1248" spans="1:7" hidden="1">
      <c r="A1248" s="862"/>
      <c r="B1248" s="862"/>
      <c r="C1248" s="862"/>
      <c r="D1248" s="862"/>
      <c r="E1248" s="862"/>
      <c r="F1248" s="862"/>
      <c r="G1248" s="862"/>
    </row>
    <row r="1249" spans="1:7" hidden="1">
      <c r="A1249" s="862"/>
      <c r="B1249" s="862"/>
      <c r="C1249" s="862"/>
      <c r="D1249" s="862"/>
      <c r="E1249" s="862"/>
      <c r="F1249" s="862"/>
      <c r="G1249" s="862"/>
    </row>
    <row r="1250" spans="1:7" hidden="1">
      <c r="A1250" s="862"/>
      <c r="B1250" s="862"/>
      <c r="C1250" s="862"/>
      <c r="D1250" s="862"/>
      <c r="E1250" s="862"/>
      <c r="F1250" s="862"/>
      <c r="G1250" s="862"/>
    </row>
    <row r="1251" spans="1:7" hidden="1">
      <c r="A1251" s="862"/>
      <c r="B1251" s="862"/>
      <c r="C1251" s="862"/>
      <c r="D1251" s="862"/>
      <c r="E1251" s="862"/>
      <c r="F1251" s="862"/>
      <c r="G1251" s="862"/>
    </row>
    <row r="1252" spans="1:7" hidden="1">
      <c r="A1252" s="862"/>
      <c r="B1252" s="862"/>
      <c r="C1252" s="862"/>
      <c r="D1252" s="862"/>
      <c r="E1252" s="862"/>
      <c r="F1252" s="862"/>
      <c r="G1252" s="862"/>
    </row>
    <row r="1253" spans="1:7" hidden="1">
      <c r="A1253" s="862"/>
      <c r="B1253" s="862"/>
      <c r="C1253" s="862"/>
      <c r="D1253" s="862"/>
      <c r="E1253" s="862"/>
      <c r="F1253" s="862"/>
      <c r="G1253" s="862"/>
    </row>
    <row r="1254" spans="1:7" hidden="1">
      <c r="A1254" s="862"/>
      <c r="B1254" s="862"/>
      <c r="C1254" s="862"/>
      <c r="D1254" s="862"/>
      <c r="E1254" s="862"/>
      <c r="F1254" s="862"/>
      <c r="G1254" s="862"/>
    </row>
    <row r="1255" spans="1:7" hidden="1">
      <c r="A1255" s="862"/>
      <c r="B1255" s="862"/>
      <c r="C1255" s="862"/>
      <c r="D1255" s="862"/>
      <c r="E1255" s="862"/>
      <c r="F1255" s="862"/>
      <c r="G1255" s="862"/>
    </row>
    <row r="1256" spans="1:7" hidden="1">
      <c r="A1256" s="862"/>
      <c r="B1256" s="862"/>
      <c r="C1256" s="862"/>
      <c r="D1256" s="862"/>
      <c r="E1256" s="862"/>
      <c r="F1256" s="862"/>
      <c r="G1256" s="862"/>
    </row>
    <row r="1257" spans="1:7" hidden="1">
      <c r="A1257" s="862"/>
      <c r="B1257" s="862"/>
      <c r="C1257" s="862"/>
      <c r="D1257" s="862"/>
      <c r="E1257" s="862"/>
      <c r="F1257" s="862"/>
      <c r="G1257" s="862"/>
    </row>
    <row r="1258" spans="1:7" hidden="1">
      <c r="A1258" s="862"/>
      <c r="B1258" s="862"/>
      <c r="C1258" s="862"/>
      <c r="D1258" s="862"/>
      <c r="E1258" s="862"/>
      <c r="F1258" s="862"/>
      <c r="G1258" s="862"/>
    </row>
    <row r="1259" spans="1:7" hidden="1">
      <c r="A1259" s="862"/>
      <c r="B1259" s="862"/>
      <c r="C1259" s="862"/>
      <c r="D1259" s="862"/>
      <c r="E1259" s="862"/>
      <c r="F1259" s="862"/>
      <c r="G1259" s="862"/>
    </row>
    <row r="1260" spans="1:7" hidden="1">
      <c r="A1260" s="862"/>
      <c r="B1260" s="862"/>
      <c r="C1260" s="862"/>
      <c r="D1260" s="862"/>
      <c r="E1260" s="862"/>
      <c r="F1260" s="862"/>
      <c r="G1260" s="862"/>
    </row>
    <row r="1261" spans="1:7" hidden="1">
      <c r="A1261" s="862"/>
      <c r="B1261" s="862"/>
      <c r="C1261" s="862"/>
      <c r="D1261" s="862"/>
      <c r="E1261" s="862"/>
      <c r="F1261" s="862"/>
      <c r="G1261" s="862"/>
    </row>
    <row r="1262" spans="1:7" hidden="1">
      <c r="A1262" s="862"/>
      <c r="B1262" s="862"/>
      <c r="C1262" s="862"/>
      <c r="D1262" s="862"/>
      <c r="E1262" s="862"/>
      <c r="F1262" s="862"/>
      <c r="G1262" s="862"/>
    </row>
    <row r="1263" spans="1:7" hidden="1">
      <c r="A1263" s="862"/>
      <c r="B1263" s="862"/>
      <c r="C1263" s="862"/>
      <c r="D1263" s="862"/>
      <c r="E1263" s="862"/>
      <c r="F1263" s="862"/>
      <c r="G1263" s="862"/>
    </row>
    <row r="1264" spans="1:7" hidden="1">
      <c r="A1264" s="862"/>
      <c r="B1264" s="862"/>
      <c r="C1264" s="862"/>
      <c r="D1264" s="862"/>
      <c r="E1264" s="862"/>
      <c r="F1264" s="862"/>
      <c r="G1264" s="862"/>
    </row>
    <row r="1265" spans="1:7" hidden="1">
      <c r="A1265" s="862"/>
      <c r="B1265" s="862"/>
      <c r="C1265" s="862"/>
      <c r="D1265" s="862"/>
      <c r="E1265" s="862"/>
      <c r="F1265" s="862"/>
      <c r="G1265" s="862"/>
    </row>
    <row r="1266" spans="1:7" hidden="1">
      <c r="A1266" s="862"/>
      <c r="B1266" s="862"/>
      <c r="C1266" s="862"/>
      <c r="D1266" s="862"/>
      <c r="E1266" s="862"/>
      <c r="F1266" s="862"/>
      <c r="G1266" s="862"/>
    </row>
    <row r="1267" spans="1:7" hidden="1">
      <c r="A1267" s="862"/>
      <c r="B1267" s="862"/>
      <c r="C1267" s="862"/>
      <c r="D1267" s="862"/>
      <c r="E1267" s="862"/>
      <c r="F1267" s="862"/>
      <c r="G1267" s="862"/>
    </row>
    <row r="1268" spans="1:7" hidden="1">
      <c r="A1268" s="862"/>
      <c r="B1268" s="862"/>
      <c r="C1268" s="862"/>
      <c r="D1268" s="862"/>
      <c r="E1268" s="862"/>
      <c r="F1268" s="862"/>
      <c r="G1268" s="862"/>
    </row>
    <row r="1269" spans="1:7" hidden="1">
      <c r="A1269" s="862"/>
      <c r="B1269" s="862"/>
      <c r="C1269" s="862"/>
      <c r="D1269" s="862"/>
      <c r="E1269" s="862"/>
      <c r="F1269" s="862"/>
      <c r="G1269" s="862"/>
    </row>
    <row r="1270" spans="1:7" hidden="1">
      <c r="A1270" s="862"/>
      <c r="B1270" s="862"/>
      <c r="C1270" s="862"/>
      <c r="D1270" s="862"/>
      <c r="E1270" s="862"/>
      <c r="F1270" s="862"/>
      <c r="G1270" s="862"/>
    </row>
    <row r="1271" spans="1:7" hidden="1">
      <c r="A1271" s="862"/>
      <c r="B1271" s="862"/>
      <c r="C1271" s="862"/>
      <c r="D1271" s="862"/>
      <c r="E1271" s="862"/>
      <c r="F1271" s="862"/>
      <c r="G1271" s="862"/>
    </row>
    <row r="1272" spans="1:7" hidden="1">
      <c r="A1272" s="862"/>
      <c r="B1272" s="862"/>
      <c r="C1272" s="862"/>
      <c r="D1272" s="862"/>
      <c r="E1272" s="862"/>
      <c r="F1272" s="862"/>
      <c r="G1272" s="862"/>
    </row>
    <row r="1273" spans="1:7" hidden="1">
      <c r="A1273" s="862"/>
      <c r="B1273" s="862"/>
      <c r="C1273" s="862"/>
      <c r="D1273" s="862"/>
      <c r="E1273" s="862"/>
      <c r="F1273" s="862"/>
      <c r="G1273" s="862"/>
    </row>
    <row r="1274" spans="1:7" hidden="1">
      <c r="A1274" s="862"/>
      <c r="B1274" s="862"/>
      <c r="C1274" s="862"/>
      <c r="D1274" s="862"/>
      <c r="E1274" s="862"/>
      <c r="F1274" s="862"/>
      <c r="G1274" s="862"/>
    </row>
    <row r="1275" spans="1:7" hidden="1">
      <c r="A1275" s="862"/>
      <c r="B1275" s="862"/>
      <c r="C1275" s="862"/>
      <c r="D1275" s="862"/>
      <c r="E1275" s="862"/>
      <c r="F1275" s="862"/>
      <c r="G1275" s="862"/>
    </row>
    <row r="1276" spans="1:7" hidden="1">
      <c r="A1276" s="862"/>
      <c r="B1276" s="862"/>
      <c r="C1276" s="862"/>
      <c r="D1276" s="862"/>
      <c r="E1276" s="862"/>
      <c r="F1276" s="862"/>
      <c r="G1276" s="862"/>
    </row>
    <row r="1277" spans="1:7" hidden="1">
      <c r="A1277" s="862"/>
      <c r="B1277" s="862"/>
      <c r="C1277" s="862"/>
      <c r="D1277" s="862"/>
      <c r="E1277" s="862"/>
      <c r="F1277" s="862"/>
      <c r="G1277" s="862"/>
    </row>
    <row r="1278" spans="1:7" hidden="1">
      <c r="A1278" s="862"/>
      <c r="B1278" s="862"/>
      <c r="C1278" s="862"/>
      <c r="D1278" s="862"/>
      <c r="E1278" s="862"/>
      <c r="F1278" s="862"/>
      <c r="G1278" s="862"/>
    </row>
    <row r="1279" spans="1:7" hidden="1">
      <c r="A1279" s="862"/>
      <c r="B1279" s="862"/>
      <c r="C1279" s="862"/>
      <c r="D1279" s="862"/>
      <c r="E1279" s="862"/>
      <c r="F1279" s="862"/>
      <c r="G1279" s="862"/>
    </row>
    <row r="1280" spans="1:7" hidden="1">
      <c r="A1280" s="862"/>
      <c r="B1280" s="862"/>
      <c r="C1280" s="862"/>
      <c r="D1280" s="862"/>
      <c r="E1280" s="862"/>
      <c r="F1280" s="862"/>
      <c r="G1280" s="862"/>
    </row>
    <row r="1281" spans="1:7" hidden="1">
      <c r="A1281" s="862"/>
      <c r="B1281" s="862"/>
      <c r="C1281" s="862"/>
      <c r="D1281" s="862"/>
      <c r="E1281" s="862"/>
      <c r="F1281" s="862"/>
      <c r="G1281" s="862"/>
    </row>
    <row r="1282" spans="1:7" hidden="1">
      <c r="A1282" s="862"/>
      <c r="B1282" s="862"/>
      <c r="C1282" s="862"/>
      <c r="D1282" s="862"/>
      <c r="E1282" s="862"/>
      <c r="F1282" s="862"/>
      <c r="G1282" s="862"/>
    </row>
    <row r="1283" spans="1:7" hidden="1">
      <c r="A1283" s="862"/>
      <c r="B1283" s="862"/>
      <c r="C1283" s="862"/>
      <c r="D1283" s="862"/>
      <c r="E1283" s="862"/>
      <c r="F1283" s="862"/>
      <c r="G1283" s="862"/>
    </row>
    <row r="1284" spans="1:7" hidden="1">
      <c r="A1284" s="862"/>
      <c r="B1284" s="862"/>
      <c r="C1284" s="862"/>
      <c r="D1284" s="862"/>
      <c r="E1284" s="862"/>
      <c r="F1284" s="862"/>
      <c r="G1284" s="862"/>
    </row>
    <row r="1285" spans="1:7" hidden="1">
      <c r="A1285" s="862"/>
      <c r="B1285" s="862"/>
      <c r="C1285" s="862"/>
      <c r="D1285" s="862"/>
      <c r="E1285" s="862"/>
      <c r="F1285" s="862"/>
      <c r="G1285" s="862"/>
    </row>
    <row r="1286" spans="1:7" hidden="1">
      <c r="A1286" s="862"/>
      <c r="B1286" s="862"/>
      <c r="C1286" s="862"/>
      <c r="D1286" s="862"/>
      <c r="E1286" s="862"/>
      <c r="F1286" s="862"/>
      <c r="G1286" s="862"/>
    </row>
    <row r="1287" spans="1:7" hidden="1">
      <c r="A1287" s="862"/>
      <c r="B1287" s="862"/>
      <c r="C1287" s="862"/>
      <c r="D1287" s="862"/>
      <c r="E1287" s="862"/>
      <c r="F1287" s="862"/>
      <c r="G1287" s="862"/>
    </row>
    <row r="1288" spans="1:7" hidden="1">
      <c r="A1288" s="862"/>
      <c r="B1288" s="862"/>
      <c r="C1288" s="862"/>
      <c r="D1288" s="862"/>
      <c r="E1288" s="862"/>
      <c r="F1288" s="862"/>
      <c r="G1288" s="862"/>
    </row>
    <row r="1289" spans="1:7" hidden="1">
      <c r="A1289" s="862"/>
      <c r="B1289" s="862"/>
      <c r="C1289" s="862"/>
      <c r="D1289" s="862"/>
      <c r="E1289" s="862"/>
      <c r="F1289" s="862"/>
      <c r="G1289" s="862"/>
    </row>
    <row r="1290" spans="1:7" hidden="1">
      <c r="A1290" s="862"/>
      <c r="B1290" s="862"/>
      <c r="C1290" s="862"/>
      <c r="D1290" s="862"/>
      <c r="E1290" s="862"/>
      <c r="F1290" s="862"/>
      <c r="G1290" s="862"/>
    </row>
    <row r="1291" spans="1:7" hidden="1">
      <c r="A1291" s="862"/>
      <c r="B1291" s="862"/>
      <c r="C1291" s="862"/>
      <c r="D1291" s="862"/>
      <c r="E1291" s="862"/>
      <c r="F1291" s="862"/>
      <c r="G1291" s="862"/>
    </row>
    <row r="1292" spans="1:7" hidden="1">
      <c r="A1292" s="862"/>
      <c r="B1292" s="862"/>
      <c r="C1292" s="862"/>
      <c r="D1292" s="862"/>
      <c r="E1292" s="862"/>
      <c r="F1292" s="862"/>
      <c r="G1292" s="862"/>
    </row>
    <row r="1293" spans="1:7" hidden="1">
      <c r="A1293" s="862"/>
      <c r="B1293" s="862"/>
      <c r="C1293" s="862"/>
      <c r="D1293" s="862"/>
      <c r="E1293" s="862"/>
      <c r="F1293" s="862"/>
      <c r="G1293" s="862"/>
    </row>
    <row r="1294" spans="1:7" hidden="1">
      <c r="A1294" s="862"/>
      <c r="B1294" s="862"/>
      <c r="C1294" s="862"/>
      <c r="D1294" s="862"/>
      <c r="E1294" s="862"/>
      <c r="F1294" s="862"/>
      <c r="G1294" s="862"/>
    </row>
    <row r="1295" spans="1:7" hidden="1">
      <c r="A1295" s="862"/>
      <c r="B1295" s="862"/>
      <c r="C1295" s="862"/>
      <c r="D1295" s="862"/>
      <c r="E1295" s="862"/>
      <c r="F1295" s="862"/>
      <c r="G1295" s="862"/>
    </row>
    <row r="1296" spans="1:7" hidden="1">
      <c r="A1296" s="862"/>
      <c r="B1296" s="862"/>
      <c r="C1296" s="862"/>
      <c r="D1296" s="862"/>
      <c r="E1296" s="862"/>
      <c r="F1296" s="862"/>
      <c r="G1296" s="862"/>
    </row>
    <row r="1297" spans="1:7" hidden="1">
      <c r="A1297" s="862"/>
      <c r="B1297" s="862"/>
      <c r="C1297" s="862"/>
      <c r="D1297" s="862"/>
      <c r="E1297" s="862"/>
      <c r="F1297" s="862"/>
      <c r="G1297" s="862"/>
    </row>
    <row r="1298" spans="1:7" hidden="1">
      <c r="A1298" s="862"/>
      <c r="B1298" s="862"/>
      <c r="C1298" s="862"/>
      <c r="D1298" s="862"/>
      <c r="E1298" s="862"/>
      <c r="F1298" s="862"/>
      <c r="G1298" s="862"/>
    </row>
    <row r="1299" spans="1:7" hidden="1">
      <c r="A1299" s="862"/>
      <c r="B1299" s="862"/>
      <c r="C1299" s="862"/>
      <c r="D1299" s="862"/>
      <c r="E1299" s="862"/>
      <c r="F1299" s="862"/>
      <c r="G1299" s="862"/>
    </row>
    <row r="1300" spans="1:7" hidden="1">
      <c r="A1300" s="862"/>
      <c r="B1300" s="862"/>
      <c r="C1300" s="862"/>
      <c r="D1300" s="862"/>
      <c r="E1300" s="862"/>
      <c r="F1300" s="862"/>
      <c r="G1300" s="862"/>
    </row>
    <row r="1301" spans="1:7" hidden="1">
      <c r="A1301" s="862"/>
      <c r="B1301" s="862"/>
      <c r="C1301" s="862"/>
      <c r="D1301" s="862"/>
      <c r="E1301" s="862"/>
      <c r="F1301" s="862"/>
      <c r="G1301" s="862"/>
    </row>
    <row r="1302" spans="1:7" hidden="1">
      <c r="A1302" s="862"/>
      <c r="B1302" s="862"/>
      <c r="C1302" s="862"/>
      <c r="D1302" s="862"/>
      <c r="E1302" s="862"/>
      <c r="F1302" s="862"/>
      <c r="G1302" s="862"/>
    </row>
    <row r="1303" spans="1:7" hidden="1">
      <c r="A1303" s="862"/>
      <c r="B1303" s="862"/>
      <c r="C1303" s="862"/>
      <c r="D1303" s="862"/>
      <c r="E1303" s="862"/>
      <c r="F1303" s="862"/>
      <c r="G1303" s="862"/>
    </row>
    <row r="1304" spans="1:7" hidden="1">
      <c r="A1304" s="862"/>
      <c r="B1304" s="862"/>
      <c r="C1304" s="862"/>
      <c r="D1304" s="862"/>
      <c r="E1304" s="862"/>
      <c r="F1304" s="862"/>
      <c r="G1304" s="862"/>
    </row>
    <row r="1305" spans="1:7" hidden="1">
      <c r="A1305" s="862"/>
      <c r="B1305" s="862"/>
      <c r="C1305" s="862"/>
      <c r="D1305" s="862"/>
      <c r="E1305" s="862"/>
      <c r="F1305" s="862"/>
      <c r="G1305" s="862"/>
    </row>
    <row r="1306" spans="1:7" hidden="1">
      <c r="A1306" s="862"/>
      <c r="B1306" s="862"/>
      <c r="C1306" s="862"/>
      <c r="D1306" s="862"/>
      <c r="E1306" s="862"/>
      <c r="F1306" s="862"/>
      <c r="G1306" s="862"/>
    </row>
    <row r="1307" spans="1:7" hidden="1">
      <c r="A1307" s="862"/>
      <c r="B1307" s="862"/>
      <c r="C1307" s="862"/>
      <c r="D1307" s="862"/>
      <c r="E1307" s="862"/>
      <c r="F1307" s="862"/>
      <c r="G1307" s="862"/>
    </row>
    <row r="1308" spans="1:7" hidden="1">
      <c r="A1308" s="862"/>
      <c r="B1308" s="862"/>
      <c r="C1308" s="862"/>
      <c r="D1308" s="862"/>
      <c r="E1308" s="862"/>
      <c r="F1308" s="862"/>
      <c r="G1308" s="862"/>
    </row>
    <row r="1309" spans="1:7" hidden="1">
      <c r="A1309" s="862"/>
      <c r="B1309" s="862"/>
      <c r="C1309" s="862"/>
      <c r="D1309" s="862"/>
      <c r="E1309" s="862"/>
      <c r="F1309" s="862"/>
      <c r="G1309" s="862"/>
    </row>
    <row r="1310" spans="1:7" hidden="1">
      <c r="A1310" s="862"/>
      <c r="B1310" s="862"/>
      <c r="C1310" s="862"/>
      <c r="D1310" s="862"/>
      <c r="E1310" s="862"/>
      <c r="F1310" s="862"/>
      <c r="G1310" s="862"/>
    </row>
    <row r="1311" spans="1:7" hidden="1">
      <c r="A1311" s="862"/>
      <c r="B1311" s="862"/>
      <c r="C1311" s="862"/>
      <c r="D1311" s="862"/>
      <c r="E1311" s="862"/>
      <c r="F1311" s="862"/>
      <c r="G1311" s="862"/>
    </row>
    <row r="1312" spans="1:7" hidden="1">
      <c r="A1312" s="862"/>
      <c r="B1312" s="862"/>
      <c r="C1312" s="862"/>
      <c r="D1312" s="862"/>
      <c r="E1312" s="862"/>
      <c r="F1312" s="862"/>
      <c r="G1312" s="862"/>
    </row>
    <row r="1313" spans="1:7" hidden="1">
      <c r="A1313" s="862"/>
      <c r="B1313" s="862"/>
      <c r="C1313" s="862"/>
      <c r="D1313" s="862"/>
      <c r="E1313" s="862"/>
      <c r="F1313" s="862"/>
      <c r="G1313" s="862"/>
    </row>
    <row r="1314" spans="1:7" hidden="1">
      <c r="A1314" s="862"/>
      <c r="B1314" s="862"/>
      <c r="C1314" s="862"/>
      <c r="D1314" s="862"/>
      <c r="E1314" s="862"/>
      <c r="F1314" s="862"/>
      <c r="G1314" s="862"/>
    </row>
    <row r="1315" spans="1:7" hidden="1">
      <c r="A1315" s="862"/>
      <c r="B1315" s="862"/>
      <c r="C1315" s="862"/>
      <c r="D1315" s="862"/>
      <c r="E1315" s="862"/>
      <c r="F1315" s="862"/>
      <c r="G1315" s="862"/>
    </row>
    <row r="1316" spans="1:7" hidden="1">
      <c r="A1316" s="862"/>
      <c r="B1316" s="862"/>
      <c r="C1316" s="862"/>
      <c r="D1316" s="862"/>
      <c r="E1316" s="862"/>
      <c r="F1316" s="862"/>
      <c r="G1316" s="862"/>
    </row>
    <row r="1317" spans="1:7" hidden="1">
      <c r="A1317" s="862"/>
      <c r="B1317" s="862"/>
      <c r="C1317" s="862"/>
      <c r="D1317" s="862"/>
      <c r="E1317" s="862"/>
      <c r="F1317" s="862"/>
      <c r="G1317" s="862"/>
    </row>
    <row r="1318" spans="1:7" hidden="1">
      <c r="A1318" s="862"/>
      <c r="B1318" s="862"/>
      <c r="C1318" s="862"/>
      <c r="D1318" s="862"/>
      <c r="E1318" s="862"/>
      <c r="F1318" s="862"/>
      <c r="G1318" s="862"/>
    </row>
    <row r="1319" spans="1:7" hidden="1">
      <c r="A1319" s="862"/>
      <c r="B1319" s="862"/>
      <c r="C1319" s="862"/>
      <c r="D1319" s="862"/>
      <c r="E1319" s="862"/>
      <c r="F1319" s="862"/>
      <c r="G1319" s="862"/>
    </row>
    <row r="1320" spans="1:7" hidden="1">
      <c r="A1320" s="862"/>
      <c r="B1320" s="862"/>
      <c r="C1320" s="862"/>
      <c r="D1320" s="862"/>
      <c r="E1320" s="862"/>
      <c r="F1320" s="862"/>
      <c r="G1320" s="862"/>
    </row>
    <row r="1321" spans="1:7" hidden="1">
      <c r="A1321" s="862"/>
      <c r="B1321" s="862"/>
      <c r="C1321" s="862"/>
      <c r="D1321" s="862"/>
      <c r="E1321" s="862"/>
      <c r="F1321" s="862"/>
      <c r="G1321" s="862"/>
    </row>
    <row r="1322" spans="1:7" hidden="1">
      <c r="A1322" s="862"/>
      <c r="B1322" s="862"/>
      <c r="C1322" s="862"/>
      <c r="D1322" s="862"/>
      <c r="E1322" s="862"/>
      <c r="F1322" s="862"/>
      <c r="G1322" s="862"/>
    </row>
    <row r="1323" spans="1:7" hidden="1">
      <c r="A1323" s="862"/>
      <c r="B1323" s="862"/>
      <c r="C1323" s="862"/>
      <c r="D1323" s="862"/>
      <c r="E1323" s="862"/>
      <c r="F1323" s="862"/>
      <c r="G1323" s="862"/>
    </row>
    <row r="1324" spans="1:7" hidden="1">
      <c r="A1324" s="862"/>
      <c r="B1324" s="862"/>
      <c r="C1324" s="862"/>
      <c r="D1324" s="862"/>
      <c r="E1324" s="862"/>
      <c r="F1324" s="862"/>
      <c r="G1324" s="862"/>
    </row>
    <row r="1325" spans="1:7" hidden="1">
      <c r="A1325" s="862"/>
      <c r="B1325" s="862"/>
      <c r="C1325" s="862"/>
      <c r="D1325" s="862"/>
      <c r="E1325" s="862"/>
      <c r="F1325" s="862"/>
      <c r="G1325" s="862"/>
    </row>
    <row r="1326" spans="1:7" hidden="1">
      <c r="A1326" s="862"/>
      <c r="B1326" s="862"/>
      <c r="C1326" s="862"/>
      <c r="D1326" s="862"/>
      <c r="E1326" s="862"/>
      <c r="F1326" s="862"/>
      <c r="G1326" s="862"/>
    </row>
    <row r="1327" spans="1:7" hidden="1">
      <c r="A1327" s="862"/>
      <c r="B1327" s="862"/>
      <c r="C1327" s="862"/>
      <c r="D1327" s="862"/>
      <c r="E1327" s="862"/>
      <c r="F1327" s="862"/>
      <c r="G1327" s="862"/>
    </row>
    <row r="1328" spans="1:7" hidden="1">
      <c r="A1328" s="862"/>
      <c r="B1328" s="862"/>
      <c r="C1328" s="862"/>
      <c r="D1328" s="862"/>
      <c r="E1328" s="862"/>
      <c r="F1328" s="862"/>
      <c r="G1328" s="862"/>
    </row>
    <row r="1329" spans="1:7" hidden="1">
      <c r="A1329" s="862"/>
      <c r="B1329" s="862"/>
      <c r="C1329" s="862"/>
      <c r="D1329" s="862"/>
      <c r="E1329" s="862"/>
      <c r="F1329" s="862"/>
      <c r="G1329" s="862"/>
    </row>
    <row r="1330" spans="1:7" hidden="1">
      <c r="A1330" s="862"/>
      <c r="B1330" s="862"/>
      <c r="C1330" s="862"/>
      <c r="D1330" s="862"/>
      <c r="E1330" s="862"/>
      <c r="F1330" s="862"/>
      <c r="G1330" s="862"/>
    </row>
    <row r="1331" spans="1:7" hidden="1">
      <c r="A1331" s="862"/>
      <c r="B1331" s="862"/>
      <c r="C1331" s="862"/>
      <c r="D1331" s="862"/>
      <c r="E1331" s="862"/>
      <c r="F1331" s="862"/>
      <c r="G1331" s="862"/>
    </row>
    <row r="1332" spans="1:7" hidden="1">
      <c r="A1332" s="862"/>
      <c r="B1332" s="862"/>
      <c r="C1332" s="862"/>
      <c r="D1332" s="862"/>
      <c r="E1332" s="862"/>
      <c r="F1332" s="862"/>
      <c r="G1332" s="862"/>
    </row>
    <row r="1333" spans="1:7" hidden="1">
      <c r="A1333" s="862"/>
      <c r="B1333" s="862"/>
      <c r="C1333" s="862"/>
      <c r="D1333" s="862"/>
      <c r="E1333" s="862"/>
      <c r="F1333" s="862"/>
      <c r="G1333" s="862"/>
    </row>
    <row r="1334" spans="1:7" hidden="1">
      <c r="A1334" s="862"/>
      <c r="B1334" s="862"/>
      <c r="C1334" s="862"/>
      <c r="D1334" s="862"/>
      <c r="E1334" s="862"/>
      <c r="F1334" s="862"/>
      <c r="G1334" s="862"/>
    </row>
    <row r="1335" spans="1:7" hidden="1">
      <c r="A1335" s="862"/>
      <c r="B1335" s="862"/>
      <c r="C1335" s="862"/>
      <c r="D1335" s="862"/>
      <c r="E1335" s="862"/>
      <c r="F1335" s="862"/>
      <c r="G1335" s="862"/>
    </row>
    <row r="1336" spans="1:7" hidden="1">
      <c r="A1336" s="862"/>
      <c r="B1336" s="862"/>
      <c r="C1336" s="862"/>
      <c r="D1336" s="862"/>
      <c r="E1336" s="862"/>
      <c r="F1336" s="862"/>
      <c r="G1336" s="862"/>
    </row>
    <row r="1337" spans="1:7" hidden="1"/>
    <row r="1338" spans="1:7" hidden="1"/>
    <row r="1339" spans="1:7" hidden="1"/>
    <row r="1340" spans="1:7" hidden="1"/>
    <row r="1341" spans="1:7" hidden="1"/>
    <row r="1342" spans="1:7" hidden="1"/>
    <row r="1343" spans="1:7" hidden="1"/>
    <row r="1344" spans="1:7" hidden="1">
      <c r="A1344" s="862"/>
      <c r="B1344" s="862"/>
      <c r="C1344" s="862"/>
      <c r="D1344" s="862"/>
      <c r="E1344" s="862"/>
      <c r="F1344" s="862"/>
      <c r="G1344" s="862"/>
    </row>
    <row r="1345" spans="1:7" hidden="1">
      <c r="A1345" s="862"/>
      <c r="B1345" s="862"/>
      <c r="C1345" s="862"/>
      <c r="D1345" s="862"/>
      <c r="E1345" s="862"/>
      <c r="F1345" s="862"/>
      <c r="G1345" s="862"/>
    </row>
    <row r="1346" spans="1:7" hidden="1">
      <c r="A1346" s="862"/>
      <c r="B1346" s="862"/>
      <c r="C1346" s="862"/>
      <c r="D1346" s="862"/>
      <c r="E1346" s="862"/>
      <c r="F1346" s="862"/>
      <c r="G1346" s="862"/>
    </row>
    <row r="1347" spans="1:7" hidden="1">
      <c r="A1347" s="862"/>
      <c r="B1347" s="862"/>
      <c r="C1347" s="862"/>
      <c r="D1347" s="862"/>
      <c r="E1347" s="862"/>
      <c r="F1347" s="862"/>
      <c r="G1347" s="862"/>
    </row>
    <row r="1348" spans="1:7" hidden="1">
      <c r="A1348" s="862"/>
      <c r="B1348" s="862"/>
      <c r="C1348" s="862"/>
      <c r="D1348" s="862"/>
      <c r="E1348" s="862"/>
      <c r="F1348" s="862"/>
      <c r="G1348" s="862"/>
    </row>
    <row r="1349" spans="1:7" hidden="1">
      <c r="A1349" s="862"/>
      <c r="B1349" s="862"/>
      <c r="C1349" s="862"/>
      <c r="D1349" s="862"/>
      <c r="E1349" s="862"/>
      <c r="F1349" s="862"/>
      <c r="G1349" s="862"/>
    </row>
    <row r="1350" spans="1:7" hidden="1">
      <c r="A1350" s="862"/>
      <c r="B1350" s="862"/>
      <c r="C1350" s="862"/>
      <c r="D1350" s="862"/>
      <c r="E1350" s="862"/>
      <c r="F1350" s="862"/>
      <c r="G1350" s="862"/>
    </row>
    <row r="1351" spans="1:7" hidden="1">
      <c r="A1351" s="862"/>
      <c r="B1351" s="862"/>
      <c r="C1351" s="862"/>
      <c r="D1351" s="862"/>
      <c r="E1351" s="862"/>
      <c r="F1351" s="862"/>
      <c r="G1351" s="862"/>
    </row>
    <row r="1352" spans="1:7" hidden="1">
      <c r="A1352" s="862"/>
      <c r="B1352" s="862"/>
      <c r="C1352" s="862"/>
      <c r="D1352" s="862"/>
      <c r="E1352" s="862"/>
      <c r="F1352" s="862"/>
      <c r="G1352" s="862"/>
    </row>
    <row r="1353" spans="1:7" hidden="1">
      <c r="A1353" s="862"/>
      <c r="B1353" s="862"/>
      <c r="C1353" s="862"/>
      <c r="D1353" s="862"/>
      <c r="E1353" s="862"/>
      <c r="F1353" s="862"/>
      <c r="G1353" s="862"/>
    </row>
    <row r="1354" spans="1:7" hidden="1">
      <c r="A1354" s="862"/>
      <c r="B1354" s="862"/>
      <c r="C1354" s="862"/>
      <c r="D1354" s="862"/>
      <c r="E1354" s="862"/>
      <c r="F1354" s="862"/>
      <c r="G1354" s="862"/>
    </row>
    <row r="1355" spans="1:7" hidden="1">
      <c r="A1355" s="862"/>
      <c r="B1355" s="862"/>
      <c r="C1355" s="862"/>
      <c r="D1355" s="862"/>
      <c r="E1355" s="862"/>
      <c r="F1355" s="862"/>
      <c r="G1355" s="862"/>
    </row>
    <row r="1356" spans="1:7" hidden="1">
      <c r="A1356" s="862"/>
      <c r="B1356" s="862"/>
      <c r="C1356" s="862"/>
      <c r="D1356" s="862"/>
      <c r="E1356" s="862"/>
      <c r="F1356" s="862"/>
      <c r="G1356" s="862"/>
    </row>
    <row r="1357" spans="1:7" hidden="1">
      <c r="A1357" s="862"/>
      <c r="B1357" s="862"/>
      <c r="C1357" s="862"/>
      <c r="D1357" s="862"/>
      <c r="E1357" s="862"/>
      <c r="F1357" s="862"/>
      <c r="G1357" s="862"/>
    </row>
    <row r="1358" spans="1:7" hidden="1">
      <c r="A1358" s="862"/>
      <c r="B1358" s="862"/>
      <c r="C1358" s="862"/>
      <c r="D1358" s="862"/>
      <c r="E1358" s="862"/>
      <c r="F1358" s="862"/>
      <c r="G1358" s="862"/>
    </row>
    <row r="1359" spans="1:7" hidden="1">
      <c r="A1359" s="862"/>
      <c r="B1359" s="862"/>
      <c r="C1359" s="862"/>
      <c r="D1359" s="862"/>
      <c r="E1359" s="862"/>
      <c r="F1359" s="862"/>
      <c r="G1359" s="862"/>
    </row>
    <row r="1360" spans="1:7" hidden="1">
      <c r="A1360" s="862"/>
      <c r="B1360" s="862"/>
      <c r="C1360" s="862"/>
      <c r="D1360" s="862"/>
      <c r="E1360" s="862"/>
      <c r="F1360" s="862"/>
      <c r="G1360" s="862"/>
    </row>
    <row r="1361" spans="1:7" hidden="1">
      <c r="A1361" s="862"/>
      <c r="B1361" s="862"/>
      <c r="C1361" s="862"/>
      <c r="D1361" s="862"/>
      <c r="E1361" s="862"/>
      <c r="F1361" s="862"/>
      <c r="G1361" s="862"/>
    </row>
    <row r="1362" spans="1:7" hidden="1">
      <c r="A1362" s="862"/>
      <c r="B1362" s="862"/>
      <c r="C1362" s="862"/>
      <c r="D1362" s="862"/>
      <c r="E1362" s="862"/>
      <c r="F1362" s="862"/>
      <c r="G1362" s="862"/>
    </row>
    <row r="1363" spans="1:7" hidden="1">
      <c r="A1363" s="862"/>
      <c r="B1363" s="862"/>
      <c r="C1363" s="862"/>
      <c r="D1363" s="862"/>
      <c r="E1363" s="862"/>
      <c r="F1363" s="862"/>
      <c r="G1363" s="862"/>
    </row>
    <row r="1364" spans="1:7" hidden="1">
      <c r="A1364" s="862"/>
      <c r="B1364" s="862"/>
      <c r="C1364" s="862"/>
      <c r="D1364" s="862"/>
      <c r="E1364" s="862"/>
      <c r="F1364" s="862"/>
      <c r="G1364" s="862"/>
    </row>
    <row r="1365" spans="1:7" hidden="1">
      <c r="A1365" s="862"/>
      <c r="B1365" s="862"/>
      <c r="C1365" s="862"/>
      <c r="D1365" s="862"/>
      <c r="E1365" s="862"/>
      <c r="F1365" s="862"/>
      <c r="G1365" s="862"/>
    </row>
    <row r="1366" spans="1:7" hidden="1">
      <c r="A1366" s="862"/>
      <c r="B1366" s="862"/>
      <c r="C1366" s="862"/>
      <c r="D1366" s="862"/>
      <c r="E1366" s="862"/>
      <c r="F1366" s="862"/>
      <c r="G1366" s="862"/>
    </row>
    <row r="1367" spans="1:7" hidden="1">
      <c r="A1367" s="862"/>
      <c r="B1367" s="862"/>
      <c r="C1367" s="862"/>
      <c r="D1367" s="862"/>
      <c r="E1367" s="862"/>
      <c r="F1367" s="862"/>
      <c r="G1367" s="862"/>
    </row>
    <row r="1368" spans="1:7" hidden="1">
      <c r="A1368" s="862"/>
      <c r="B1368" s="862"/>
      <c r="C1368" s="862"/>
      <c r="D1368" s="862"/>
      <c r="E1368" s="862"/>
      <c r="F1368" s="862"/>
      <c r="G1368" s="862"/>
    </row>
    <row r="1369" spans="1:7" hidden="1">
      <c r="A1369" s="862"/>
      <c r="B1369" s="862"/>
      <c r="C1369" s="862"/>
      <c r="D1369" s="862"/>
      <c r="E1369" s="862"/>
      <c r="F1369" s="862"/>
      <c r="G1369" s="862"/>
    </row>
    <row r="1370" spans="1:7" hidden="1">
      <c r="A1370" s="862"/>
      <c r="B1370" s="862"/>
      <c r="C1370" s="862"/>
      <c r="D1370" s="862"/>
      <c r="E1370" s="862"/>
      <c r="F1370" s="862"/>
      <c r="G1370" s="862"/>
    </row>
    <row r="1371" spans="1:7" hidden="1">
      <c r="A1371" s="862"/>
      <c r="B1371" s="862"/>
      <c r="C1371" s="862"/>
      <c r="D1371" s="862"/>
      <c r="E1371" s="862"/>
      <c r="F1371" s="862"/>
      <c r="G1371" s="862"/>
    </row>
    <row r="1372" spans="1:7" hidden="1">
      <c r="A1372" s="862"/>
      <c r="B1372" s="862"/>
      <c r="C1372" s="862"/>
      <c r="D1372" s="862"/>
      <c r="E1372" s="862"/>
      <c r="F1372" s="862"/>
      <c r="G1372" s="862"/>
    </row>
    <row r="1373" spans="1:7" hidden="1">
      <c r="A1373" s="862"/>
      <c r="B1373" s="862"/>
      <c r="C1373" s="862"/>
      <c r="D1373" s="862"/>
      <c r="E1373" s="862"/>
      <c r="F1373" s="862"/>
      <c r="G1373" s="862"/>
    </row>
    <row r="1374" spans="1:7" hidden="1">
      <c r="A1374" s="862"/>
      <c r="B1374" s="862"/>
      <c r="C1374" s="862"/>
      <c r="D1374" s="862"/>
      <c r="E1374" s="862"/>
      <c r="F1374" s="862"/>
      <c r="G1374" s="862"/>
    </row>
    <row r="1375" spans="1:7" hidden="1">
      <c r="A1375" s="862"/>
      <c r="B1375" s="862"/>
      <c r="C1375" s="862"/>
      <c r="D1375" s="862"/>
      <c r="E1375" s="862"/>
      <c r="F1375" s="862"/>
      <c r="G1375" s="862"/>
    </row>
    <row r="1376" spans="1:7" hidden="1">
      <c r="A1376" s="862"/>
      <c r="B1376" s="862"/>
      <c r="C1376" s="862"/>
      <c r="D1376" s="862"/>
      <c r="E1376" s="862"/>
      <c r="F1376" s="862"/>
      <c r="G1376" s="862"/>
    </row>
    <row r="1377" spans="1:7" hidden="1">
      <c r="A1377" s="862"/>
      <c r="B1377" s="862"/>
      <c r="C1377" s="862"/>
      <c r="D1377" s="862"/>
      <c r="E1377" s="862"/>
      <c r="F1377" s="862"/>
      <c r="G1377" s="862"/>
    </row>
    <row r="1378" spans="1:7" hidden="1">
      <c r="A1378" s="862"/>
      <c r="B1378" s="862"/>
      <c r="C1378" s="862"/>
      <c r="D1378" s="862"/>
      <c r="E1378" s="862"/>
      <c r="F1378" s="862"/>
      <c r="G1378" s="862"/>
    </row>
    <row r="1379" spans="1:7" hidden="1">
      <c r="A1379" s="862"/>
      <c r="B1379" s="862"/>
      <c r="C1379" s="862"/>
      <c r="D1379" s="862"/>
      <c r="E1379" s="862"/>
      <c r="F1379" s="862"/>
      <c r="G1379" s="862"/>
    </row>
    <row r="1380" spans="1:7" hidden="1">
      <c r="A1380" s="862"/>
      <c r="B1380" s="862"/>
      <c r="C1380" s="862"/>
      <c r="D1380" s="862"/>
      <c r="E1380" s="862"/>
      <c r="F1380" s="862"/>
      <c r="G1380" s="862"/>
    </row>
    <row r="1381" spans="1:7" hidden="1">
      <c r="A1381" s="862"/>
      <c r="B1381" s="862"/>
      <c r="C1381" s="862"/>
      <c r="D1381" s="862"/>
      <c r="E1381" s="862"/>
      <c r="F1381" s="862"/>
      <c r="G1381" s="862"/>
    </row>
    <row r="1382" spans="1:7" hidden="1">
      <c r="A1382" s="862"/>
      <c r="B1382" s="862"/>
      <c r="C1382" s="862"/>
      <c r="D1382" s="862"/>
      <c r="E1382" s="862"/>
      <c r="F1382" s="862"/>
      <c r="G1382" s="862"/>
    </row>
    <row r="1383" spans="1:7" hidden="1">
      <c r="A1383" s="862"/>
      <c r="B1383" s="862"/>
      <c r="C1383" s="862"/>
      <c r="D1383" s="862"/>
      <c r="E1383" s="862"/>
      <c r="F1383" s="862"/>
      <c r="G1383" s="862"/>
    </row>
    <row r="1384" spans="1:7" hidden="1">
      <c r="A1384" s="862"/>
      <c r="B1384" s="862"/>
      <c r="C1384" s="862"/>
      <c r="D1384" s="862"/>
      <c r="E1384" s="862"/>
      <c r="F1384" s="862"/>
      <c r="G1384" s="862"/>
    </row>
    <row r="1385" spans="1:7" hidden="1">
      <c r="A1385" s="862"/>
      <c r="B1385" s="862"/>
      <c r="C1385" s="862"/>
      <c r="D1385" s="862"/>
      <c r="E1385" s="862"/>
      <c r="F1385" s="862"/>
      <c r="G1385" s="862"/>
    </row>
    <row r="1386" spans="1:7" hidden="1">
      <c r="A1386" s="862"/>
      <c r="B1386" s="862"/>
      <c r="C1386" s="862"/>
      <c r="D1386" s="862"/>
      <c r="E1386" s="862"/>
      <c r="F1386" s="862"/>
      <c r="G1386" s="862"/>
    </row>
    <row r="1387" spans="1:7" hidden="1">
      <c r="A1387" s="862"/>
      <c r="B1387" s="862"/>
      <c r="C1387" s="862"/>
      <c r="D1387" s="862"/>
      <c r="E1387" s="862"/>
      <c r="F1387" s="862"/>
      <c r="G1387" s="862"/>
    </row>
    <row r="1388" spans="1:7" hidden="1">
      <c r="A1388" s="862"/>
      <c r="B1388" s="862"/>
      <c r="C1388" s="862"/>
      <c r="D1388" s="862"/>
      <c r="E1388" s="862"/>
      <c r="F1388" s="862"/>
      <c r="G1388" s="862"/>
    </row>
    <row r="1389" spans="1:7" hidden="1">
      <c r="A1389" s="862"/>
      <c r="B1389" s="862"/>
      <c r="C1389" s="862"/>
      <c r="D1389" s="862"/>
      <c r="E1389" s="862"/>
      <c r="F1389" s="862"/>
      <c r="G1389" s="862"/>
    </row>
    <row r="1390" spans="1:7" hidden="1">
      <c r="A1390" s="862"/>
      <c r="B1390" s="862"/>
      <c r="C1390" s="862"/>
      <c r="D1390" s="862"/>
      <c r="E1390" s="862"/>
      <c r="F1390" s="862"/>
      <c r="G1390" s="862"/>
    </row>
    <row r="1391" spans="1:7" hidden="1">
      <c r="A1391" s="862"/>
      <c r="B1391" s="862"/>
      <c r="C1391" s="862"/>
      <c r="D1391" s="862"/>
      <c r="E1391" s="862"/>
      <c r="F1391" s="862"/>
      <c r="G1391" s="862"/>
    </row>
    <row r="1392" spans="1:7" hidden="1">
      <c r="A1392" s="862"/>
      <c r="B1392" s="862"/>
      <c r="C1392" s="862"/>
      <c r="D1392" s="862"/>
      <c r="E1392" s="862"/>
      <c r="F1392" s="862"/>
      <c r="G1392" s="862"/>
    </row>
    <row r="1393" spans="1:7" hidden="1">
      <c r="A1393" s="862"/>
      <c r="B1393" s="862"/>
      <c r="C1393" s="862"/>
      <c r="D1393" s="862"/>
      <c r="E1393" s="862"/>
      <c r="F1393" s="862"/>
      <c r="G1393" s="862"/>
    </row>
    <row r="1394" spans="1:7" hidden="1">
      <c r="A1394" s="862"/>
      <c r="B1394" s="862"/>
      <c r="C1394" s="862"/>
      <c r="D1394" s="862"/>
      <c r="E1394" s="862"/>
      <c r="F1394" s="862"/>
      <c r="G1394" s="862"/>
    </row>
    <row r="1395" spans="1:7" hidden="1">
      <c r="A1395" s="862"/>
      <c r="B1395" s="862"/>
      <c r="C1395" s="862"/>
      <c r="D1395" s="862"/>
      <c r="E1395" s="862"/>
      <c r="F1395" s="862"/>
      <c r="G1395" s="862"/>
    </row>
    <row r="1396" spans="1:7" hidden="1">
      <c r="A1396" s="862"/>
      <c r="B1396" s="862"/>
      <c r="C1396" s="862"/>
      <c r="D1396" s="862"/>
      <c r="E1396" s="862"/>
      <c r="F1396" s="862"/>
      <c r="G1396" s="862"/>
    </row>
    <row r="1397" spans="1:7" hidden="1">
      <c r="A1397" s="862"/>
      <c r="B1397" s="862"/>
      <c r="C1397" s="862"/>
      <c r="D1397" s="862"/>
      <c r="E1397" s="862"/>
      <c r="F1397" s="862"/>
      <c r="G1397" s="862"/>
    </row>
    <row r="1398" spans="1:7" hidden="1">
      <c r="A1398" s="862"/>
      <c r="B1398" s="862"/>
      <c r="C1398" s="862"/>
      <c r="D1398" s="862"/>
      <c r="E1398" s="862"/>
      <c r="F1398" s="862"/>
      <c r="G1398" s="862"/>
    </row>
    <row r="1399" spans="1:7" hidden="1">
      <c r="A1399" s="862"/>
      <c r="B1399" s="862"/>
      <c r="C1399" s="862"/>
      <c r="D1399" s="862"/>
      <c r="E1399" s="862"/>
      <c r="F1399" s="862"/>
      <c r="G1399" s="862"/>
    </row>
    <row r="1400" spans="1:7" hidden="1">
      <c r="A1400" s="862"/>
      <c r="B1400" s="862"/>
      <c r="C1400" s="862"/>
      <c r="D1400" s="862"/>
      <c r="E1400" s="862"/>
      <c r="F1400" s="862"/>
      <c r="G1400" s="862"/>
    </row>
    <row r="1401" spans="1:7" hidden="1">
      <c r="A1401" s="862"/>
      <c r="B1401" s="862"/>
      <c r="C1401" s="862"/>
      <c r="D1401" s="862"/>
      <c r="E1401" s="862"/>
      <c r="F1401" s="862"/>
      <c r="G1401" s="862"/>
    </row>
    <row r="1402" spans="1:7" hidden="1">
      <c r="A1402" s="862"/>
      <c r="B1402" s="862"/>
      <c r="C1402" s="862"/>
      <c r="D1402" s="862"/>
      <c r="E1402" s="862"/>
      <c r="F1402" s="862"/>
      <c r="G1402" s="862"/>
    </row>
    <row r="1403" spans="1:7" hidden="1">
      <c r="A1403" s="862"/>
      <c r="B1403" s="862"/>
      <c r="C1403" s="862"/>
      <c r="D1403" s="862"/>
      <c r="E1403" s="862"/>
      <c r="F1403" s="862"/>
      <c r="G1403" s="862"/>
    </row>
    <row r="1404" spans="1:7" hidden="1">
      <c r="A1404" s="862"/>
      <c r="B1404" s="862"/>
      <c r="C1404" s="862"/>
      <c r="D1404" s="862"/>
      <c r="E1404" s="862"/>
      <c r="F1404" s="862"/>
      <c r="G1404" s="862"/>
    </row>
    <row r="1405" spans="1:7" hidden="1">
      <c r="A1405" s="862"/>
      <c r="B1405" s="862"/>
      <c r="C1405" s="862"/>
      <c r="D1405" s="862"/>
      <c r="E1405" s="862"/>
      <c r="F1405" s="862"/>
      <c r="G1405" s="862"/>
    </row>
    <row r="1406" spans="1:7" hidden="1">
      <c r="A1406" s="862"/>
      <c r="B1406" s="862"/>
      <c r="C1406" s="862"/>
      <c r="D1406" s="862"/>
      <c r="E1406" s="862"/>
      <c r="F1406" s="862"/>
      <c r="G1406" s="862"/>
    </row>
    <row r="1407" spans="1:7" hidden="1">
      <c r="A1407" s="862"/>
      <c r="B1407" s="862"/>
      <c r="C1407" s="862"/>
      <c r="D1407" s="862"/>
      <c r="E1407" s="862"/>
      <c r="F1407" s="862"/>
      <c r="G1407" s="862"/>
    </row>
    <row r="1408" spans="1:7" hidden="1">
      <c r="A1408" s="862"/>
      <c r="B1408" s="862"/>
      <c r="C1408" s="862"/>
      <c r="D1408" s="862"/>
      <c r="E1408" s="862"/>
      <c r="F1408" s="862"/>
      <c r="G1408" s="862"/>
    </row>
    <row r="1409" spans="1:7" hidden="1">
      <c r="A1409" s="862"/>
      <c r="B1409" s="862"/>
      <c r="C1409" s="862"/>
      <c r="D1409" s="862"/>
      <c r="E1409" s="862"/>
      <c r="F1409" s="862"/>
      <c r="G1409" s="862"/>
    </row>
    <row r="1410" spans="1:7" hidden="1">
      <c r="A1410" s="862"/>
      <c r="B1410" s="862"/>
      <c r="C1410" s="862"/>
      <c r="D1410" s="862"/>
      <c r="E1410" s="862"/>
      <c r="F1410" s="862"/>
      <c r="G1410" s="862"/>
    </row>
    <row r="1411" spans="1:7" hidden="1">
      <c r="A1411" s="862"/>
      <c r="B1411" s="862"/>
      <c r="C1411" s="862"/>
      <c r="D1411" s="862"/>
      <c r="E1411" s="862"/>
      <c r="F1411" s="862"/>
      <c r="G1411" s="862"/>
    </row>
    <row r="1412" spans="1:7" hidden="1">
      <c r="A1412" s="862"/>
      <c r="B1412" s="862"/>
      <c r="C1412" s="862"/>
      <c r="D1412" s="862"/>
      <c r="E1412" s="862"/>
      <c r="F1412" s="862"/>
      <c r="G1412" s="862"/>
    </row>
    <row r="1413" spans="1:7" hidden="1">
      <c r="A1413" s="862"/>
      <c r="B1413" s="862"/>
      <c r="C1413" s="862"/>
      <c r="D1413" s="862"/>
      <c r="E1413" s="862"/>
      <c r="F1413" s="862"/>
      <c r="G1413" s="862"/>
    </row>
    <row r="1414" spans="1:7" hidden="1">
      <c r="A1414" s="862"/>
      <c r="B1414" s="862"/>
      <c r="C1414" s="862"/>
      <c r="D1414" s="862"/>
      <c r="E1414" s="862"/>
      <c r="F1414" s="862"/>
      <c r="G1414" s="862"/>
    </row>
    <row r="1415" spans="1:7" hidden="1">
      <c r="A1415" s="862"/>
      <c r="B1415" s="862"/>
      <c r="C1415" s="862"/>
      <c r="D1415" s="862"/>
      <c r="E1415" s="862"/>
      <c r="F1415" s="862"/>
      <c r="G1415" s="862"/>
    </row>
    <row r="1416" spans="1:7" hidden="1">
      <c r="A1416" s="862"/>
      <c r="B1416" s="862"/>
      <c r="C1416" s="862"/>
      <c r="D1416" s="862"/>
      <c r="E1416" s="862"/>
      <c r="F1416" s="862"/>
      <c r="G1416" s="862"/>
    </row>
    <row r="1417" spans="1:7" hidden="1">
      <c r="A1417" s="862"/>
      <c r="B1417" s="862"/>
      <c r="C1417" s="862"/>
      <c r="D1417" s="862"/>
      <c r="E1417" s="862"/>
      <c r="F1417" s="862"/>
      <c r="G1417" s="862"/>
    </row>
    <row r="1418" spans="1:7" hidden="1">
      <c r="A1418" s="862"/>
      <c r="B1418" s="862"/>
      <c r="C1418" s="862"/>
      <c r="D1418" s="862"/>
      <c r="E1418" s="862"/>
      <c r="F1418" s="862"/>
      <c r="G1418" s="862"/>
    </row>
    <row r="1419" spans="1:7" hidden="1">
      <c r="A1419" s="862"/>
      <c r="B1419" s="862"/>
      <c r="C1419" s="862"/>
      <c r="D1419" s="862"/>
      <c r="E1419" s="862"/>
      <c r="F1419" s="862"/>
      <c r="G1419" s="862"/>
    </row>
    <row r="1420" spans="1:7" hidden="1">
      <c r="A1420" s="862"/>
      <c r="B1420" s="862"/>
      <c r="C1420" s="862"/>
      <c r="D1420" s="862"/>
      <c r="E1420" s="862"/>
      <c r="F1420" s="862"/>
      <c r="G1420" s="862"/>
    </row>
    <row r="1421" spans="1:7" hidden="1">
      <c r="A1421" s="862"/>
      <c r="B1421" s="862"/>
      <c r="C1421" s="862"/>
      <c r="D1421" s="862"/>
      <c r="E1421" s="862"/>
      <c r="F1421" s="862"/>
      <c r="G1421" s="862"/>
    </row>
    <row r="1422" spans="1:7" hidden="1">
      <c r="A1422" s="862"/>
      <c r="B1422" s="862"/>
      <c r="C1422" s="862"/>
      <c r="D1422" s="862"/>
      <c r="E1422" s="862"/>
      <c r="F1422" s="862"/>
      <c r="G1422" s="862"/>
    </row>
    <row r="1423" spans="1:7" hidden="1">
      <c r="A1423" s="862"/>
      <c r="B1423" s="862"/>
      <c r="C1423" s="862"/>
      <c r="D1423" s="862"/>
      <c r="E1423" s="862"/>
      <c r="F1423" s="862"/>
      <c r="G1423" s="862"/>
    </row>
    <row r="1424" spans="1:7" hidden="1">
      <c r="A1424" s="862"/>
      <c r="B1424" s="862"/>
      <c r="C1424" s="862"/>
      <c r="D1424" s="862"/>
      <c r="E1424" s="862"/>
      <c r="F1424" s="862"/>
      <c r="G1424" s="862"/>
    </row>
    <row r="1425" spans="1:7" hidden="1">
      <c r="A1425" s="862"/>
      <c r="B1425" s="862"/>
      <c r="C1425" s="862"/>
      <c r="D1425" s="862"/>
      <c r="E1425" s="862"/>
      <c r="F1425" s="862"/>
      <c r="G1425" s="862"/>
    </row>
    <row r="1426" spans="1:7" hidden="1">
      <c r="A1426" s="862"/>
      <c r="B1426" s="862"/>
      <c r="C1426" s="862"/>
      <c r="D1426" s="862"/>
      <c r="E1426" s="862"/>
      <c r="F1426" s="862"/>
      <c r="G1426" s="862"/>
    </row>
    <row r="1427" spans="1:7" hidden="1">
      <c r="A1427" s="862"/>
      <c r="B1427" s="862"/>
      <c r="C1427" s="862"/>
      <c r="D1427" s="862"/>
      <c r="E1427" s="862"/>
      <c r="F1427" s="862"/>
      <c r="G1427" s="862"/>
    </row>
    <row r="1428" spans="1:7" hidden="1">
      <c r="A1428" s="862"/>
      <c r="B1428" s="862"/>
      <c r="C1428" s="862"/>
      <c r="D1428" s="862"/>
      <c r="E1428" s="862"/>
      <c r="F1428" s="862"/>
      <c r="G1428" s="862"/>
    </row>
    <row r="1429" spans="1:7" hidden="1">
      <c r="A1429" s="862"/>
      <c r="B1429" s="862"/>
      <c r="C1429" s="862"/>
      <c r="D1429" s="862"/>
      <c r="E1429" s="862"/>
      <c r="F1429" s="862"/>
      <c r="G1429" s="862"/>
    </row>
    <row r="1430" spans="1:7" hidden="1">
      <c r="A1430" s="862"/>
      <c r="B1430" s="862"/>
      <c r="C1430" s="862"/>
      <c r="D1430" s="862"/>
      <c r="E1430" s="862"/>
      <c r="F1430" s="862"/>
      <c r="G1430" s="862"/>
    </row>
    <row r="1431" spans="1:7" hidden="1">
      <c r="A1431" s="862"/>
      <c r="B1431" s="862"/>
      <c r="C1431" s="862"/>
      <c r="D1431" s="862"/>
      <c r="E1431" s="862"/>
      <c r="F1431" s="862"/>
      <c r="G1431" s="862"/>
    </row>
    <row r="1432" spans="1:7" hidden="1">
      <c r="A1432" s="862"/>
      <c r="B1432" s="862"/>
      <c r="C1432" s="862"/>
      <c r="D1432" s="862"/>
      <c r="E1432" s="862"/>
      <c r="F1432" s="862"/>
      <c r="G1432" s="862"/>
    </row>
    <row r="1433" spans="1:7" hidden="1">
      <c r="A1433" s="862"/>
      <c r="B1433" s="862"/>
      <c r="C1433" s="862"/>
      <c r="D1433" s="862"/>
      <c r="E1433" s="862"/>
      <c r="F1433" s="862"/>
      <c r="G1433" s="862"/>
    </row>
    <row r="1434" spans="1:7" hidden="1">
      <c r="A1434" s="862"/>
      <c r="B1434" s="862"/>
      <c r="C1434" s="862"/>
      <c r="D1434" s="862"/>
      <c r="E1434" s="862"/>
      <c r="F1434" s="862"/>
      <c r="G1434" s="862"/>
    </row>
    <row r="1435" spans="1:7" hidden="1">
      <c r="A1435" s="862"/>
      <c r="B1435" s="862"/>
      <c r="C1435" s="862"/>
      <c r="D1435" s="862"/>
      <c r="E1435" s="862"/>
      <c r="F1435" s="862"/>
      <c r="G1435" s="862"/>
    </row>
    <row r="1436" spans="1:7" hidden="1">
      <c r="A1436" s="862"/>
      <c r="B1436" s="862"/>
      <c r="C1436" s="862"/>
      <c r="D1436" s="862"/>
      <c r="E1436" s="862"/>
      <c r="F1436" s="862"/>
      <c r="G1436" s="862"/>
    </row>
    <row r="1437" spans="1:7" hidden="1">
      <c r="A1437" s="862"/>
      <c r="B1437" s="862"/>
      <c r="C1437" s="862"/>
      <c r="D1437" s="862"/>
      <c r="E1437" s="862"/>
      <c r="F1437" s="862"/>
      <c r="G1437" s="862"/>
    </row>
    <row r="1438" spans="1:7" hidden="1">
      <c r="A1438" s="862"/>
      <c r="B1438" s="862"/>
      <c r="C1438" s="862"/>
      <c r="D1438" s="862"/>
      <c r="E1438" s="862"/>
      <c r="F1438" s="862"/>
      <c r="G1438" s="862"/>
    </row>
    <row r="1439" spans="1:7" hidden="1">
      <c r="A1439" s="862"/>
      <c r="B1439" s="862"/>
      <c r="C1439" s="862"/>
      <c r="D1439" s="862"/>
      <c r="E1439" s="862"/>
      <c r="F1439" s="862"/>
      <c r="G1439" s="862"/>
    </row>
    <row r="1440" spans="1:7" hidden="1">
      <c r="A1440" s="862"/>
      <c r="B1440" s="862"/>
      <c r="C1440" s="862"/>
      <c r="D1440" s="862"/>
      <c r="E1440" s="862"/>
      <c r="F1440" s="862"/>
      <c r="G1440" s="862"/>
    </row>
    <row r="1441" spans="1:7" hidden="1">
      <c r="A1441" s="862"/>
      <c r="B1441" s="862"/>
      <c r="C1441" s="862"/>
      <c r="D1441" s="862"/>
      <c r="E1441" s="862"/>
      <c r="F1441" s="862"/>
      <c r="G1441" s="862"/>
    </row>
    <row r="1442" spans="1:7" hidden="1">
      <c r="A1442" s="862"/>
      <c r="B1442" s="862"/>
      <c r="C1442" s="862"/>
      <c r="D1442" s="862"/>
      <c r="E1442" s="862"/>
      <c r="F1442" s="862"/>
      <c r="G1442" s="862"/>
    </row>
    <row r="1443" spans="1:7" hidden="1">
      <c r="A1443" s="862"/>
      <c r="B1443" s="862"/>
      <c r="C1443" s="862"/>
      <c r="D1443" s="862"/>
      <c r="E1443" s="862"/>
      <c r="F1443" s="862"/>
      <c r="G1443" s="862"/>
    </row>
    <row r="1444" spans="1:7" hidden="1">
      <c r="A1444" s="862"/>
      <c r="B1444" s="862"/>
      <c r="C1444" s="862"/>
      <c r="D1444" s="862"/>
      <c r="E1444" s="862"/>
      <c r="F1444" s="862"/>
      <c r="G1444" s="862"/>
    </row>
    <row r="1445" spans="1:7" hidden="1">
      <c r="A1445" s="862"/>
      <c r="B1445" s="862"/>
      <c r="C1445" s="862"/>
      <c r="D1445" s="862"/>
      <c r="E1445" s="862"/>
      <c r="F1445" s="862"/>
      <c r="G1445" s="862"/>
    </row>
    <row r="1446" spans="1:7" hidden="1">
      <c r="A1446" s="862"/>
      <c r="B1446" s="862"/>
      <c r="C1446" s="862"/>
      <c r="D1446" s="862"/>
      <c r="E1446" s="862"/>
      <c r="F1446" s="862"/>
      <c r="G1446" s="862"/>
    </row>
    <row r="1447" spans="1:7" hidden="1">
      <c r="A1447" s="862"/>
      <c r="B1447" s="862"/>
      <c r="C1447" s="862"/>
      <c r="D1447" s="862"/>
      <c r="E1447" s="862"/>
      <c r="F1447" s="862"/>
      <c r="G1447" s="862"/>
    </row>
    <row r="1448" spans="1:7" hidden="1">
      <c r="A1448" s="862"/>
      <c r="B1448" s="862"/>
      <c r="C1448" s="862"/>
      <c r="D1448" s="862"/>
      <c r="E1448" s="862"/>
      <c r="F1448" s="862"/>
      <c r="G1448" s="862"/>
    </row>
    <row r="1449" spans="1:7" hidden="1">
      <c r="A1449" s="862"/>
      <c r="B1449" s="862"/>
      <c r="C1449" s="862"/>
      <c r="D1449" s="862"/>
      <c r="E1449" s="862"/>
      <c r="F1449" s="862"/>
      <c r="G1449" s="862"/>
    </row>
    <row r="1450" spans="1:7" hidden="1">
      <c r="A1450" s="862"/>
      <c r="B1450" s="862"/>
      <c r="C1450" s="862"/>
      <c r="D1450" s="862"/>
      <c r="E1450" s="862"/>
      <c r="F1450" s="862"/>
      <c r="G1450" s="862"/>
    </row>
    <row r="1451" spans="1:7" hidden="1">
      <c r="A1451" s="862"/>
      <c r="B1451" s="862"/>
      <c r="C1451" s="862"/>
      <c r="D1451" s="862"/>
      <c r="E1451" s="862"/>
      <c r="F1451" s="862"/>
      <c r="G1451" s="862"/>
    </row>
    <row r="1452" spans="1:7" hidden="1">
      <c r="A1452" s="862"/>
      <c r="B1452" s="862"/>
      <c r="C1452" s="862"/>
      <c r="D1452" s="862"/>
      <c r="E1452" s="862"/>
      <c r="F1452" s="862"/>
      <c r="G1452" s="862"/>
    </row>
    <row r="1453" spans="1:7" hidden="1">
      <c r="A1453" s="862"/>
      <c r="B1453" s="862"/>
      <c r="C1453" s="862"/>
      <c r="D1453" s="862"/>
      <c r="E1453" s="862"/>
      <c r="F1453" s="862"/>
      <c r="G1453" s="862"/>
    </row>
    <row r="1454" spans="1:7" hidden="1">
      <c r="A1454" s="862"/>
      <c r="B1454" s="862"/>
      <c r="C1454" s="862"/>
      <c r="D1454" s="862"/>
      <c r="E1454" s="862"/>
      <c r="F1454" s="862"/>
      <c r="G1454" s="862"/>
    </row>
    <row r="1455" spans="1:7" hidden="1">
      <c r="A1455" s="862"/>
      <c r="B1455" s="862"/>
      <c r="C1455" s="862"/>
      <c r="D1455" s="862"/>
      <c r="E1455" s="862"/>
      <c r="F1455" s="862"/>
      <c r="G1455" s="862"/>
    </row>
    <row r="1456" spans="1:7" hidden="1">
      <c r="A1456" s="862"/>
      <c r="B1456" s="862"/>
      <c r="C1456" s="862"/>
      <c r="D1456" s="862"/>
      <c r="E1456" s="862"/>
      <c r="F1456" s="862"/>
      <c r="G1456" s="862"/>
    </row>
    <row r="1457" spans="1:7" hidden="1">
      <c r="A1457" s="862"/>
      <c r="B1457" s="862"/>
      <c r="C1457" s="862"/>
      <c r="D1457" s="862"/>
      <c r="E1457" s="862"/>
      <c r="F1457" s="862"/>
      <c r="G1457" s="862"/>
    </row>
    <row r="1458" spans="1:7" hidden="1">
      <c r="A1458" s="862"/>
      <c r="B1458" s="862"/>
      <c r="C1458" s="862"/>
      <c r="D1458" s="862"/>
      <c r="E1458" s="862"/>
      <c r="F1458" s="862"/>
      <c r="G1458" s="862"/>
    </row>
    <row r="1459" spans="1:7" hidden="1">
      <c r="A1459" s="862"/>
      <c r="B1459" s="862"/>
      <c r="C1459" s="862"/>
      <c r="D1459" s="862"/>
      <c r="E1459" s="862"/>
      <c r="F1459" s="862"/>
      <c r="G1459" s="862"/>
    </row>
    <row r="1460" spans="1:7" hidden="1">
      <c r="A1460" s="862"/>
      <c r="B1460" s="862"/>
      <c r="C1460" s="862"/>
      <c r="D1460" s="862"/>
      <c r="E1460" s="862"/>
      <c r="F1460" s="862"/>
      <c r="G1460" s="862"/>
    </row>
    <row r="1461" spans="1:7" hidden="1">
      <c r="A1461" s="862"/>
      <c r="B1461" s="862"/>
      <c r="C1461" s="862"/>
      <c r="D1461" s="862"/>
      <c r="E1461" s="862"/>
      <c r="F1461" s="862"/>
      <c r="G1461" s="862"/>
    </row>
    <row r="1462" spans="1:7" hidden="1">
      <c r="A1462" s="862"/>
      <c r="B1462" s="862"/>
      <c r="C1462" s="862"/>
      <c r="D1462" s="862"/>
      <c r="E1462" s="862"/>
      <c r="F1462" s="862"/>
      <c r="G1462" s="862"/>
    </row>
    <row r="1463" spans="1:7" hidden="1">
      <c r="A1463" s="862"/>
      <c r="B1463" s="862"/>
      <c r="C1463" s="862"/>
      <c r="D1463" s="862"/>
      <c r="E1463" s="862"/>
      <c r="F1463" s="862"/>
      <c r="G1463" s="862"/>
    </row>
    <row r="1464" spans="1:7" hidden="1">
      <c r="A1464" s="862"/>
      <c r="B1464" s="862"/>
      <c r="C1464" s="862"/>
      <c r="D1464" s="862"/>
      <c r="E1464" s="862"/>
      <c r="F1464" s="862"/>
      <c r="G1464" s="862"/>
    </row>
    <row r="1465" spans="1:7" hidden="1">
      <c r="A1465" s="862"/>
      <c r="B1465" s="862"/>
      <c r="C1465" s="862"/>
      <c r="D1465" s="862"/>
      <c r="E1465" s="862"/>
      <c r="F1465" s="862"/>
      <c r="G1465" s="862"/>
    </row>
    <row r="1466" spans="1:7" hidden="1">
      <c r="A1466" s="862"/>
      <c r="B1466" s="862"/>
      <c r="C1466" s="862"/>
      <c r="D1466" s="862"/>
      <c r="E1466" s="862"/>
      <c r="F1466" s="862"/>
      <c r="G1466" s="862"/>
    </row>
    <row r="1467" spans="1:7" hidden="1">
      <c r="A1467" s="862"/>
      <c r="B1467" s="862"/>
      <c r="C1467" s="862"/>
      <c r="D1467" s="862"/>
      <c r="E1467" s="862"/>
      <c r="F1467" s="862"/>
      <c r="G1467" s="862"/>
    </row>
    <row r="1468" spans="1:7" hidden="1">
      <c r="A1468" s="862"/>
      <c r="B1468" s="862"/>
      <c r="C1468" s="862"/>
      <c r="D1468" s="862"/>
      <c r="E1468" s="862"/>
      <c r="F1468" s="862"/>
      <c r="G1468" s="862"/>
    </row>
    <row r="1469" spans="1:7" hidden="1">
      <c r="A1469" s="862"/>
      <c r="B1469" s="862"/>
      <c r="C1469" s="862"/>
      <c r="D1469" s="862"/>
      <c r="E1469" s="862"/>
      <c r="F1469" s="862"/>
      <c r="G1469" s="862"/>
    </row>
    <row r="1470" spans="1:7" hidden="1">
      <c r="A1470" s="862"/>
      <c r="B1470" s="862"/>
      <c r="C1470" s="862"/>
      <c r="D1470" s="862"/>
      <c r="E1470" s="862"/>
      <c r="F1470" s="862"/>
      <c r="G1470" s="862"/>
    </row>
    <row r="1471" spans="1:7" hidden="1">
      <c r="A1471" s="862"/>
      <c r="B1471" s="862"/>
      <c r="C1471" s="862"/>
      <c r="D1471" s="862"/>
      <c r="E1471" s="862"/>
      <c r="F1471" s="862"/>
      <c r="G1471" s="862"/>
    </row>
    <row r="1472" spans="1:7" hidden="1">
      <c r="A1472" s="862"/>
      <c r="B1472" s="862"/>
      <c r="C1472" s="862"/>
      <c r="D1472" s="862"/>
      <c r="E1472" s="862"/>
      <c r="F1472" s="862"/>
      <c r="G1472" s="862"/>
    </row>
    <row r="1473" spans="1:7" hidden="1">
      <c r="A1473" s="862"/>
      <c r="B1473" s="862"/>
      <c r="C1473" s="862"/>
      <c r="D1473" s="862"/>
      <c r="E1473" s="862"/>
      <c r="F1473" s="862"/>
      <c r="G1473" s="862"/>
    </row>
    <row r="1474" spans="1:7" hidden="1">
      <c r="A1474" s="862"/>
      <c r="B1474" s="862"/>
      <c r="C1474" s="862"/>
      <c r="D1474" s="862"/>
      <c r="E1474" s="862"/>
      <c r="F1474" s="862"/>
      <c r="G1474" s="862"/>
    </row>
    <row r="1475" spans="1:7" hidden="1">
      <c r="A1475" s="862"/>
      <c r="B1475" s="862"/>
      <c r="C1475" s="862"/>
      <c r="D1475" s="862"/>
      <c r="E1475" s="862"/>
      <c r="F1475" s="862"/>
      <c r="G1475" s="862"/>
    </row>
    <row r="1476" spans="1:7" hidden="1">
      <c r="A1476" s="862"/>
      <c r="B1476" s="862"/>
      <c r="C1476" s="862"/>
      <c r="D1476" s="862"/>
      <c r="E1476" s="862"/>
      <c r="F1476" s="862"/>
      <c r="G1476" s="862"/>
    </row>
    <row r="1477" spans="1:7" hidden="1">
      <c r="A1477" s="862"/>
      <c r="B1477" s="862"/>
      <c r="C1477" s="862"/>
      <c r="D1477" s="862"/>
      <c r="E1477" s="862"/>
      <c r="F1477" s="862"/>
      <c r="G1477" s="862"/>
    </row>
    <row r="1478" spans="1:7" hidden="1">
      <c r="A1478" s="862"/>
      <c r="B1478" s="862"/>
      <c r="C1478" s="862"/>
      <c r="D1478" s="862"/>
      <c r="E1478" s="862"/>
      <c r="F1478" s="862"/>
      <c r="G1478" s="862"/>
    </row>
    <row r="1479" spans="1:7" hidden="1">
      <c r="A1479" s="862"/>
      <c r="B1479" s="862"/>
      <c r="C1479" s="862"/>
      <c r="D1479" s="862"/>
      <c r="E1479" s="862"/>
      <c r="F1479" s="862"/>
      <c r="G1479" s="862"/>
    </row>
    <row r="1480" spans="1:7" hidden="1">
      <c r="A1480" s="862"/>
      <c r="B1480" s="862"/>
      <c r="C1480" s="862"/>
      <c r="D1480" s="862"/>
      <c r="E1480" s="862"/>
      <c r="F1480" s="862"/>
      <c r="G1480" s="862"/>
    </row>
    <row r="1481" spans="1:7" hidden="1">
      <c r="A1481" s="862"/>
      <c r="B1481" s="862"/>
      <c r="C1481" s="862"/>
      <c r="D1481" s="862"/>
      <c r="E1481" s="862"/>
      <c r="F1481" s="862"/>
      <c r="G1481" s="862"/>
    </row>
    <row r="1482" spans="1:7" hidden="1">
      <c r="A1482" s="862"/>
      <c r="B1482" s="862"/>
      <c r="C1482" s="862"/>
      <c r="D1482" s="862"/>
      <c r="E1482" s="862"/>
      <c r="F1482" s="862"/>
      <c r="G1482" s="862"/>
    </row>
    <row r="1483" spans="1:7" hidden="1">
      <c r="A1483" s="862"/>
      <c r="B1483" s="862"/>
      <c r="C1483" s="862"/>
      <c r="D1483" s="862"/>
      <c r="E1483" s="862"/>
      <c r="F1483" s="862"/>
      <c r="G1483" s="862"/>
    </row>
    <row r="1484" spans="1:7" hidden="1">
      <c r="A1484" s="862"/>
      <c r="B1484" s="862"/>
      <c r="C1484" s="862"/>
      <c r="D1484" s="862"/>
      <c r="E1484" s="862"/>
      <c r="F1484" s="862"/>
      <c r="G1484" s="862"/>
    </row>
    <row r="1485" spans="1:7" hidden="1">
      <c r="A1485" s="862"/>
      <c r="B1485" s="862"/>
      <c r="C1485" s="862"/>
      <c r="D1485" s="862"/>
      <c r="E1485" s="862"/>
      <c r="F1485" s="862"/>
      <c r="G1485" s="862"/>
    </row>
    <row r="1486" spans="1:7" hidden="1">
      <c r="A1486" s="862"/>
      <c r="B1486" s="862"/>
      <c r="C1486" s="862"/>
      <c r="D1486" s="862"/>
      <c r="E1486" s="862"/>
      <c r="F1486" s="862"/>
      <c r="G1486" s="862"/>
    </row>
    <row r="1487" spans="1:7" hidden="1">
      <c r="A1487" s="862"/>
      <c r="B1487" s="862"/>
      <c r="C1487" s="862"/>
      <c r="D1487" s="862"/>
      <c r="E1487" s="862"/>
      <c r="F1487" s="862"/>
      <c r="G1487" s="862"/>
    </row>
    <row r="1488" spans="1:7" hidden="1">
      <c r="A1488" s="862"/>
      <c r="B1488" s="862"/>
      <c r="C1488" s="862"/>
      <c r="D1488" s="862"/>
      <c r="E1488" s="862"/>
      <c r="F1488" s="862"/>
      <c r="G1488" s="862"/>
    </row>
    <row r="1489" spans="1:7" hidden="1">
      <c r="A1489" s="862"/>
      <c r="B1489" s="862"/>
      <c r="C1489" s="862"/>
      <c r="D1489" s="862"/>
      <c r="E1489" s="862"/>
      <c r="F1489" s="862"/>
      <c r="G1489" s="862"/>
    </row>
    <row r="1490" spans="1:7" hidden="1">
      <c r="A1490" s="862"/>
      <c r="B1490" s="862"/>
      <c r="C1490" s="862"/>
      <c r="D1490" s="862"/>
      <c r="E1490" s="862"/>
      <c r="F1490" s="862"/>
      <c r="G1490" s="862"/>
    </row>
    <row r="1491" spans="1:7" hidden="1">
      <c r="A1491" s="862"/>
      <c r="B1491" s="862"/>
      <c r="C1491" s="862"/>
      <c r="D1491" s="862"/>
      <c r="E1491" s="862"/>
      <c r="F1491" s="862"/>
      <c r="G1491" s="862"/>
    </row>
    <row r="1492" spans="1:7" hidden="1">
      <c r="A1492" s="862"/>
      <c r="B1492" s="862"/>
      <c r="C1492" s="862"/>
      <c r="D1492" s="862"/>
      <c r="E1492" s="862"/>
      <c r="F1492" s="862"/>
      <c r="G1492" s="862"/>
    </row>
    <row r="1493" spans="1:7" hidden="1">
      <c r="A1493" s="862"/>
      <c r="B1493" s="862"/>
      <c r="C1493" s="862"/>
      <c r="D1493" s="862"/>
      <c r="E1493" s="862"/>
      <c r="F1493" s="862"/>
      <c r="G1493" s="862"/>
    </row>
    <row r="1494" spans="1:7" hidden="1">
      <c r="A1494" s="862"/>
      <c r="B1494" s="862"/>
      <c r="C1494" s="862"/>
      <c r="D1494" s="862"/>
      <c r="E1494" s="862"/>
      <c r="F1494" s="862"/>
      <c r="G1494" s="862"/>
    </row>
    <row r="1495" spans="1:7" hidden="1">
      <c r="A1495" s="862"/>
      <c r="B1495" s="862"/>
      <c r="C1495" s="862"/>
      <c r="D1495" s="862"/>
      <c r="E1495" s="862"/>
      <c r="F1495" s="862"/>
      <c r="G1495" s="862"/>
    </row>
    <row r="1496" spans="1:7" hidden="1">
      <c r="A1496" s="862"/>
      <c r="B1496" s="862"/>
      <c r="C1496" s="862"/>
      <c r="D1496" s="862"/>
      <c r="E1496" s="862"/>
      <c r="F1496" s="862"/>
      <c r="G1496" s="862"/>
    </row>
    <row r="1497" spans="1:7" hidden="1">
      <c r="A1497" s="862"/>
      <c r="B1497" s="862"/>
      <c r="C1497" s="862"/>
      <c r="D1497" s="862"/>
      <c r="E1497" s="862"/>
      <c r="F1497" s="862"/>
      <c r="G1497" s="862"/>
    </row>
    <row r="1498" spans="1:7" hidden="1">
      <c r="A1498" s="862"/>
      <c r="B1498" s="862"/>
      <c r="C1498" s="862"/>
      <c r="D1498" s="862"/>
      <c r="E1498" s="862"/>
      <c r="F1498" s="862"/>
      <c r="G1498" s="862"/>
    </row>
    <row r="1499" spans="1:7" hidden="1">
      <c r="A1499" s="862"/>
      <c r="B1499" s="862"/>
      <c r="C1499" s="862"/>
      <c r="D1499" s="862"/>
      <c r="E1499" s="862"/>
      <c r="F1499" s="862"/>
      <c r="G1499" s="862"/>
    </row>
    <row r="1500" spans="1:7" hidden="1">
      <c r="A1500" s="862"/>
      <c r="B1500" s="862"/>
      <c r="C1500" s="862"/>
      <c r="D1500" s="862"/>
      <c r="E1500" s="862"/>
      <c r="F1500" s="862"/>
      <c r="G1500" s="862"/>
    </row>
    <row r="1501" spans="1:7" hidden="1">
      <c r="A1501" s="862"/>
      <c r="B1501" s="862"/>
      <c r="C1501" s="862"/>
      <c r="D1501" s="862"/>
      <c r="E1501" s="862"/>
      <c r="F1501" s="862"/>
      <c r="G1501" s="862"/>
    </row>
    <row r="1502" spans="1:7" hidden="1">
      <c r="A1502" s="862"/>
      <c r="B1502" s="862"/>
      <c r="C1502" s="862"/>
      <c r="D1502" s="862"/>
      <c r="E1502" s="862"/>
      <c r="F1502" s="862"/>
      <c r="G1502" s="862"/>
    </row>
    <row r="1503" spans="1:7" hidden="1">
      <c r="A1503" s="862"/>
      <c r="B1503" s="862"/>
      <c r="C1503" s="862"/>
      <c r="D1503" s="862"/>
      <c r="E1503" s="862"/>
      <c r="F1503" s="862"/>
      <c r="G1503" s="862"/>
    </row>
    <row r="1504" spans="1:7" hidden="1">
      <c r="A1504" s="862"/>
      <c r="B1504" s="862"/>
      <c r="C1504" s="862"/>
      <c r="D1504" s="862"/>
      <c r="E1504" s="862"/>
      <c r="F1504" s="862"/>
      <c r="G1504" s="862"/>
    </row>
    <row r="1505" spans="1:7" hidden="1">
      <c r="A1505" s="862"/>
      <c r="B1505" s="862"/>
      <c r="C1505" s="862"/>
      <c r="D1505" s="862"/>
      <c r="E1505" s="862"/>
      <c r="F1505" s="862"/>
      <c r="G1505" s="862"/>
    </row>
    <row r="1506" spans="1:7" hidden="1">
      <c r="A1506" s="862"/>
      <c r="B1506" s="862"/>
      <c r="C1506" s="862"/>
      <c r="D1506" s="862"/>
      <c r="E1506" s="862"/>
      <c r="F1506" s="862"/>
      <c r="G1506" s="862"/>
    </row>
    <row r="1507" spans="1:7" hidden="1">
      <c r="A1507" s="862"/>
      <c r="B1507" s="862"/>
      <c r="C1507" s="862"/>
      <c r="D1507" s="862"/>
      <c r="E1507" s="862"/>
      <c r="F1507" s="862"/>
      <c r="G1507" s="862"/>
    </row>
    <row r="1508" spans="1:7" hidden="1">
      <c r="A1508" s="862"/>
      <c r="B1508" s="862"/>
      <c r="C1508" s="862"/>
      <c r="D1508" s="862"/>
      <c r="E1508" s="862"/>
      <c r="F1508" s="862"/>
      <c r="G1508" s="862"/>
    </row>
    <row r="1509" spans="1:7" hidden="1">
      <c r="A1509" s="862"/>
      <c r="B1509" s="862"/>
      <c r="C1509" s="862"/>
      <c r="D1509" s="862"/>
      <c r="E1509" s="862"/>
      <c r="F1509" s="862"/>
      <c r="G1509" s="862"/>
    </row>
    <row r="1510" spans="1:7" hidden="1">
      <c r="A1510" s="862"/>
      <c r="B1510" s="862"/>
      <c r="C1510" s="862"/>
      <c r="D1510" s="862"/>
      <c r="E1510" s="862"/>
      <c r="F1510" s="862"/>
      <c r="G1510" s="862"/>
    </row>
    <row r="1511" spans="1:7" hidden="1">
      <c r="A1511" s="862"/>
      <c r="B1511" s="862"/>
      <c r="C1511" s="862"/>
      <c r="D1511" s="862"/>
      <c r="E1511" s="862"/>
      <c r="F1511" s="862"/>
      <c r="G1511" s="862"/>
    </row>
    <row r="1512" spans="1:7" hidden="1">
      <c r="A1512" s="862"/>
      <c r="B1512" s="862"/>
      <c r="C1512" s="862"/>
      <c r="D1512" s="862"/>
      <c r="E1512" s="862"/>
      <c r="F1512" s="862"/>
      <c r="G1512" s="862"/>
    </row>
    <row r="1513" spans="1:7" hidden="1">
      <c r="A1513" s="862"/>
      <c r="B1513" s="862"/>
      <c r="C1513" s="862"/>
      <c r="D1513" s="862"/>
      <c r="E1513" s="862"/>
      <c r="F1513" s="862"/>
      <c r="G1513" s="862"/>
    </row>
    <row r="1514" spans="1:7" hidden="1">
      <c r="A1514" s="862"/>
      <c r="B1514" s="862"/>
      <c r="C1514" s="862"/>
      <c r="D1514" s="862"/>
      <c r="E1514" s="862"/>
      <c r="F1514" s="862"/>
      <c r="G1514" s="862"/>
    </row>
    <row r="1515" spans="1:7" hidden="1">
      <c r="A1515" s="862"/>
      <c r="B1515" s="862"/>
      <c r="C1515" s="862"/>
      <c r="D1515" s="862"/>
      <c r="E1515" s="862"/>
      <c r="F1515" s="862"/>
      <c r="G1515" s="862"/>
    </row>
    <row r="1516" spans="1:7" hidden="1">
      <c r="A1516" s="862"/>
      <c r="B1516" s="862"/>
      <c r="C1516" s="862"/>
      <c r="D1516" s="862"/>
      <c r="E1516" s="862"/>
      <c r="F1516" s="862"/>
      <c r="G1516" s="862"/>
    </row>
    <row r="1517" spans="1:7" hidden="1">
      <c r="A1517" s="862"/>
      <c r="B1517" s="862"/>
      <c r="C1517" s="862"/>
      <c r="D1517" s="862"/>
      <c r="E1517" s="862"/>
      <c r="F1517" s="862"/>
      <c r="G1517" s="862"/>
    </row>
    <row r="1518" spans="1:7" hidden="1">
      <c r="A1518" s="862"/>
      <c r="B1518" s="862"/>
      <c r="C1518" s="862"/>
      <c r="D1518" s="862"/>
      <c r="E1518" s="862"/>
      <c r="F1518" s="862"/>
      <c r="G1518" s="862"/>
    </row>
    <row r="1519" spans="1:7" hidden="1">
      <c r="A1519" s="862"/>
      <c r="B1519" s="862"/>
      <c r="C1519" s="862"/>
      <c r="D1519" s="862"/>
      <c r="E1519" s="862"/>
      <c r="F1519" s="862"/>
      <c r="G1519" s="862"/>
    </row>
    <row r="1520" spans="1:7" hidden="1">
      <c r="A1520" s="862"/>
      <c r="B1520" s="862"/>
      <c r="C1520" s="862"/>
      <c r="D1520" s="862"/>
      <c r="E1520" s="862"/>
      <c r="F1520" s="862"/>
      <c r="G1520" s="862"/>
    </row>
    <row r="1521" spans="1:7" hidden="1">
      <c r="A1521" s="862"/>
      <c r="B1521" s="862"/>
      <c r="C1521" s="862"/>
      <c r="D1521" s="862"/>
      <c r="E1521" s="862"/>
      <c r="F1521" s="862"/>
      <c r="G1521" s="862"/>
    </row>
    <row r="1522" spans="1:7" hidden="1">
      <c r="A1522" s="862"/>
      <c r="B1522" s="862"/>
      <c r="C1522" s="862"/>
      <c r="D1522" s="862"/>
      <c r="E1522" s="862"/>
      <c r="F1522" s="862"/>
      <c r="G1522" s="862"/>
    </row>
    <row r="1523" spans="1:7" hidden="1">
      <c r="A1523" s="862"/>
      <c r="B1523" s="862"/>
      <c r="C1523" s="862"/>
      <c r="D1523" s="862"/>
      <c r="E1523" s="862"/>
      <c r="F1523" s="862"/>
      <c r="G1523" s="862"/>
    </row>
    <row r="1524" spans="1:7" hidden="1">
      <c r="A1524" s="862"/>
      <c r="B1524" s="862"/>
      <c r="C1524" s="862"/>
      <c r="D1524" s="862"/>
      <c r="E1524" s="862"/>
      <c r="F1524" s="862"/>
      <c r="G1524" s="862"/>
    </row>
    <row r="1525" spans="1:7" hidden="1">
      <c r="A1525" s="862"/>
      <c r="B1525" s="862"/>
      <c r="C1525" s="862"/>
      <c r="D1525" s="862"/>
      <c r="E1525" s="862"/>
      <c r="F1525" s="862"/>
      <c r="G1525" s="862"/>
    </row>
    <row r="1526" spans="1:7" hidden="1">
      <c r="A1526" s="862"/>
      <c r="B1526" s="862"/>
      <c r="C1526" s="862"/>
      <c r="D1526" s="862"/>
      <c r="E1526" s="862"/>
      <c r="F1526" s="862"/>
      <c r="G1526" s="862"/>
    </row>
    <row r="1527" spans="1:7" hidden="1">
      <c r="A1527" s="862"/>
      <c r="B1527" s="862"/>
      <c r="C1527" s="862"/>
      <c r="D1527" s="862"/>
      <c r="E1527" s="862"/>
      <c r="F1527" s="862"/>
      <c r="G1527" s="862"/>
    </row>
    <row r="1528" spans="1:7" hidden="1">
      <c r="A1528" s="862"/>
      <c r="B1528" s="862"/>
      <c r="C1528" s="862"/>
      <c r="D1528" s="862"/>
      <c r="E1528" s="862"/>
      <c r="F1528" s="862"/>
      <c r="G1528" s="862"/>
    </row>
    <row r="1529" spans="1:7" hidden="1">
      <c r="A1529" s="862"/>
      <c r="B1529" s="862"/>
      <c r="C1529" s="862"/>
      <c r="D1529" s="862"/>
      <c r="E1529" s="862"/>
      <c r="F1529" s="862"/>
      <c r="G1529" s="862"/>
    </row>
    <row r="1530" spans="1:7" hidden="1">
      <c r="A1530" s="862"/>
      <c r="B1530" s="862"/>
      <c r="C1530" s="862"/>
      <c r="D1530" s="862"/>
      <c r="E1530" s="862"/>
      <c r="F1530" s="862"/>
      <c r="G1530" s="862"/>
    </row>
    <row r="1531" spans="1:7" hidden="1">
      <c r="A1531" s="862"/>
      <c r="B1531" s="862"/>
      <c r="C1531" s="862"/>
      <c r="D1531" s="862"/>
      <c r="E1531" s="862"/>
      <c r="F1531" s="862"/>
      <c r="G1531" s="862"/>
    </row>
    <row r="1532" spans="1:7" hidden="1">
      <c r="A1532" s="862"/>
      <c r="B1532" s="862"/>
      <c r="C1532" s="862"/>
      <c r="D1532" s="862"/>
      <c r="E1532" s="862"/>
      <c r="F1532" s="862"/>
      <c r="G1532" s="862"/>
    </row>
    <row r="1533" spans="1:7" hidden="1">
      <c r="A1533" s="862"/>
      <c r="B1533" s="862"/>
      <c r="C1533" s="862"/>
      <c r="D1533" s="862"/>
      <c r="E1533" s="862"/>
      <c r="F1533" s="862"/>
      <c r="G1533" s="862"/>
    </row>
    <row r="1534" spans="1:7" hidden="1">
      <c r="A1534" s="862"/>
      <c r="B1534" s="862"/>
      <c r="C1534" s="862"/>
      <c r="D1534" s="862"/>
      <c r="E1534" s="862"/>
      <c r="F1534" s="862"/>
      <c r="G1534" s="862"/>
    </row>
    <row r="1535" spans="1:7" hidden="1">
      <c r="A1535" s="862"/>
      <c r="B1535" s="862"/>
      <c r="C1535" s="862"/>
      <c r="D1535" s="862"/>
      <c r="E1535" s="862"/>
      <c r="F1535" s="862"/>
      <c r="G1535" s="862"/>
    </row>
    <row r="1536" spans="1:7" hidden="1">
      <c r="A1536" s="862"/>
      <c r="B1536" s="862"/>
      <c r="C1536" s="862"/>
      <c r="D1536" s="862"/>
      <c r="E1536" s="862"/>
      <c r="F1536" s="862"/>
      <c r="G1536" s="862"/>
    </row>
    <row r="1537" spans="1:7" hidden="1">
      <c r="A1537" s="862"/>
      <c r="B1537" s="862"/>
      <c r="C1537" s="862"/>
      <c r="D1537" s="862"/>
      <c r="E1537" s="862"/>
      <c r="F1537" s="862"/>
      <c r="G1537" s="862"/>
    </row>
    <row r="1538" spans="1:7" hidden="1">
      <c r="A1538" s="862"/>
      <c r="B1538" s="862"/>
      <c r="C1538" s="862"/>
      <c r="D1538" s="862"/>
      <c r="E1538" s="862"/>
      <c r="F1538" s="862"/>
      <c r="G1538" s="862"/>
    </row>
    <row r="1539" spans="1:7" hidden="1">
      <c r="A1539" s="862"/>
      <c r="B1539" s="862"/>
      <c r="C1539" s="862"/>
      <c r="D1539" s="862"/>
      <c r="E1539" s="862"/>
      <c r="F1539" s="862"/>
      <c r="G1539" s="862"/>
    </row>
    <row r="1540" spans="1:7" hidden="1">
      <c r="A1540" s="862"/>
      <c r="B1540" s="862"/>
      <c r="C1540" s="862"/>
      <c r="D1540" s="862"/>
      <c r="E1540" s="862"/>
      <c r="F1540" s="862"/>
      <c r="G1540" s="862"/>
    </row>
    <row r="1541" spans="1:7" hidden="1">
      <c r="A1541" s="862"/>
      <c r="B1541" s="862"/>
      <c r="C1541" s="862"/>
      <c r="D1541" s="862"/>
      <c r="E1541" s="862"/>
      <c r="F1541" s="862"/>
      <c r="G1541" s="862"/>
    </row>
    <row r="1542" spans="1:7" hidden="1">
      <c r="A1542" s="862"/>
      <c r="B1542" s="862"/>
      <c r="C1542" s="862"/>
      <c r="D1542" s="862"/>
      <c r="E1542" s="862"/>
      <c r="F1542" s="862"/>
      <c r="G1542" s="862"/>
    </row>
    <row r="1543" spans="1:7" hidden="1">
      <c r="A1543" s="862"/>
      <c r="B1543" s="862"/>
      <c r="C1543" s="862"/>
      <c r="D1543" s="862"/>
      <c r="E1543" s="862"/>
      <c r="F1543" s="862"/>
      <c r="G1543" s="862"/>
    </row>
    <row r="1544" spans="1:7" hidden="1">
      <c r="A1544" s="862"/>
      <c r="B1544" s="862"/>
      <c r="C1544" s="862"/>
      <c r="D1544" s="862"/>
      <c r="E1544" s="862"/>
      <c r="F1544" s="862"/>
      <c r="G1544" s="862"/>
    </row>
    <row r="1545" spans="1:7" hidden="1">
      <c r="A1545" s="862"/>
      <c r="B1545" s="862"/>
      <c r="C1545" s="862"/>
      <c r="D1545" s="862"/>
      <c r="E1545" s="862"/>
      <c r="F1545" s="862"/>
      <c r="G1545" s="862"/>
    </row>
    <row r="1546" spans="1:7" hidden="1">
      <c r="A1546" s="862"/>
      <c r="B1546" s="862"/>
      <c r="C1546" s="862"/>
      <c r="D1546" s="862"/>
      <c r="E1546" s="862"/>
      <c r="F1546" s="862"/>
      <c r="G1546" s="862"/>
    </row>
    <row r="1547" spans="1:7" hidden="1">
      <c r="A1547" s="862"/>
      <c r="B1547" s="862"/>
      <c r="C1547" s="862"/>
      <c r="D1547" s="862"/>
      <c r="E1547" s="862"/>
      <c r="F1547" s="862"/>
      <c r="G1547" s="862"/>
    </row>
    <row r="1548" spans="1:7" hidden="1">
      <c r="A1548" s="862"/>
      <c r="B1548" s="862"/>
      <c r="C1548" s="862"/>
      <c r="D1548" s="862"/>
      <c r="E1548" s="862"/>
      <c r="F1548" s="862"/>
      <c r="G1548" s="862"/>
    </row>
    <row r="1549" spans="1:7" hidden="1">
      <c r="A1549" s="862"/>
      <c r="B1549" s="862"/>
      <c r="C1549" s="862"/>
      <c r="D1549" s="862"/>
      <c r="E1549" s="862"/>
      <c r="F1549" s="862"/>
      <c r="G1549" s="862"/>
    </row>
    <row r="1550" spans="1:7" hidden="1">
      <c r="A1550" s="862"/>
      <c r="B1550" s="862"/>
      <c r="C1550" s="862"/>
      <c r="D1550" s="862"/>
      <c r="E1550" s="862"/>
      <c r="F1550" s="862"/>
      <c r="G1550" s="862"/>
    </row>
    <row r="1551" spans="1:7" hidden="1">
      <c r="A1551" s="862"/>
      <c r="B1551" s="862"/>
      <c r="C1551" s="862"/>
      <c r="D1551" s="862"/>
      <c r="E1551" s="862"/>
      <c r="F1551" s="862"/>
      <c r="G1551" s="862"/>
    </row>
    <row r="1552" spans="1:7" hidden="1">
      <c r="A1552" s="862"/>
      <c r="B1552" s="862"/>
      <c r="C1552" s="862"/>
      <c r="D1552" s="862"/>
      <c r="E1552" s="862"/>
      <c r="F1552" s="862"/>
      <c r="G1552" s="862"/>
    </row>
    <row r="1553" spans="1:7" hidden="1">
      <c r="A1553" s="862"/>
      <c r="B1553" s="862"/>
      <c r="C1553" s="862"/>
      <c r="D1553" s="862"/>
      <c r="E1553" s="862"/>
      <c r="F1553" s="862"/>
      <c r="G1553" s="862"/>
    </row>
    <row r="1554" spans="1:7" hidden="1">
      <c r="A1554" s="862"/>
      <c r="B1554" s="862"/>
      <c r="C1554" s="862"/>
      <c r="D1554" s="862"/>
      <c r="E1554" s="862"/>
      <c r="F1554" s="862"/>
      <c r="G1554" s="862"/>
    </row>
    <row r="1555" spans="1:7" hidden="1">
      <c r="A1555" s="862"/>
      <c r="B1555" s="862"/>
      <c r="C1555" s="862"/>
      <c r="D1555" s="862"/>
      <c r="E1555" s="862"/>
      <c r="F1555" s="862"/>
      <c r="G1555" s="862"/>
    </row>
    <row r="1556" spans="1:7" hidden="1">
      <c r="A1556" s="862"/>
      <c r="B1556" s="862"/>
      <c r="C1556" s="862"/>
      <c r="D1556" s="862"/>
      <c r="E1556" s="862"/>
      <c r="F1556" s="862"/>
      <c r="G1556" s="862"/>
    </row>
    <row r="1557" spans="1:7" hidden="1">
      <c r="A1557" s="862"/>
      <c r="B1557" s="862"/>
      <c r="C1557" s="862"/>
      <c r="D1557" s="862"/>
      <c r="E1557" s="862"/>
      <c r="F1557" s="862"/>
      <c r="G1557" s="862"/>
    </row>
    <row r="1558" spans="1:7" hidden="1">
      <c r="A1558" s="862"/>
      <c r="B1558" s="862"/>
      <c r="C1558" s="862"/>
      <c r="D1558" s="862"/>
      <c r="E1558" s="862"/>
      <c r="F1558" s="862"/>
      <c r="G1558" s="862"/>
    </row>
    <row r="1559" spans="1:7" hidden="1">
      <c r="A1559" s="862"/>
      <c r="B1559" s="862"/>
      <c r="C1559" s="862"/>
      <c r="D1559" s="862"/>
      <c r="E1559" s="862"/>
      <c r="F1559" s="862"/>
      <c r="G1559" s="862"/>
    </row>
    <row r="1560" spans="1:7" hidden="1">
      <c r="A1560" s="862"/>
      <c r="B1560" s="862"/>
      <c r="C1560" s="862"/>
      <c r="D1560" s="862"/>
      <c r="E1560" s="862"/>
      <c r="F1560" s="862"/>
      <c r="G1560" s="862"/>
    </row>
    <row r="1561" spans="1:7" hidden="1">
      <c r="A1561" s="862"/>
      <c r="B1561" s="862"/>
      <c r="C1561" s="862"/>
      <c r="D1561" s="862"/>
      <c r="E1561" s="862"/>
      <c r="F1561" s="862"/>
      <c r="G1561" s="862"/>
    </row>
    <row r="1562" spans="1:7" hidden="1">
      <c r="A1562" s="862"/>
      <c r="B1562" s="862"/>
      <c r="C1562" s="862"/>
      <c r="D1562" s="862"/>
      <c r="E1562" s="862"/>
      <c r="F1562" s="862"/>
      <c r="G1562" s="862"/>
    </row>
    <row r="1563" spans="1:7" hidden="1">
      <c r="A1563" s="862"/>
      <c r="B1563" s="862"/>
      <c r="C1563" s="862"/>
      <c r="D1563" s="862"/>
      <c r="E1563" s="862"/>
      <c r="F1563" s="862"/>
      <c r="G1563" s="862"/>
    </row>
    <row r="1564" spans="1:7" hidden="1">
      <c r="A1564" s="862"/>
      <c r="B1564" s="862"/>
      <c r="C1564" s="862"/>
      <c r="D1564" s="862"/>
      <c r="E1564" s="862"/>
      <c r="F1564" s="862"/>
      <c r="G1564" s="862"/>
    </row>
    <row r="1565" spans="1:7" hidden="1">
      <c r="A1565" s="862"/>
      <c r="B1565" s="862"/>
      <c r="C1565" s="862"/>
      <c r="D1565" s="862"/>
      <c r="E1565" s="862"/>
      <c r="F1565" s="862"/>
      <c r="G1565" s="862"/>
    </row>
    <row r="1566" spans="1:7" hidden="1">
      <c r="A1566" s="862"/>
      <c r="B1566" s="862"/>
      <c r="C1566" s="862"/>
      <c r="D1566" s="862"/>
      <c r="E1566" s="862"/>
      <c r="F1566" s="862"/>
      <c r="G1566" s="862"/>
    </row>
    <row r="1567" spans="1:7" hidden="1">
      <c r="A1567" s="862"/>
      <c r="B1567" s="862"/>
      <c r="C1567" s="862"/>
      <c r="D1567" s="862"/>
      <c r="E1567" s="862"/>
      <c r="F1567" s="862"/>
      <c r="G1567" s="862"/>
    </row>
    <row r="1568" spans="1:7" hidden="1">
      <c r="A1568" s="862"/>
      <c r="B1568" s="862"/>
      <c r="C1568" s="862"/>
      <c r="D1568" s="862"/>
      <c r="E1568" s="862"/>
      <c r="F1568" s="862"/>
      <c r="G1568" s="862"/>
    </row>
    <row r="1569" spans="1:7" hidden="1">
      <c r="A1569" s="862"/>
      <c r="B1569" s="862"/>
      <c r="C1569" s="862"/>
      <c r="D1569" s="862"/>
      <c r="E1569" s="862"/>
      <c r="F1569" s="862"/>
      <c r="G1569" s="862"/>
    </row>
    <row r="1570" spans="1:7" hidden="1">
      <c r="A1570" s="862"/>
      <c r="B1570" s="862"/>
      <c r="C1570" s="862"/>
      <c r="D1570" s="862"/>
      <c r="E1570" s="862"/>
      <c r="F1570" s="862"/>
      <c r="G1570" s="862"/>
    </row>
    <row r="1571" spans="1:7" hidden="1">
      <c r="A1571" s="862"/>
      <c r="B1571" s="862"/>
      <c r="C1571" s="862"/>
      <c r="D1571" s="862"/>
      <c r="E1571" s="862"/>
      <c r="F1571" s="862"/>
      <c r="G1571" s="862"/>
    </row>
    <row r="1572" spans="1:7" hidden="1">
      <c r="A1572" s="862"/>
      <c r="B1572" s="862"/>
      <c r="C1572" s="862"/>
      <c r="D1572" s="862"/>
      <c r="E1572" s="862"/>
      <c r="F1572" s="862"/>
      <c r="G1572" s="862"/>
    </row>
    <row r="1573" spans="1:7" hidden="1">
      <c r="A1573" s="862"/>
      <c r="B1573" s="862"/>
      <c r="C1573" s="862"/>
      <c r="D1573" s="862"/>
      <c r="E1573" s="862"/>
      <c r="F1573" s="862"/>
      <c r="G1573" s="862"/>
    </row>
    <row r="1574" spans="1:7" hidden="1">
      <c r="A1574" s="862"/>
      <c r="B1574" s="862"/>
      <c r="C1574" s="862"/>
      <c r="D1574" s="862"/>
      <c r="E1574" s="862"/>
      <c r="F1574" s="862"/>
      <c r="G1574" s="862"/>
    </row>
    <row r="1575" spans="1:7" hidden="1">
      <c r="A1575" s="862"/>
      <c r="B1575" s="862"/>
      <c r="C1575" s="862"/>
      <c r="D1575" s="862"/>
      <c r="E1575" s="862"/>
      <c r="F1575" s="862"/>
      <c r="G1575" s="862"/>
    </row>
    <row r="1576" spans="1:7" hidden="1">
      <c r="A1576" s="862"/>
      <c r="B1576" s="862"/>
      <c r="C1576" s="862"/>
      <c r="D1576" s="862"/>
      <c r="E1576" s="862"/>
      <c r="F1576" s="862"/>
      <c r="G1576" s="862"/>
    </row>
    <row r="1577" spans="1:7" hidden="1">
      <c r="A1577" s="862"/>
      <c r="B1577" s="862"/>
      <c r="C1577" s="862"/>
      <c r="D1577" s="862"/>
      <c r="E1577" s="862"/>
      <c r="F1577" s="862"/>
      <c r="G1577" s="862"/>
    </row>
    <row r="1578" spans="1:7" hidden="1">
      <c r="A1578" s="862"/>
      <c r="B1578" s="862"/>
      <c r="C1578" s="862"/>
      <c r="D1578" s="862"/>
      <c r="E1578" s="862"/>
      <c r="F1578" s="862"/>
      <c r="G1578" s="862"/>
    </row>
    <row r="1579" spans="1:7" hidden="1">
      <c r="A1579" s="862"/>
      <c r="B1579" s="862"/>
      <c r="C1579" s="862"/>
      <c r="D1579" s="862"/>
      <c r="E1579" s="862"/>
      <c r="F1579" s="862"/>
      <c r="G1579" s="862"/>
    </row>
    <row r="1580" spans="1:7" hidden="1">
      <c r="A1580" s="862"/>
      <c r="B1580" s="862"/>
      <c r="C1580" s="862"/>
      <c r="D1580" s="862"/>
      <c r="E1580" s="862"/>
      <c r="F1580" s="862"/>
      <c r="G1580" s="862"/>
    </row>
    <row r="1581" spans="1:7" hidden="1">
      <c r="A1581" s="862"/>
      <c r="B1581" s="862"/>
      <c r="C1581" s="862"/>
      <c r="D1581" s="862"/>
      <c r="E1581" s="862"/>
      <c r="F1581" s="862"/>
      <c r="G1581" s="862"/>
    </row>
    <row r="1582" spans="1:7" hidden="1">
      <c r="A1582" s="862"/>
      <c r="B1582" s="862"/>
      <c r="C1582" s="862"/>
      <c r="D1582" s="862"/>
      <c r="E1582" s="862"/>
      <c r="F1582" s="862"/>
      <c r="G1582" s="862"/>
    </row>
    <row r="1583" spans="1:7" hidden="1">
      <c r="A1583" s="862"/>
      <c r="B1583" s="862"/>
      <c r="C1583" s="862"/>
      <c r="D1583" s="862"/>
      <c r="E1583" s="862"/>
      <c r="F1583" s="862"/>
      <c r="G1583" s="862"/>
    </row>
    <row r="1584" spans="1:7" hidden="1"/>
    <row r="1585" spans="1:7" hidden="1"/>
    <row r="1586" spans="1:7" hidden="1">
      <c r="A1586" s="862"/>
      <c r="B1586" s="862"/>
      <c r="C1586" s="862"/>
      <c r="D1586" s="862"/>
      <c r="E1586" s="862"/>
      <c r="F1586" s="862"/>
      <c r="G1586" s="862"/>
    </row>
    <row r="1587" spans="1:7" hidden="1">
      <c r="A1587" s="862"/>
      <c r="B1587" s="862"/>
      <c r="C1587" s="862"/>
      <c r="D1587" s="862"/>
      <c r="E1587" s="862"/>
      <c r="F1587" s="862"/>
      <c r="G1587" s="862"/>
    </row>
    <row r="1588" spans="1:7" hidden="1">
      <c r="A1588" s="862"/>
      <c r="B1588" s="862"/>
      <c r="C1588" s="862"/>
      <c r="D1588" s="862"/>
      <c r="E1588" s="862"/>
      <c r="F1588" s="862"/>
      <c r="G1588" s="862"/>
    </row>
    <row r="1589" spans="1:7" hidden="1">
      <c r="A1589" s="862"/>
      <c r="B1589" s="862"/>
      <c r="C1589" s="862"/>
      <c r="D1589" s="862"/>
      <c r="E1589" s="862"/>
      <c r="F1589" s="862"/>
      <c r="G1589" s="862"/>
    </row>
    <row r="1590" spans="1:7" hidden="1">
      <c r="A1590" s="862"/>
      <c r="B1590" s="862"/>
      <c r="C1590" s="862"/>
      <c r="D1590" s="862"/>
      <c r="E1590" s="862"/>
      <c r="F1590" s="862"/>
      <c r="G1590" s="862"/>
    </row>
    <row r="1591" spans="1:7" hidden="1">
      <c r="A1591" s="862"/>
      <c r="B1591" s="862"/>
      <c r="C1591" s="862"/>
      <c r="D1591" s="862"/>
      <c r="E1591" s="862"/>
      <c r="F1591" s="862"/>
      <c r="G1591" s="862"/>
    </row>
    <row r="1592" spans="1:7" hidden="1">
      <c r="A1592" s="862"/>
      <c r="B1592" s="862"/>
      <c r="C1592" s="862"/>
      <c r="D1592" s="862"/>
      <c r="E1592" s="862"/>
      <c r="F1592" s="862"/>
      <c r="G1592" s="862"/>
    </row>
    <row r="1593" spans="1:7" hidden="1">
      <c r="A1593" s="862"/>
      <c r="B1593" s="862"/>
      <c r="C1593" s="862"/>
      <c r="D1593" s="862"/>
      <c r="E1593" s="862"/>
      <c r="F1593" s="862"/>
      <c r="G1593" s="862"/>
    </row>
    <row r="1594" spans="1:7" hidden="1">
      <c r="A1594" s="862"/>
      <c r="B1594" s="862"/>
      <c r="C1594" s="862"/>
      <c r="D1594" s="862"/>
      <c r="E1594" s="862"/>
      <c r="F1594" s="862"/>
      <c r="G1594" s="862"/>
    </row>
    <row r="1595" spans="1:7" hidden="1">
      <c r="A1595" s="862"/>
      <c r="B1595" s="862"/>
      <c r="C1595" s="862"/>
      <c r="D1595" s="862"/>
      <c r="E1595" s="862"/>
      <c r="F1595" s="862"/>
      <c r="G1595" s="862"/>
    </row>
    <row r="1596" spans="1:7" hidden="1">
      <c r="A1596" s="862"/>
      <c r="B1596" s="862"/>
      <c r="C1596" s="862"/>
      <c r="D1596" s="862"/>
      <c r="E1596" s="862"/>
      <c r="F1596" s="862"/>
      <c r="G1596" s="862"/>
    </row>
    <row r="1597" spans="1:7" hidden="1">
      <c r="A1597" s="862"/>
      <c r="B1597" s="862"/>
      <c r="C1597" s="862"/>
      <c r="D1597" s="862"/>
      <c r="E1597" s="862"/>
      <c r="F1597" s="862"/>
      <c r="G1597" s="862"/>
    </row>
    <row r="1598" spans="1:7" hidden="1">
      <c r="A1598" s="862"/>
      <c r="B1598" s="862"/>
      <c r="C1598" s="862"/>
      <c r="D1598" s="862"/>
      <c r="E1598" s="862"/>
      <c r="F1598" s="862"/>
      <c r="G1598" s="862"/>
    </row>
    <row r="1599" spans="1:7" hidden="1">
      <c r="A1599" s="862"/>
      <c r="B1599" s="862"/>
      <c r="C1599" s="862"/>
      <c r="D1599" s="862"/>
      <c r="E1599" s="862"/>
      <c r="F1599" s="862"/>
      <c r="G1599" s="862"/>
    </row>
    <row r="1600" spans="1:7" hidden="1">
      <c r="A1600" s="862"/>
      <c r="B1600" s="862"/>
      <c r="C1600" s="862"/>
      <c r="D1600" s="862"/>
      <c r="E1600" s="862"/>
      <c r="F1600" s="862"/>
      <c r="G1600" s="862"/>
    </row>
    <row r="1601" spans="1:7" hidden="1">
      <c r="A1601" s="862"/>
      <c r="B1601" s="862"/>
      <c r="C1601" s="862"/>
      <c r="D1601" s="862"/>
      <c r="E1601" s="862"/>
      <c r="F1601" s="862"/>
      <c r="G1601" s="862"/>
    </row>
    <row r="1602" spans="1:7" hidden="1">
      <c r="A1602" s="862"/>
      <c r="B1602" s="862"/>
      <c r="C1602" s="862"/>
      <c r="D1602" s="862"/>
      <c r="E1602" s="862"/>
      <c r="F1602" s="862"/>
      <c r="G1602" s="862"/>
    </row>
    <row r="1603" spans="1:7" hidden="1">
      <c r="A1603" s="862"/>
      <c r="B1603" s="862"/>
      <c r="C1603" s="862"/>
      <c r="D1603" s="862"/>
      <c r="E1603" s="862"/>
      <c r="F1603" s="862"/>
      <c r="G1603" s="862"/>
    </row>
    <row r="1604" spans="1:7" hidden="1">
      <c r="A1604" s="862"/>
      <c r="B1604" s="862"/>
      <c r="C1604" s="862"/>
      <c r="D1604" s="862"/>
      <c r="E1604" s="862"/>
      <c r="F1604" s="862"/>
      <c r="G1604" s="862"/>
    </row>
    <row r="1605" spans="1:7" hidden="1">
      <c r="A1605" s="862"/>
      <c r="B1605" s="862"/>
      <c r="C1605" s="862"/>
      <c r="D1605" s="862"/>
      <c r="E1605" s="862"/>
      <c r="F1605" s="862"/>
      <c r="G1605" s="862"/>
    </row>
    <row r="1606" spans="1:7" hidden="1">
      <c r="A1606" s="862"/>
      <c r="B1606" s="862"/>
      <c r="C1606" s="862"/>
      <c r="D1606" s="862"/>
      <c r="E1606" s="862"/>
      <c r="F1606" s="862"/>
      <c r="G1606" s="862"/>
    </row>
    <row r="1607" spans="1:7" hidden="1">
      <c r="A1607" s="862"/>
      <c r="B1607" s="862"/>
      <c r="C1607" s="862"/>
      <c r="D1607" s="862"/>
      <c r="E1607" s="862"/>
      <c r="F1607" s="862"/>
      <c r="G1607" s="862"/>
    </row>
    <row r="1608" spans="1:7" hidden="1">
      <c r="A1608" s="862"/>
      <c r="B1608" s="862"/>
      <c r="C1608" s="862"/>
      <c r="D1608" s="862"/>
      <c r="E1608" s="862"/>
      <c r="F1608" s="862"/>
      <c r="G1608" s="862"/>
    </row>
    <row r="1609" spans="1:7" hidden="1">
      <c r="A1609" s="862"/>
      <c r="B1609" s="862"/>
      <c r="C1609" s="862"/>
      <c r="D1609" s="862"/>
      <c r="E1609" s="862"/>
      <c r="F1609" s="862"/>
      <c r="G1609" s="862"/>
    </row>
    <row r="1610" spans="1:7" hidden="1">
      <c r="A1610" s="862"/>
      <c r="B1610" s="862"/>
      <c r="C1610" s="862"/>
      <c r="D1610" s="862"/>
      <c r="E1610" s="862"/>
      <c r="F1610" s="862"/>
      <c r="G1610" s="862"/>
    </row>
    <row r="1611" spans="1:7" hidden="1">
      <c r="A1611" s="862"/>
      <c r="B1611" s="862"/>
      <c r="C1611" s="862"/>
      <c r="D1611" s="862"/>
      <c r="E1611" s="862"/>
      <c r="F1611" s="862"/>
      <c r="G1611" s="862"/>
    </row>
    <row r="1612" spans="1:7" hidden="1">
      <c r="A1612" s="862"/>
      <c r="B1612" s="862"/>
      <c r="C1612" s="862"/>
      <c r="D1612" s="862"/>
      <c r="E1612" s="862"/>
      <c r="F1612" s="862"/>
      <c r="G1612" s="862"/>
    </row>
    <row r="1613" spans="1:7" hidden="1">
      <c r="A1613" s="862"/>
      <c r="B1613" s="862"/>
      <c r="C1613" s="862"/>
      <c r="D1613" s="862"/>
      <c r="E1613" s="862"/>
      <c r="F1613" s="862"/>
      <c r="G1613" s="862"/>
    </row>
    <row r="1614" spans="1:7" hidden="1">
      <c r="A1614" s="862"/>
      <c r="B1614" s="862"/>
      <c r="C1614" s="862"/>
      <c r="D1614" s="862"/>
      <c r="E1614" s="862"/>
      <c r="F1614" s="862"/>
      <c r="G1614" s="862"/>
    </row>
    <row r="1615" spans="1:7" hidden="1">
      <c r="A1615" s="862"/>
      <c r="B1615" s="862"/>
      <c r="C1615" s="862"/>
      <c r="D1615" s="862"/>
      <c r="E1615" s="862"/>
      <c r="F1615" s="862"/>
      <c r="G1615" s="862"/>
    </row>
    <row r="1616" spans="1:7" hidden="1">
      <c r="A1616" s="862"/>
      <c r="B1616" s="862"/>
      <c r="C1616" s="862"/>
      <c r="D1616" s="862"/>
      <c r="E1616" s="862"/>
      <c r="F1616" s="862"/>
      <c r="G1616" s="862"/>
    </row>
    <row r="1617" spans="1:7" hidden="1">
      <c r="A1617" s="862"/>
      <c r="B1617" s="862"/>
      <c r="C1617" s="862"/>
      <c r="D1617" s="862"/>
      <c r="E1617" s="862"/>
      <c r="F1617" s="862"/>
      <c r="G1617" s="862"/>
    </row>
    <row r="1618" spans="1:7" hidden="1">
      <c r="A1618" s="862"/>
      <c r="B1618" s="862"/>
      <c r="C1618" s="862"/>
      <c r="D1618" s="862"/>
      <c r="E1618" s="862"/>
      <c r="F1618" s="862"/>
      <c r="G1618" s="862"/>
    </row>
    <row r="1619" spans="1:7" hidden="1">
      <c r="A1619" s="862"/>
      <c r="B1619" s="862"/>
      <c r="C1619" s="862"/>
      <c r="D1619" s="862"/>
      <c r="E1619" s="862"/>
      <c r="F1619" s="862"/>
      <c r="G1619" s="862"/>
    </row>
    <row r="1620" spans="1:7" hidden="1">
      <c r="A1620" s="862"/>
      <c r="B1620" s="862"/>
      <c r="C1620" s="862"/>
      <c r="D1620" s="862"/>
      <c r="E1620" s="862"/>
      <c r="F1620" s="862"/>
      <c r="G1620" s="862"/>
    </row>
    <row r="1621" spans="1:7" hidden="1">
      <c r="A1621" s="862"/>
      <c r="B1621" s="862"/>
      <c r="C1621" s="862"/>
      <c r="D1621" s="862"/>
      <c r="E1621" s="862"/>
      <c r="F1621" s="862"/>
      <c r="G1621" s="862"/>
    </row>
    <row r="1622" spans="1:7" hidden="1">
      <c r="A1622" s="862"/>
      <c r="B1622" s="862"/>
      <c r="C1622" s="862"/>
      <c r="D1622" s="862"/>
      <c r="E1622" s="862"/>
      <c r="F1622" s="862"/>
      <c r="G1622" s="862"/>
    </row>
    <row r="1623" spans="1:7" hidden="1">
      <c r="A1623" s="862"/>
      <c r="B1623" s="862"/>
      <c r="C1623" s="862"/>
      <c r="D1623" s="862"/>
      <c r="E1623" s="862"/>
      <c r="F1623" s="862"/>
      <c r="G1623" s="862"/>
    </row>
    <row r="1624" spans="1:7" hidden="1">
      <c r="A1624" s="862"/>
      <c r="B1624" s="862"/>
      <c r="C1624" s="862"/>
      <c r="D1624" s="862"/>
      <c r="E1624" s="862"/>
      <c r="F1624" s="862"/>
      <c r="G1624" s="862"/>
    </row>
    <row r="1625" spans="1:7" hidden="1">
      <c r="A1625" s="862"/>
      <c r="B1625" s="862"/>
      <c r="C1625" s="862"/>
      <c r="D1625" s="862"/>
      <c r="E1625" s="862"/>
      <c r="F1625" s="862"/>
      <c r="G1625" s="862"/>
    </row>
    <row r="1626" spans="1:7" hidden="1">
      <c r="A1626" s="862"/>
      <c r="B1626" s="862"/>
      <c r="C1626" s="862"/>
      <c r="D1626" s="862"/>
      <c r="E1626" s="862"/>
      <c r="F1626" s="862"/>
      <c r="G1626" s="862"/>
    </row>
    <row r="1627" spans="1:7" hidden="1">
      <c r="A1627" s="862"/>
      <c r="B1627" s="862"/>
      <c r="C1627" s="862"/>
      <c r="D1627" s="862"/>
      <c r="E1627" s="862"/>
      <c r="F1627" s="862"/>
      <c r="G1627" s="862"/>
    </row>
    <row r="1628" spans="1:7" hidden="1">
      <c r="A1628" s="862"/>
      <c r="B1628" s="862"/>
      <c r="C1628" s="862"/>
      <c r="D1628" s="862"/>
      <c r="E1628" s="862"/>
      <c r="F1628" s="862"/>
      <c r="G1628" s="862"/>
    </row>
    <row r="1629" spans="1:7" hidden="1">
      <c r="A1629" s="862"/>
      <c r="B1629" s="862"/>
      <c r="C1629" s="862"/>
      <c r="D1629" s="862"/>
      <c r="E1629" s="862"/>
      <c r="F1629" s="862"/>
      <c r="G1629" s="862"/>
    </row>
    <row r="1630" spans="1:7" hidden="1">
      <c r="A1630" s="862"/>
      <c r="B1630" s="862"/>
      <c r="C1630" s="862"/>
      <c r="D1630" s="862"/>
      <c r="E1630" s="862"/>
      <c r="F1630" s="862"/>
      <c r="G1630" s="862"/>
    </row>
    <row r="1631" spans="1:7" hidden="1">
      <c r="A1631" s="862"/>
      <c r="B1631" s="862"/>
      <c r="C1631" s="862"/>
      <c r="D1631" s="862"/>
      <c r="E1631" s="862"/>
      <c r="F1631" s="862"/>
      <c r="G1631" s="862"/>
    </row>
    <row r="1632" spans="1:7" hidden="1">
      <c r="A1632" s="862"/>
      <c r="B1632" s="862"/>
      <c r="C1632" s="862"/>
      <c r="D1632" s="862"/>
      <c r="E1632" s="862"/>
      <c r="F1632" s="862"/>
      <c r="G1632" s="862"/>
    </row>
    <row r="1633" spans="1:7" hidden="1">
      <c r="A1633" s="862"/>
      <c r="B1633" s="862"/>
      <c r="C1633" s="862"/>
      <c r="D1633" s="862"/>
      <c r="E1633" s="862"/>
      <c r="F1633" s="862"/>
      <c r="G1633" s="862"/>
    </row>
    <row r="1634" spans="1:7" hidden="1">
      <c r="A1634" s="862"/>
      <c r="B1634" s="862"/>
      <c r="C1634" s="862"/>
      <c r="D1634" s="862"/>
      <c r="E1634" s="862"/>
      <c r="F1634" s="862"/>
      <c r="G1634" s="862"/>
    </row>
    <row r="1635" spans="1:7" hidden="1">
      <c r="A1635" s="862"/>
      <c r="B1635" s="862"/>
      <c r="C1635" s="862"/>
      <c r="D1635" s="862"/>
      <c r="E1635" s="862"/>
      <c r="F1635" s="862"/>
      <c r="G1635" s="862"/>
    </row>
    <row r="1636" spans="1:7" hidden="1">
      <c r="A1636" s="862"/>
      <c r="B1636" s="862"/>
      <c r="C1636" s="862"/>
      <c r="D1636" s="862"/>
      <c r="E1636" s="862"/>
      <c r="F1636" s="862"/>
      <c r="G1636" s="862"/>
    </row>
    <row r="1637" spans="1:7" hidden="1">
      <c r="A1637" s="862"/>
      <c r="B1637" s="862"/>
      <c r="C1637" s="862"/>
      <c r="D1637" s="862"/>
      <c r="E1637" s="862"/>
      <c r="F1637" s="862"/>
      <c r="G1637" s="862"/>
    </row>
    <row r="1638" spans="1:7" hidden="1">
      <c r="A1638" s="862"/>
      <c r="B1638" s="862"/>
      <c r="C1638" s="862"/>
      <c r="D1638" s="862"/>
      <c r="E1638" s="862"/>
      <c r="F1638" s="862"/>
      <c r="G1638" s="862"/>
    </row>
    <row r="1639" spans="1:7" hidden="1">
      <c r="A1639" s="862"/>
      <c r="B1639" s="862"/>
      <c r="C1639" s="862"/>
      <c r="D1639" s="862"/>
      <c r="E1639" s="862"/>
      <c r="F1639" s="862"/>
      <c r="G1639" s="862"/>
    </row>
    <row r="1640" spans="1:7" hidden="1">
      <c r="A1640" s="862"/>
      <c r="B1640" s="862"/>
      <c r="C1640" s="862"/>
      <c r="D1640" s="862"/>
      <c r="E1640" s="862"/>
      <c r="F1640" s="862"/>
      <c r="G1640" s="862"/>
    </row>
    <row r="1641" spans="1:7" hidden="1">
      <c r="A1641" s="862"/>
      <c r="B1641" s="862"/>
      <c r="C1641" s="862"/>
      <c r="D1641" s="862"/>
      <c r="E1641" s="862"/>
      <c r="F1641" s="862"/>
      <c r="G1641" s="862"/>
    </row>
    <row r="1642" spans="1:7" hidden="1">
      <c r="A1642" s="862"/>
      <c r="B1642" s="862"/>
      <c r="C1642" s="862"/>
      <c r="D1642" s="862"/>
      <c r="E1642" s="862"/>
      <c r="F1642" s="862"/>
      <c r="G1642" s="862"/>
    </row>
    <row r="1643" spans="1:7" hidden="1">
      <c r="A1643" s="862"/>
      <c r="B1643" s="862"/>
      <c r="C1643" s="862"/>
      <c r="D1643" s="862"/>
      <c r="E1643" s="862"/>
      <c r="F1643" s="862"/>
      <c r="G1643" s="862"/>
    </row>
    <row r="1644" spans="1:7" hidden="1">
      <c r="A1644" s="862"/>
      <c r="B1644" s="862"/>
      <c r="C1644" s="862"/>
      <c r="D1644" s="862"/>
      <c r="E1644" s="862"/>
      <c r="F1644" s="862"/>
      <c r="G1644" s="862"/>
    </row>
    <row r="1645" spans="1:7" hidden="1">
      <c r="A1645" s="862"/>
      <c r="B1645" s="862"/>
      <c r="C1645" s="862"/>
      <c r="D1645" s="862"/>
      <c r="E1645" s="862"/>
      <c r="F1645" s="862"/>
      <c r="G1645" s="862"/>
    </row>
    <row r="1646" spans="1:7" hidden="1">
      <c r="A1646" s="862"/>
      <c r="B1646" s="862"/>
      <c r="C1646" s="862"/>
      <c r="D1646" s="862"/>
      <c r="E1646" s="862"/>
      <c r="F1646" s="862"/>
      <c r="G1646" s="862"/>
    </row>
    <row r="1647" spans="1:7" hidden="1">
      <c r="A1647" s="862"/>
      <c r="B1647" s="862"/>
      <c r="C1647" s="862"/>
      <c r="D1647" s="862"/>
      <c r="E1647" s="862"/>
      <c r="F1647" s="862"/>
      <c r="G1647" s="862"/>
    </row>
    <row r="1648" spans="1:7" hidden="1">
      <c r="A1648" s="862"/>
      <c r="B1648" s="862"/>
      <c r="C1648" s="862"/>
      <c r="D1648" s="862"/>
      <c r="E1648" s="862"/>
      <c r="F1648" s="862"/>
      <c r="G1648" s="862"/>
    </row>
    <row r="1649" spans="1:7" hidden="1">
      <c r="A1649" s="862"/>
      <c r="B1649" s="862"/>
      <c r="C1649" s="862"/>
      <c r="D1649" s="862"/>
      <c r="E1649" s="862"/>
      <c r="F1649" s="862"/>
      <c r="G1649" s="862"/>
    </row>
    <row r="1650" spans="1:7" hidden="1">
      <c r="A1650" s="862"/>
      <c r="B1650" s="862"/>
      <c r="C1650" s="862"/>
      <c r="D1650" s="862"/>
      <c r="E1650" s="862"/>
      <c r="F1650" s="862"/>
      <c r="G1650" s="862"/>
    </row>
    <row r="1651" spans="1:7" hidden="1">
      <c r="A1651" s="862"/>
      <c r="B1651" s="862"/>
      <c r="C1651" s="862"/>
      <c r="D1651" s="862"/>
      <c r="E1651" s="862"/>
      <c r="F1651" s="862"/>
      <c r="G1651" s="862"/>
    </row>
    <row r="1652" spans="1:7" hidden="1">
      <c r="A1652" s="862"/>
      <c r="B1652" s="862"/>
      <c r="C1652" s="862"/>
      <c r="D1652" s="862"/>
      <c r="E1652" s="862"/>
      <c r="F1652" s="862"/>
      <c r="G1652" s="862"/>
    </row>
    <row r="1653" spans="1:7" hidden="1">
      <c r="A1653" s="862"/>
      <c r="B1653" s="862"/>
      <c r="C1653" s="862"/>
      <c r="D1653" s="862"/>
      <c r="E1653" s="862"/>
      <c r="F1653" s="862"/>
      <c r="G1653" s="862"/>
    </row>
    <row r="1654" spans="1:7" hidden="1">
      <c r="A1654" s="862"/>
      <c r="B1654" s="862"/>
      <c r="C1654" s="862"/>
      <c r="D1654" s="862"/>
      <c r="E1654" s="862"/>
      <c r="F1654" s="862"/>
      <c r="G1654" s="862"/>
    </row>
    <row r="1655" spans="1:7" hidden="1">
      <c r="A1655" s="862"/>
      <c r="B1655" s="862"/>
      <c r="C1655" s="862"/>
      <c r="D1655" s="862"/>
      <c r="E1655" s="862"/>
      <c r="F1655" s="862"/>
      <c r="G1655" s="862"/>
    </row>
    <row r="1656" spans="1:7" hidden="1">
      <c r="A1656" s="862"/>
      <c r="B1656" s="862"/>
      <c r="C1656" s="862"/>
      <c r="D1656" s="862"/>
      <c r="E1656" s="862"/>
      <c r="F1656" s="862"/>
      <c r="G1656" s="862"/>
    </row>
    <row r="1657" spans="1:7" hidden="1">
      <c r="A1657" s="862"/>
      <c r="B1657" s="862"/>
      <c r="C1657" s="862"/>
      <c r="D1657" s="862"/>
      <c r="E1657" s="862"/>
      <c r="F1657" s="862"/>
      <c r="G1657" s="862"/>
    </row>
    <row r="1658" spans="1:7" hidden="1">
      <c r="A1658" s="862"/>
      <c r="B1658" s="862"/>
      <c r="C1658" s="862"/>
      <c r="D1658" s="862"/>
      <c r="E1658" s="862"/>
      <c r="F1658" s="862"/>
      <c r="G1658" s="862"/>
    </row>
    <row r="1659" spans="1:7" hidden="1">
      <c r="A1659" s="862"/>
      <c r="B1659" s="862"/>
      <c r="C1659" s="862"/>
      <c r="D1659" s="862"/>
      <c r="E1659" s="862"/>
      <c r="F1659" s="862"/>
      <c r="G1659" s="862"/>
    </row>
    <row r="1660" spans="1:7" hidden="1">
      <c r="A1660" s="862"/>
      <c r="B1660" s="862"/>
      <c r="C1660" s="862"/>
      <c r="D1660" s="862"/>
      <c r="E1660" s="862"/>
      <c r="F1660" s="862"/>
      <c r="G1660" s="862"/>
    </row>
    <row r="1661" spans="1:7" hidden="1">
      <c r="A1661" s="862"/>
      <c r="B1661" s="862"/>
      <c r="C1661" s="862"/>
      <c r="D1661" s="862"/>
      <c r="E1661" s="862"/>
      <c r="F1661" s="862"/>
      <c r="G1661" s="862"/>
    </row>
    <row r="1662" spans="1:7" hidden="1">
      <c r="A1662" s="862"/>
      <c r="B1662" s="862"/>
      <c r="C1662" s="862"/>
      <c r="D1662" s="862"/>
      <c r="E1662" s="862"/>
      <c r="F1662" s="862"/>
      <c r="G1662" s="862"/>
    </row>
    <row r="1663" spans="1:7" hidden="1">
      <c r="A1663" s="862"/>
      <c r="B1663" s="862"/>
      <c r="C1663" s="862"/>
      <c r="D1663" s="862"/>
      <c r="E1663" s="862"/>
      <c r="F1663" s="862"/>
      <c r="G1663" s="862"/>
    </row>
    <row r="1664" spans="1:7" hidden="1">
      <c r="A1664" s="862"/>
      <c r="B1664" s="862"/>
      <c r="C1664" s="862"/>
      <c r="D1664" s="862"/>
      <c r="E1664" s="862"/>
      <c r="F1664" s="862"/>
      <c r="G1664" s="862"/>
    </row>
    <row r="1665" spans="1:7" hidden="1">
      <c r="A1665" s="862"/>
      <c r="B1665" s="862"/>
      <c r="C1665" s="862"/>
      <c r="D1665" s="862"/>
      <c r="E1665" s="862"/>
      <c r="F1665" s="862"/>
      <c r="G1665" s="862"/>
    </row>
    <row r="1666" spans="1:7" hidden="1">
      <c r="A1666" s="862"/>
      <c r="B1666" s="862"/>
      <c r="C1666" s="862"/>
      <c r="D1666" s="862"/>
      <c r="E1666" s="862"/>
      <c r="F1666" s="862"/>
      <c r="G1666" s="862"/>
    </row>
    <row r="1667" spans="1:7" hidden="1">
      <c r="A1667" s="862"/>
      <c r="B1667" s="862"/>
      <c r="C1667" s="862"/>
      <c r="D1667" s="862"/>
      <c r="E1667" s="862"/>
      <c r="F1667" s="862"/>
      <c r="G1667" s="862"/>
    </row>
    <row r="1668" spans="1:7" hidden="1">
      <c r="A1668" s="862"/>
      <c r="B1668" s="862"/>
      <c r="C1668" s="862"/>
      <c r="D1668" s="862"/>
      <c r="E1668" s="862"/>
      <c r="F1668" s="862"/>
      <c r="G1668" s="862"/>
    </row>
    <row r="1669" spans="1:7" hidden="1">
      <c r="A1669" s="862"/>
      <c r="B1669" s="862"/>
      <c r="C1669" s="862"/>
      <c r="D1669" s="862"/>
      <c r="E1669" s="862"/>
      <c r="F1669" s="862"/>
      <c r="G1669" s="862"/>
    </row>
    <row r="1670" spans="1:7" hidden="1">
      <c r="A1670" s="862"/>
      <c r="B1670" s="862"/>
      <c r="C1670" s="862"/>
      <c r="D1670" s="862"/>
      <c r="E1670" s="862"/>
      <c r="F1670" s="862"/>
      <c r="G1670" s="862"/>
    </row>
    <row r="1671" spans="1:7" hidden="1">
      <c r="A1671" s="862"/>
      <c r="B1671" s="862"/>
      <c r="C1671" s="862"/>
      <c r="D1671" s="862"/>
      <c r="E1671" s="862"/>
      <c r="F1671" s="862"/>
      <c r="G1671" s="862"/>
    </row>
    <row r="1672" spans="1:7" hidden="1">
      <c r="A1672" s="862"/>
      <c r="B1672" s="862"/>
      <c r="C1672" s="862"/>
      <c r="D1672" s="862"/>
      <c r="E1672" s="862"/>
      <c r="F1672" s="862"/>
      <c r="G1672" s="862"/>
    </row>
    <row r="1673" spans="1:7" hidden="1">
      <c r="A1673" s="862"/>
      <c r="B1673" s="862"/>
      <c r="C1673" s="862"/>
      <c r="D1673" s="862"/>
      <c r="E1673" s="862"/>
      <c r="F1673" s="862"/>
      <c r="G1673" s="862"/>
    </row>
    <row r="1674" spans="1:7" hidden="1">
      <c r="A1674" s="862"/>
      <c r="B1674" s="862"/>
      <c r="C1674" s="862"/>
      <c r="D1674" s="862"/>
      <c r="E1674" s="862"/>
      <c r="F1674" s="862"/>
      <c r="G1674" s="862"/>
    </row>
    <row r="1675" spans="1:7" hidden="1">
      <c r="A1675" s="862"/>
      <c r="B1675" s="862"/>
      <c r="C1675" s="862"/>
      <c r="D1675" s="862"/>
      <c r="E1675" s="862"/>
      <c r="F1675" s="862"/>
      <c r="G1675" s="862"/>
    </row>
    <row r="1676" spans="1:7" hidden="1">
      <c r="A1676" s="862"/>
      <c r="B1676" s="862"/>
      <c r="C1676" s="862"/>
      <c r="D1676" s="862"/>
      <c r="E1676" s="862"/>
      <c r="F1676" s="862"/>
      <c r="G1676" s="862"/>
    </row>
    <row r="1677" spans="1:7" hidden="1">
      <c r="A1677" s="862"/>
      <c r="B1677" s="862"/>
      <c r="C1677" s="862"/>
      <c r="D1677" s="862"/>
      <c r="E1677" s="862"/>
      <c r="F1677" s="862"/>
      <c r="G1677" s="862"/>
    </row>
    <row r="1678" spans="1:7" hidden="1">
      <c r="A1678" s="862"/>
      <c r="B1678" s="862"/>
      <c r="C1678" s="862"/>
      <c r="D1678" s="862"/>
      <c r="E1678" s="862"/>
      <c r="F1678" s="862"/>
      <c r="G1678" s="862"/>
    </row>
    <row r="1679" spans="1:7" hidden="1">
      <c r="A1679" s="862"/>
      <c r="B1679" s="862"/>
      <c r="C1679" s="862"/>
      <c r="D1679" s="862"/>
      <c r="E1679" s="862"/>
      <c r="F1679" s="862"/>
      <c r="G1679" s="862"/>
    </row>
    <row r="1680" spans="1:7" hidden="1">
      <c r="A1680" s="862"/>
      <c r="B1680" s="862"/>
      <c r="C1680" s="862"/>
      <c r="D1680" s="862"/>
      <c r="E1680" s="862"/>
      <c r="F1680" s="862"/>
      <c r="G1680" s="862"/>
    </row>
    <row r="1681" spans="1:7" hidden="1">
      <c r="A1681" s="862"/>
      <c r="B1681" s="862"/>
      <c r="C1681" s="862"/>
      <c r="D1681" s="862"/>
      <c r="E1681" s="862"/>
      <c r="F1681" s="862"/>
      <c r="G1681" s="862"/>
    </row>
    <row r="1682" spans="1:7" hidden="1">
      <c r="A1682" s="862"/>
      <c r="B1682" s="862"/>
      <c r="C1682" s="862"/>
      <c r="D1682" s="862"/>
      <c r="E1682" s="862"/>
      <c r="F1682" s="862"/>
      <c r="G1682" s="862"/>
    </row>
    <row r="1683" spans="1:7" hidden="1">
      <c r="A1683" s="862"/>
      <c r="B1683" s="862"/>
      <c r="C1683" s="862"/>
      <c r="D1683" s="862"/>
      <c r="E1683" s="862"/>
      <c r="F1683" s="862"/>
      <c r="G1683" s="862"/>
    </row>
    <row r="1684" spans="1:7" hidden="1">
      <c r="A1684" s="862"/>
      <c r="B1684" s="862"/>
      <c r="C1684" s="862"/>
      <c r="D1684" s="862"/>
      <c r="E1684" s="862"/>
      <c r="F1684" s="862"/>
      <c r="G1684" s="862"/>
    </row>
    <row r="1685" spans="1:7" hidden="1">
      <c r="A1685" s="862"/>
      <c r="B1685" s="862"/>
      <c r="C1685" s="862"/>
      <c r="D1685" s="862"/>
      <c r="E1685" s="862"/>
      <c r="F1685" s="862"/>
      <c r="G1685" s="862"/>
    </row>
    <row r="1686" spans="1:7" hidden="1">
      <c r="A1686" s="862"/>
      <c r="B1686" s="862"/>
      <c r="C1686" s="862"/>
      <c r="D1686" s="862"/>
      <c r="E1686" s="862"/>
      <c r="F1686" s="862"/>
      <c r="G1686" s="862"/>
    </row>
    <row r="1687" spans="1:7" hidden="1">
      <c r="A1687" s="862"/>
      <c r="B1687" s="862"/>
      <c r="C1687" s="862"/>
      <c r="D1687" s="862"/>
      <c r="E1687" s="862"/>
      <c r="F1687" s="862"/>
      <c r="G1687" s="862"/>
    </row>
    <row r="1688" spans="1:7" hidden="1">
      <c r="A1688" s="862"/>
      <c r="B1688" s="862"/>
      <c r="C1688" s="862"/>
      <c r="D1688" s="862"/>
      <c r="E1688" s="862"/>
      <c r="F1688" s="862"/>
      <c r="G1688" s="862"/>
    </row>
    <row r="1689" spans="1:7" hidden="1">
      <c r="A1689" s="862"/>
      <c r="B1689" s="862"/>
      <c r="C1689" s="862"/>
      <c r="D1689" s="862"/>
      <c r="E1689" s="862"/>
      <c r="F1689" s="862"/>
      <c r="G1689" s="862"/>
    </row>
    <row r="1690" spans="1:7">
      <c r="A1690" s="862"/>
      <c r="B1690" s="862"/>
      <c r="C1690" s="862"/>
      <c r="D1690" s="862"/>
      <c r="E1690" s="862"/>
      <c r="F1690" s="862"/>
      <c r="G1690" s="862"/>
    </row>
    <row r="1691" spans="1:7">
      <c r="A1691" s="862"/>
      <c r="B1691" s="862"/>
      <c r="C1691" s="862"/>
      <c r="D1691" s="862"/>
      <c r="E1691" s="862"/>
      <c r="F1691" s="862"/>
      <c r="G1691" s="862"/>
    </row>
    <row r="1692" spans="1:7">
      <c r="A1692" s="862"/>
      <c r="B1692" s="862"/>
      <c r="C1692" s="862"/>
      <c r="D1692" s="862"/>
      <c r="E1692" s="862"/>
      <c r="F1692" s="862"/>
      <c r="G1692" s="862"/>
    </row>
    <row r="1693" spans="1:7">
      <c r="A1693" s="862"/>
      <c r="B1693" s="862"/>
      <c r="C1693" s="862"/>
      <c r="D1693" s="862"/>
      <c r="E1693" s="862"/>
      <c r="F1693" s="862"/>
      <c r="G1693" s="862"/>
    </row>
    <row r="1694" spans="1:7">
      <c r="A1694" s="862"/>
      <c r="B1694" s="862"/>
      <c r="C1694" s="862"/>
      <c r="D1694" s="862"/>
      <c r="E1694" s="862"/>
      <c r="F1694" s="862"/>
      <c r="G1694" s="862"/>
    </row>
    <row r="1695" spans="1:7">
      <c r="A1695" s="862"/>
      <c r="B1695" s="862"/>
      <c r="C1695" s="862"/>
      <c r="D1695" s="862"/>
      <c r="E1695" s="862"/>
      <c r="F1695" s="862"/>
      <c r="G1695" s="862"/>
    </row>
    <row r="1696" spans="1:7">
      <c r="A1696" s="862"/>
      <c r="B1696" s="862"/>
      <c r="C1696" s="862"/>
      <c r="D1696" s="862"/>
      <c r="E1696" s="862"/>
      <c r="F1696" s="862"/>
      <c r="G1696" s="862"/>
    </row>
    <row r="1697" spans="1:7">
      <c r="A1697" s="862"/>
      <c r="B1697" s="862"/>
      <c r="C1697" s="862"/>
      <c r="D1697" s="862"/>
      <c r="E1697" s="862"/>
      <c r="F1697" s="862"/>
      <c r="G1697" s="862"/>
    </row>
    <row r="1698" spans="1:7">
      <c r="A1698" s="862"/>
      <c r="B1698" s="862"/>
      <c r="C1698" s="862"/>
      <c r="D1698" s="862"/>
      <c r="E1698" s="862"/>
      <c r="F1698" s="862"/>
      <c r="G1698" s="862"/>
    </row>
    <row r="1699" spans="1:7">
      <c r="A1699" s="862"/>
      <c r="B1699" s="862"/>
      <c r="C1699" s="862"/>
      <c r="D1699" s="862"/>
      <c r="E1699" s="862"/>
      <c r="F1699" s="862"/>
      <c r="G1699" s="862"/>
    </row>
    <row r="1700" spans="1:7">
      <c r="A1700" s="862"/>
      <c r="B1700" s="862"/>
      <c r="C1700" s="862"/>
      <c r="D1700" s="862"/>
      <c r="E1700" s="862"/>
      <c r="F1700" s="862"/>
      <c r="G1700" s="862"/>
    </row>
    <row r="1701" spans="1:7">
      <c r="A1701" s="862"/>
      <c r="B1701" s="862"/>
      <c r="C1701" s="862"/>
      <c r="D1701" s="862"/>
      <c r="E1701" s="862"/>
      <c r="F1701" s="862"/>
      <c r="G1701" s="862"/>
    </row>
    <row r="1702" spans="1:7">
      <c r="A1702" s="862"/>
      <c r="B1702" s="862"/>
      <c r="C1702" s="862"/>
      <c r="D1702" s="862"/>
      <c r="E1702" s="862"/>
      <c r="F1702" s="862"/>
      <c r="G1702" s="862"/>
    </row>
    <row r="1703" spans="1:7">
      <c r="A1703" s="862"/>
      <c r="B1703" s="862"/>
      <c r="C1703" s="862"/>
      <c r="D1703" s="862"/>
      <c r="E1703" s="862"/>
      <c r="F1703" s="862"/>
      <c r="G1703" s="862"/>
    </row>
    <row r="1704" spans="1:7">
      <c r="A1704" s="862"/>
      <c r="B1704" s="862"/>
      <c r="C1704" s="862"/>
      <c r="D1704" s="862"/>
      <c r="E1704" s="862"/>
      <c r="F1704" s="862"/>
      <c r="G1704" s="862"/>
    </row>
    <row r="1705" spans="1:7">
      <c r="A1705" s="862"/>
      <c r="B1705" s="862"/>
      <c r="C1705" s="862"/>
      <c r="D1705" s="862"/>
      <c r="E1705" s="862"/>
      <c r="F1705" s="862"/>
      <c r="G1705" s="862"/>
    </row>
    <row r="1706" spans="1:7">
      <c r="A1706" s="862"/>
      <c r="B1706" s="862"/>
      <c r="C1706" s="862"/>
      <c r="D1706" s="862"/>
      <c r="E1706" s="862"/>
      <c r="F1706" s="862"/>
      <c r="G1706" s="862"/>
    </row>
    <row r="1707" spans="1:7">
      <c r="A1707" s="862"/>
      <c r="B1707" s="862"/>
      <c r="C1707" s="862"/>
      <c r="D1707" s="862"/>
      <c r="E1707" s="862"/>
      <c r="F1707" s="862"/>
      <c r="G1707" s="862"/>
    </row>
    <row r="1708" spans="1:7">
      <c r="A1708" s="862"/>
      <c r="B1708" s="862"/>
      <c r="C1708" s="862"/>
      <c r="D1708" s="862"/>
      <c r="E1708" s="862"/>
      <c r="F1708" s="862"/>
      <c r="G1708" s="862"/>
    </row>
    <row r="1709" spans="1:7">
      <c r="A1709" s="862"/>
      <c r="B1709" s="862"/>
      <c r="C1709" s="862"/>
      <c r="D1709" s="862"/>
      <c r="E1709" s="862"/>
      <c r="F1709" s="862"/>
      <c r="G1709" s="862"/>
    </row>
    <row r="1710" spans="1:7">
      <c r="A1710" s="862"/>
      <c r="B1710" s="862"/>
      <c r="C1710" s="862"/>
      <c r="D1710" s="862"/>
      <c r="E1710" s="862"/>
      <c r="F1710" s="862"/>
      <c r="G1710" s="862"/>
    </row>
    <row r="1711" spans="1:7">
      <c r="A1711" s="862"/>
      <c r="B1711" s="862"/>
      <c r="C1711" s="862"/>
      <c r="D1711" s="862"/>
      <c r="E1711" s="862"/>
      <c r="F1711" s="862"/>
      <c r="G1711" s="862"/>
    </row>
    <row r="1712" spans="1:7">
      <c r="A1712" s="862"/>
      <c r="B1712" s="862"/>
      <c r="C1712" s="862"/>
      <c r="D1712" s="862"/>
      <c r="E1712" s="862"/>
      <c r="F1712" s="862"/>
      <c r="G1712" s="862"/>
    </row>
    <row r="1713" spans="1:7">
      <c r="A1713" s="862"/>
      <c r="B1713" s="862"/>
      <c r="C1713" s="862"/>
      <c r="D1713" s="862"/>
      <c r="E1713" s="862"/>
      <c r="F1713" s="862"/>
      <c r="G1713" s="862"/>
    </row>
    <row r="1714" spans="1:7">
      <c r="A1714" s="862"/>
      <c r="B1714" s="862"/>
      <c r="C1714" s="862"/>
      <c r="D1714" s="862"/>
      <c r="E1714" s="862"/>
      <c r="F1714" s="862"/>
      <c r="G1714" s="862"/>
    </row>
    <row r="1715" spans="1:7">
      <c r="A1715" s="862"/>
      <c r="B1715" s="862"/>
      <c r="C1715" s="862"/>
      <c r="D1715" s="862"/>
      <c r="E1715" s="862"/>
      <c r="F1715" s="862"/>
      <c r="G1715" s="862"/>
    </row>
    <row r="1716" spans="1:7">
      <c r="A1716" s="862"/>
      <c r="B1716" s="862"/>
      <c r="C1716" s="862"/>
      <c r="D1716" s="862"/>
      <c r="E1716" s="862"/>
      <c r="F1716" s="862"/>
      <c r="G1716" s="862"/>
    </row>
    <row r="1717" spans="1:7">
      <c r="A1717" s="862"/>
      <c r="B1717" s="862"/>
      <c r="C1717" s="862"/>
      <c r="D1717" s="862"/>
      <c r="E1717" s="862"/>
      <c r="F1717" s="862"/>
      <c r="G1717" s="862"/>
    </row>
    <row r="1718" spans="1:7">
      <c r="A1718" s="862"/>
      <c r="B1718" s="862"/>
      <c r="C1718" s="862"/>
      <c r="D1718" s="862"/>
      <c r="E1718" s="862"/>
      <c r="F1718" s="862"/>
      <c r="G1718" s="862"/>
    </row>
    <row r="1719" spans="1:7">
      <c r="A1719" s="862"/>
      <c r="B1719" s="862"/>
      <c r="C1719" s="862"/>
      <c r="D1719" s="862"/>
      <c r="E1719" s="862"/>
      <c r="F1719" s="862"/>
      <c r="G1719" s="862"/>
    </row>
    <row r="1720" spans="1:7">
      <c r="A1720" s="862"/>
      <c r="B1720" s="862"/>
      <c r="C1720" s="862"/>
      <c r="D1720" s="862"/>
      <c r="E1720" s="862"/>
      <c r="F1720" s="862"/>
      <c r="G1720" s="862"/>
    </row>
    <row r="1721" spans="1:7">
      <c r="A1721" s="862"/>
      <c r="B1721" s="862"/>
      <c r="C1721" s="862"/>
      <c r="D1721" s="862"/>
      <c r="E1721" s="862"/>
      <c r="F1721" s="862"/>
      <c r="G1721" s="862"/>
    </row>
    <row r="1722" spans="1:7">
      <c r="A1722" s="862"/>
      <c r="B1722" s="862"/>
      <c r="C1722" s="862"/>
      <c r="D1722" s="862"/>
      <c r="E1722" s="862"/>
      <c r="F1722" s="862"/>
      <c r="G1722" s="862"/>
    </row>
    <row r="1723" spans="1:7">
      <c r="A1723" s="862"/>
      <c r="B1723" s="862"/>
      <c r="C1723" s="862"/>
      <c r="D1723" s="862"/>
      <c r="E1723" s="862"/>
      <c r="F1723" s="862"/>
      <c r="G1723" s="862"/>
    </row>
    <row r="1724" spans="1:7">
      <c r="A1724" s="862"/>
      <c r="B1724" s="862"/>
      <c r="C1724" s="862"/>
      <c r="D1724" s="862"/>
      <c r="E1724" s="862"/>
      <c r="F1724" s="862"/>
      <c r="G1724" s="862"/>
    </row>
    <row r="1725" spans="1:7">
      <c r="A1725" s="862"/>
      <c r="B1725" s="862"/>
      <c r="C1725" s="862"/>
      <c r="D1725" s="862"/>
      <c r="E1725" s="862"/>
      <c r="F1725" s="862"/>
      <c r="G1725" s="862"/>
    </row>
    <row r="1726" spans="1:7">
      <c r="A1726" s="862"/>
      <c r="B1726" s="862"/>
      <c r="C1726" s="862"/>
      <c r="D1726" s="862"/>
      <c r="E1726" s="862"/>
      <c r="F1726" s="862"/>
      <c r="G1726" s="862"/>
    </row>
    <row r="1727" spans="1:7">
      <c r="A1727" s="862"/>
      <c r="B1727" s="862"/>
      <c r="C1727" s="862"/>
      <c r="D1727" s="862"/>
      <c r="E1727" s="862"/>
      <c r="F1727" s="862"/>
      <c r="G1727" s="862"/>
    </row>
    <row r="1728" spans="1:7">
      <c r="A1728" s="862"/>
      <c r="B1728" s="862"/>
      <c r="C1728" s="862"/>
      <c r="D1728" s="862"/>
      <c r="E1728" s="862"/>
      <c r="F1728" s="862"/>
      <c r="G1728" s="862"/>
    </row>
    <row r="1729"/>
  </sheetData>
  <sheetProtection algorithmName="SHA-512" hashValue="T89CeiHT5B9XHDcR6U3X2zoan6CTb4OP3xp5+5uXtJwXR0bFEMu6rnjqLnI9yRB6BIg1CY3LdbZ8Eta6FqRHnQ==" saltValue="UjdZm2hWbEV9Tp7ak951oQ==" spinCount="100000" sheet="1" objects="1" scenarios="1"/>
  <mergeCells count="224">
    <mergeCell ref="D720:F726"/>
    <mergeCell ref="D700:F701"/>
    <mergeCell ref="D703:F705"/>
    <mergeCell ref="D617:F618"/>
    <mergeCell ref="D622:F622"/>
    <mergeCell ref="D624:F629"/>
    <mergeCell ref="D631:F632"/>
    <mergeCell ref="D634:F636"/>
    <mergeCell ref="D637:F637"/>
    <mergeCell ref="D661:F661"/>
    <mergeCell ref="E675:F675"/>
    <mergeCell ref="D677:F682"/>
    <mergeCell ref="D687:F699"/>
    <mergeCell ref="D660:F660"/>
    <mergeCell ref="D662:F662"/>
    <mergeCell ref="D664:F664"/>
    <mergeCell ref="D665:F665"/>
    <mergeCell ref="E666:F667"/>
    <mergeCell ref="D707:F709"/>
    <mergeCell ref="D711:F713"/>
    <mergeCell ref="D715:F718"/>
    <mergeCell ref="A2:G2"/>
    <mergeCell ref="A6:G6"/>
    <mergeCell ref="A7:G7"/>
    <mergeCell ref="A5:G5"/>
    <mergeCell ref="A9:G9"/>
    <mergeCell ref="D183:F184"/>
    <mergeCell ref="D185:F185"/>
    <mergeCell ref="D202:F202"/>
    <mergeCell ref="D192:F193"/>
    <mergeCell ref="B179:F179"/>
    <mergeCell ref="A181:G181"/>
    <mergeCell ref="A200:G200"/>
    <mergeCell ref="D49:F51"/>
    <mergeCell ref="D53:F54"/>
    <mergeCell ref="D56:F58"/>
    <mergeCell ref="D60:F61"/>
    <mergeCell ref="A3:G3"/>
    <mergeCell ref="A4:G4"/>
    <mergeCell ref="D163:G163"/>
    <mergeCell ref="D144:F161"/>
    <mergeCell ref="D162:F162"/>
    <mergeCell ref="D164:F166"/>
    <mergeCell ref="D168:F171"/>
    <mergeCell ref="D195:F198"/>
    <mergeCell ref="D44:F47"/>
    <mergeCell ref="D650:F650"/>
    <mergeCell ref="D651:F655"/>
    <mergeCell ref="A620:G620"/>
    <mergeCell ref="A639:G639"/>
    <mergeCell ref="D572:F572"/>
    <mergeCell ref="D573:F573"/>
    <mergeCell ref="A70:G70"/>
    <mergeCell ref="A177:G177"/>
    <mergeCell ref="D63:F65"/>
    <mergeCell ref="D67:F68"/>
    <mergeCell ref="D72:F72"/>
    <mergeCell ref="D73:F73"/>
    <mergeCell ref="D91:F104"/>
    <mergeCell ref="D105:F112"/>
    <mergeCell ref="D114:F120"/>
    <mergeCell ref="A232:G232"/>
    <mergeCell ref="A479:G479"/>
    <mergeCell ref="D275:F275"/>
    <mergeCell ref="D187:F190"/>
    <mergeCell ref="D387:F417"/>
    <mergeCell ref="D419:F419"/>
    <mergeCell ref="A526:G526"/>
    <mergeCell ref="D277:F277"/>
    <mergeCell ref="D173:F175"/>
    <mergeCell ref="A603:G603"/>
    <mergeCell ref="D122:F123"/>
    <mergeCell ref="D125:F129"/>
    <mergeCell ref="D131:F142"/>
    <mergeCell ref="D420:F420"/>
    <mergeCell ref="D234:F234"/>
    <mergeCell ref="D236:F236"/>
    <mergeCell ref="D237:F238"/>
    <mergeCell ref="D240:F241"/>
    <mergeCell ref="D242:F242"/>
    <mergeCell ref="D250:F252"/>
    <mergeCell ref="D244:F248"/>
    <mergeCell ref="D269:F270"/>
    <mergeCell ref="A254:G254"/>
    <mergeCell ref="A272:G272"/>
    <mergeCell ref="D345:F348"/>
    <mergeCell ref="D350:F358"/>
    <mergeCell ref="D359:F376"/>
    <mergeCell ref="D481:F481"/>
    <mergeCell ref="B528:F528"/>
    <mergeCell ref="A530:G530"/>
    <mergeCell ref="D421:F423"/>
    <mergeCell ref="D203:F203"/>
    <mergeCell ref="D565:F568"/>
    <mergeCell ref="D760:F760"/>
    <mergeCell ref="D762:F762"/>
    <mergeCell ref="A570:G570"/>
    <mergeCell ref="D561:F563"/>
    <mergeCell ref="D488:F492"/>
    <mergeCell ref="D494:F497"/>
    <mergeCell ref="D499:F501"/>
    <mergeCell ref="D503:F511"/>
    <mergeCell ref="D522:F524"/>
    <mergeCell ref="D669:F671"/>
    <mergeCell ref="D673:F673"/>
    <mergeCell ref="D674:F674"/>
    <mergeCell ref="A658:G658"/>
    <mergeCell ref="D641:F641"/>
    <mergeCell ref="D642:F642"/>
    <mergeCell ref="D597:F597"/>
    <mergeCell ref="D599:F601"/>
    <mergeCell ref="D605:F606"/>
    <mergeCell ref="D607:F607"/>
    <mergeCell ref="D609:F609"/>
    <mergeCell ref="D537:F538"/>
    <mergeCell ref="D596:F596"/>
    <mergeCell ref="E558:F558"/>
    <mergeCell ref="E763:F763"/>
    <mergeCell ref="D731:F731"/>
    <mergeCell ref="D732:F732"/>
    <mergeCell ref="D734:F739"/>
    <mergeCell ref="D741:F744"/>
    <mergeCell ref="D746:F748"/>
    <mergeCell ref="D575:F575"/>
    <mergeCell ref="D577:F580"/>
    <mergeCell ref="D581:F584"/>
    <mergeCell ref="D586:F587"/>
    <mergeCell ref="D589:F590"/>
    <mergeCell ref="D592:F592"/>
    <mergeCell ref="D656:F656"/>
    <mergeCell ref="D644:F648"/>
    <mergeCell ref="A594:G594"/>
    <mergeCell ref="A729:G729"/>
    <mergeCell ref="A757:G757"/>
    <mergeCell ref="D759:F759"/>
    <mergeCell ref="D750:F751"/>
    <mergeCell ref="D753:F755"/>
    <mergeCell ref="D611:F612"/>
    <mergeCell ref="D614:F615"/>
    <mergeCell ref="D727:F727"/>
    <mergeCell ref="D684:F685"/>
    <mergeCell ref="B795:F795"/>
    <mergeCell ref="B771:F771"/>
    <mergeCell ref="A765:G765"/>
    <mergeCell ref="A769:G769"/>
    <mergeCell ref="A773:G773"/>
    <mergeCell ref="B775:F775"/>
    <mergeCell ref="A777:G777"/>
    <mergeCell ref="A781:G781"/>
    <mergeCell ref="A785:G785"/>
    <mergeCell ref="A789:G789"/>
    <mergeCell ref="A793:G793"/>
    <mergeCell ref="B779:F779"/>
    <mergeCell ref="B783:F783"/>
    <mergeCell ref="B787:F787"/>
    <mergeCell ref="B791:F791"/>
    <mergeCell ref="B767:F767"/>
    <mergeCell ref="D11:F12"/>
    <mergeCell ref="D13:F13"/>
    <mergeCell ref="D15:F17"/>
    <mergeCell ref="D19:F19"/>
    <mergeCell ref="D21:F22"/>
    <mergeCell ref="D24:F28"/>
    <mergeCell ref="D30:F31"/>
    <mergeCell ref="D33:F36"/>
    <mergeCell ref="D38:F42"/>
    <mergeCell ref="D306:F314"/>
    <mergeCell ref="D457:F457"/>
    <mergeCell ref="D458:F458"/>
    <mergeCell ref="D460:F461"/>
    <mergeCell ref="D206:F207"/>
    <mergeCell ref="D205:F205"/>
    <mergeCell ref="D259:F259"/>
    <mergeCell ref="D260:F260"/>
    <mergeCell ref="D262:F263"/>
    <mergeCell ref="D265:F267"/>
    <mergeCell ref="D209:F211"/>
    <mergeCell ref="D213:F217"/>
    <mergeCell ref="D219:F220"/>
    <mergeCell ref="D221:F221"/>
    <mergeCell ref="D229:F230"/>
    <mergeCell ref="D223:F227"/>
    <mergeCell ref="D256:F257"/>
    <mergeCell ref="D274:F274"/>
    <mergeCell ref="D285:F286"/>
    <mergeCell ref="D288:F288"/>
    <mergeCell ref="D290:F304"/>
    <mergeCell ref="D316:F321"/>
    <mergeCell ref="D279:F283"/>
    <mergeCell ref="D324:F324"/>
    <mergeCell ref="D326:F326"/>
    <mergeCell ref="D328:F339"/>
    <mergeCell ref="D477:F477"/>
    <mergeCell ref="D432:F445"/>
    <mergeCell ref="D447:F451"/>
    <mergeCell ref="D453:F453"/>
    <mergeCell ref="D463:F466"/>
    <mergeCell ref="D468:F470"/>
    <mergeCell ref="A455:G455"/>
    <mergeCell ref="D340:F343"/>
    <mergeCell ref="D519:F521"/>
    <mergeCell ref="D75:F83"/>
    <mergeCell ref="D381:F384"/>
    <mergeCell ref="D385:F385"/>
    <mergeCell ref="D85:F90"/>
    <mergeCell ref="D560:F560"/>
    <mergeCell ref="D532:F532"/>
    <mergeCell ref="D533:F533"/>
    <mergeCell ref="D543:F544"/>
    <mergeCell ref="D546:F548"/>
    <mergeCell ref="D550:F551"/>
    <mergeCell ref="D556:F556"/>
    <mergeCell ref="D557:F557"/>
    <mergeCell ref="D535:F535"/>
    <mergeCell ref="D553:F554"/>
    <mergeCell ref="D540:F541"/>
    <mergeCell ref="D485:F486"/>
    <mergeCell ref="D425:F427"/>
    <mergeCell ref="D429:F430"/>
    <mergeCell ref="D378:F379"/>
    <mergeCell ref="D323:F323"/>
    <mergeCell ref="D472:F472"/>
    <mergeCell ref="D474:F475"/>
    <mergeCell ref="D513:F517"/>
  </mergeCells>
  <dataValidations count="2">
    <dataValidation type="list" allowBlank="1" showInputMessage="1" showErrorMessage="1" sqref="WVJ195 IX195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formula1>$I$2:$I$5</formula1>
    </dataValidation>
    <dataValidation type="list" allowBlank="1" showInputMessage="1" showErrorMessage="1" sqref="B15 B477 B472 B443 B445 B447 B144 B105 B91 B114 B38 B703 B700 B195 B753 B589 B581 B762 B750 B746 B741 B734 B720 B715 B711 B707 B684 B687 B677 B673 B669 B664 B644 B637 B634 B631 B624 B617 B614 B611 B609 B599 B592 B586 B650 B577 B575 B565 B560 B556 B553 B550 B546 B543 B540 B537 B535 B522 B513 B503 B499 B494 B488 B474 B468 B463 B460 B453 B439 B436 B432 B429 B425 B419 B387 B381 B378 B345 B328 B326 B316 B306 B290 B288 B285 B279 B277 B269 B265 B262 B250 B244 B240 B237 B229 B223 B219 B209 B206 B187 B173 B168 B340 B131 B125 B122 B164 B67 B63 B60 B56 B53 B49 B44 B33 B30 B24 B21 B19 B485 B75 B85 B519">
      <formula1>$I$3:$I$5</formula1>
    </dataValidation>
  </dataValidations>
  <hyperlinks>
    <hyperlink ref="D420" r:id="rId1"/>
    <hyperlink ref="D656" r:id="rId2"/>
    <hyperlink ref="D162" r:id="rId3"/>
    <hyperlink ref="D420:F420" r:id="rId4" display="https://www.treasurer.ca.gov/ctcac/forms/transfer-event-questionnaire.pdf"/>
    <hyperlink ref="D385" r:id="rId5"/>
  </hyperlinks>
  <printOptions horizontalCentered="1"/>
  <pageMargins left="0.75" right="0.5" top="1" bottom="1" header="0.5" footer="0.5"/>
  <pageSetup scale="82" fitToHeight="20" orientation="portrait"/>
  <headerFooter alignWithMargins="0"/>
  <rowBreaks count="26" manualBreakCount="26">
    <brk id="59" max="6" man="1"/>
    <brk id="69" max="10" man="1"/>
    <brk id="130" max="6" man="1"/>
    <brk id="176" max="10" man="1"/>
    <brk id="180" max="10" man="1"/>
    <brk id="199" max="10" man="1"/>
    <brk id="231" max="10" man="1"/>
    <brk id="253" max="10" man="1"/>
    <brk id="271" max="10" man="1"/>
    <brk id="322" max="10" man="1"/>
    <brk id="377" max="6" man="1"/>
    <brk id="424" max="10" man="1"/>
    <brk id="454" max="10" man="1"/>
    <brk id="478" max="10" man="1"/>
    <brk id="525" max="10" man="1"/>
    <brk id="529" max="10" man="1"/>
    <brk id="569" max="10" man="1"/>
    <brk id="593" max="10" man="1"/>
    <brk id="602" max="10" man="1"/>
    <brk id="619" max="10" man="1"/>
    <brk id="638" max="10" man="1"/>
    <brk id="657" max="10" man="1"/>
    <brk id="714" max="6" man="1"/>
    <brk id="728" max="10" man="1"/>
    <brk id="756" max="10" man="1"/>
    <brk id="764"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54"/>
  <sheetViews>
    <sheetView showGridLines="0" showZeros="0" tabSelected="1" topLeftCell="A493" zoomScaleSheetLayoutView="100" workbookViewId="0">
      <selection activeCell="AC502" sqref="AC502:AF502"/>
    </sheetView>
  </sheetViews>
  <sheetFormatPr defaultColWidth="0" defaultRowHeight="0" customHeight="1" zeroHeight="1"/>
  <cols>
    <col min="1" max="36" width="2.42578125" style="15" customWidth="1"/>
    <col min="37" max="37" width="2.85546875" style="15" customWidth="1"/>
    <col min="38" max="38" width="2.42578125" style="15" customWidth="1"/>
    <col min="39" max="39" width="2.42578125" style="15" hidden="1" customWidth="1"/>
    <col min="40" max="40" width="8.42578125" style="15" hidden="1" customWidth="1"/>
    <col min="41" max="41" width="2.42578125" style="15" hidden="1" customWidth="1"/>
    <col min="42" max="42" width="3.28515625" style="15" hidden="1" customWidth="1"/>
    <col min="43" max="44" width="2.42578125" style="15" hidden="1" customWidth="1"/>
    <col min="45" max="45" width="5.42578125" style="15" hidden="1" customWidth="1"/>
    <col min="46" max="46" width="5.7109375" style="15" hidden="1" customWidth="1"/>
    <col min="47" max="47" width="7.7109375" style="15" hidden="1" customWidth="1"/>
    <col min="48" max="53" width="6.7109375" style="15" hidden="1" customWidth="1"/>
    <col min="54" max="54" width="15" style="15" hidden="1" customWidth="1"/>
    <col min="55" max="59" width="12.7109375" style="15" hidden="1" customWidth="1"/>
    <col min="60" max="60" width="11.42578125" style="15" hidden="1" customWidth="1"/>
    <col min="61" max="61" width="17.85546875" style="15" hidden="1" customWidth="1"/>
    <col min="62" max="62" width="12.42578125" style="15" hidden="1" customWidth="1"/>
    <col min="63" max="63" width="11.42578125" style="15" hidden="1" customWidth="1"/>
    <col min="64" max="65" width="11.7109375" style="15" hidden="1" customWidth="1"/>
    <col min="66" max="66" width="12.85546875" style="15" hidden="1" customWidth="1"/>
    <col min="67" max="82" width="2.7109375" style="15" hidden="1" customWidth="1"/>
    <col min="83" max="83" width="12.85546875" style="15" hidden="1" customWidth="1"/>
    <col min="84" max="16384" width="8.85546875" style="15" hidden="1"/>
  </cols>
  <sheetData>
    <row r="1" spans="1:38" ht="12.75">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75">
      <c r="A8" s="1107" t="s">
        <v>108</v>
      </c>
      <c r="B8" s="1107"/>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07"/>
      <c r="AK8" s="1107"/>
      <c r="AL8" s="1107"/>
    </row>
    <row r="9" spans="1:38" ht="15" customHeight="1">
      <c r="A9" s="1391" t="s">
        <v>1564</v>
      </c>
      <c r="B9" s="1391"/>
      <c r="C9" s="139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row>
    <row r="10" spans="1:38" ht="15" customHeight="1">
      <c r="A10" s="1370" t="s">
        <v>1548</v>
      </c>
      <c r="B10" s="1370"/>
      <c r="C10" s="1370"/>
      <c r="D10" s="1370"/>
      <c r="E10" s="1370"/>
      <c r="F10" s="1370"/>
      <c r="G10" s="1370"/>
      <c r="H10" s="1370"/>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row>
    <row r="11" spans="1:38" ht="15" customHeight="1">
      <c r="A11" s="1370" t="s">
        <v>1549</v>
      </c>
      <c r="B11" s="1370"/>
      <c r="C11" s="1370"/>
      <c r="D11" s="1370"/>
      <c r="E11" s="1370"/>
      <c r="F11" s="1370"/>
      <c r="G11" s="1370"/>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1370"/>
      <c r="AD11" s="1370"/>
      <c r="AE11" s="1370"/>
      <c r="AF11" s="1370"/>
      <c r="AG11" s="1370"/>
      <c r="AH11" s="1370"/>
      <c r="AI11" s="1370"/>
      <c r="AJ11" s="1370"/>
      <c r="AK11" s="1370"/>
      <c r="AL11" s="1370"/>
    </row>
    <row r="12" spans="1:38" ht="12.75">
      <c r="A12" s="1372" t="s">
        <v>1618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row>
    <row r="13" spans="1:38" ht="12.75">
      <c r="A13" s="979" t="s">
        <v>1489</v>
      </c>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38" ht="12.75" customHeight="1" thickBot="1">
      <c r="A14" s="980"/>
      <c r="B14" s="980"/>
      <c r="C14" s="980"/>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c r="AL14" s="980"/>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1475</v>
      </c>
      <c r="C16" s="8"/>
      <c r="D16" s="8"/>
      <c r="E16" s="8"/>
      <c r="F16" s="8"/>
      <c r="G16" s="8"/>
      <c r="H16" s="1378" t="s">
        <v>1653</v>
      </c>
      <c r="I16" s="1131"/>
      <c r="J16" s="1131"/>
      <c r="K16" s="1131"/>
      <c r="L16" s="1131"/>
      <c r="M16" s="1131"/>
      <c r="N16" s="1131"/>
      <c r="O16" s="1131"/>
      <c r="P16" s="1131"/>
      <c r="Q16" s="1131"/>
      <c r="R16" s="1131"/>
      <c r="S16" s="1131"/>
      <c r="T16" s="1131"/>
      <c r="U16" s="1131"/>
      <c r="V16" s="1131"/>
      <c r="W16" s="1131"/>
      <c r="X16" s="1131"/>
      <c r="Y16" s="1131"/>
      <c r="Z16" s="1131"/>
      <c r="AA16" s="1131"/>
      <c r="AB16" s="1131"/>
      <c r="AC16" s="1131"/>
      <c r="AD16" s="1131"/>
      <c r="AE16" s="1131"/>
      <c r="AF16" s="1131"/>
      <c r="AG16" s="1131"/>
      <c r="AH16" s="1131"/>
      <c r="AI16" s="1131"/>
      <c r="AJ16" s="1131"/>
    </row>
    <row r="17" spans="1:39" ht="12.75" customHeight="1"/>
    <row r="18" spans="1:39" ht="12.75" customHeight="1">
      <c r="A18" s="141" t="s">
        <v>109</v>
      </c>
      <c r="C18" s="8"/>
      <c r="D18" s="8"/>
      <c r="E18" s="8"/>
      <c r="F18" s="8"/>
      <c r="G18" s="8"/>
      <c r="H18" s="1136" t="s">
        <v>1624</v>
      </c>
      <c r="I18" s="1140"/>
      <c r="J18" s="1140"/>
      <c r="K18" s="1140"/>
      <c r="L18" s="1140"/>
      <c r="M18" s="1140"/>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row>
    <row r="19" spans="1:39" ht="12.75" customHeight="1"/>
    <row r="20" spans="1:39" ht="14.25" customHeight="1">
      <c r="A20" s="1394" t="s">
        <v>997</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row>
    <row r="21" spans="1:39" ht="12.75" customHeight="1">
      <c r="A21" s="1379" t="s">
        <v>1196</v>
      </c>
      <c r="B21" s="1379"/>
      <c r="C21" s="1379"/>
      <c r="D21" s="1379"/>
      <c r="E21" s="1379"/>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1478</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1145</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377">
        <f>IF(P204&gt;0,IF('FARMWORKER Basis &amp; Credits'!AB55&gt;0,'FARMWORKER Basis &amp; Credits'!AB55,'FARMWORKER Basis &amp; Credits'!AC55),IF('Basis &amp; Credits'!AB55&gt;0,'Basis &amp; Credits'!AB55,'Basis &amp; Credits'!AC55))</f>
        <v>294644</v>
      </c>
      <c r="N26" s="1377"/>
      <c r="O26" s="1377"/>
      <c r="P26" s="1377"/>
      <c r="Q26" s="1377"/>
      <c r="R26" s="8" t="s">
        <v>868</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297">
        <f>IF('FARMWORKER Basis &amp; Credits'!AB76&gt;0,'FARMWORKER Basis &amp; Credits'!AB76,0)</f>
        <v>0</v>
      </c>
      <c r="N27" s="1297"/>
      <c r="O27" s="1297"/>
      <c r="P27" s="1297"/>
      <c r="Q27" s="1297"/>
      <c r="R27" s="8" t="s">
        <v>1144</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850</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851</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852</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1055</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929</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1148</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1149</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1150</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1151</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1152</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1153</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1094</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1056</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2.75">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2.75">
      <c r="A58" s="142" t="s">
        <v>530</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2.75">
      <c r="A59" s="142" t="s">
        <v>853</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2.75">
      <c r="A61" s="189" t="s">
        <v>647</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2.75">
      <c r="A62" s="149" t="s">
        <v>518</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854</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2.75">
      <c r="A64" s="189" t="s">
        <v>855</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2.75">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2.75">
      <c r="A66" s="189" t="s">
        <v>856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857</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794</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795</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2.75">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2.75">
      <c r="A72" s="189" t="s">
        <v>1200</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2.75">
      <c r="A73" s="145" t="s">
        <v>1155</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1154</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 customHeight="1">
      <c r="A76" s="189" t="s">
        <v>1147</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1146</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2.75">
      <c r="A78" s="145" t="s">
        <v>858</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2.75">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859</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2.75">
      <c r="A81" s="145" t="s">
        <v>860</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2.75">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2.75">
      <c r="A83" s="230" t="s">
        <v>1158</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1157</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2.75">
      <c r="A85" s="145" t="s">
        <v>1156</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2.75">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2.75">
      <c r="A87" s="189" t="s">
        <v>861</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1018</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2.75">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2.75">
      <c r="A90" s="972" t="s">
        <v>1606</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3" t="s">
        <v>1607</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2.75">
      <c r="A92" s="752" t="s">
        <v>1608</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2.75">
      <c r="A93" s="973" t="s">
        <v>1609</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2.75">
      <c r="A94" s="1" t="s">
        <v>1610</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2.75">
      <c r="A95" s="973" t="s">
        <v>1611</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2.75">
      <c r="A96" s="973" t="s">
        <v>1612</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2.75">
      <c r="A97" s="973" t="s">
        <v>1613</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2.75">
      <c r="A98" s="973" t="s">
        <v>1614</v>
      </c>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2.75">
      <c r="A99" s="973"/>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2.75">
      <c r="A100" s="974" t="s">
        <v>1209</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2.75">
      <c r="A101" s="491" t="s">
        <v>1210</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2.75">
      <c r="A102" s="490" t="s">
        <v>1212</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2.75">
      <c r="A103" s="490" t="s">
        <v>1211</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2.7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2.75">
      <c r="A105" s="189" t="s">
        <v>862</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2.75">
      <c r="A106" s="145" t="s">
        <v>863</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2.75">
      <c r="A107" s="145" t="s">
        <v>864</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2.7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2.75">
      <c r="A109" s="145" t="s">
        <v>865</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2.75">
      <c r="A110" s="145" t="s">
        <v>866</v>
      </c>
      <c r="B110" s="39"/>
      <c r="C110" s="39"/>
    </row>
    <row r="111" spans="1:39" s="43" customFormat="1" ht="12.75">
      <c r="A111" s="263"/>
      <c r="B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2.75">
      <c r="A112" s="62"/>
      <c r="B112" s="62"/>
      <c r="C112" s="263" t="s">
        <v>198</v>
      </c>
      <c r="D112" s="43"/>
      <c r="E112" s="263"/>
      <c r="F112" s="263"/>
      <c r="G112" s="1374"/>
      <c r="H112" s="1374"/>
      <c r="I112" s="263" t="s">
        <v>199</v>
      </c>
      <c r="J112" s="263"/>
      <c r="K112" s="43"/>
      <c r="L112" s="1374"/>
      <c r="M112" s="1374"/>
      <c r="N112" s="1374"/>
      <c r="O112" s="263" t="s">
        <v>1563</v>
      </c>
      <c r="P112" s="263"/>
      <c r="Q112" s="263"/>
      <c r="R112" s="263"/>
      <c r="S112" s="62"/>
      <c r="T112" s="62"/>
      <c r="U112" s="62"/>
      <c r="V112" s="62"/>
      <c r="W112" s="62"/>
      <c r="X112" s="62"/>
      <c r="Y112" s="62"/>
      <c r="Z112" s="62"/>
      <c r="AA112" s="62"/>
      <c r="AB112" s="62"/>
      <c r="AC112" s="62"/>
      <c r="AD112" s="62"/>
      <c r="AE112" s="62"/>
      <c r="AF112" s="62"/>
      <c r="AG112" s="62"/>
      <c r="AH112" s="62"/>
      <c r="AI112" s="62"/>
      <c r="AJ112" s="62"/>
      <c r="AK112" s="62"/>
      <c r="AL112" s="62"/>
    </row>
    <row r="113" spans="1:38" ht="12.75">
      <c r="A113" s="62"/>
      <c r="B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2.75">
      <c r="A114" s="62"/>
      <c r="B114" s="62"/>
      <c r="C114" s="1371"/>
      <c r="D114" s="1371"/>
      <c r="E114" s="1371"/>
      <c r="F114" s="1371"/>
      <c r="G114" s="1371"/>
      <c r="H114" s="1371"/>
      <c r="I114" s="1371"/>
      <c r="J114" s="1371"/>
      <c r="K114" s="1371"/>
      <c r="L114" s="353" t="s">
        <v>706</v>
      </c>
      <c r="M114" s="353"/>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AL115" s="62"/>
    </row>
    <row r="116" spans="1:38"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t="s">
        <v>707</v>
      </c>
      <c r="Y116" s="1375"/>
      <c r="Z116" s="1375"/>
      <c r="AA116" s="1375"/>
      <c r="AB116" s="1375"/>
      <c r="AC116" s="1375"/>
      <c r="AD116" s="1375"/>
      <c r="AE116" s="1375"/>
      <c r="AF116" s="1375"/>
      <c r="AG116" s="1375"/>
      <c r="AH116" s="1375"/>
      <c r="AI116" s="1375"/>
      <c r="AJ116" s="1375"/>
      <c r="AK116" s="1375"/>
      <c r="AL116" s="62"/>
    </row>
    <row r="117" spans="1:38"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t="s">
        <v>708</v>
      </c>
      <c r="AA117" s="62"/>
      <c r="AB117" s="62"/>
      <c r="AC117" s="62"/>
      <c r="AD117" s="62"/>
      <c r="AE117" s="62"/>
      <c r="AF117" s="62"/>
      <c r="AG117" s="62"/>
      <c r="AH117" s="62"/>
      <c r="AI117" s="62"/>
      <c r="AJ117" s="62"/>
      <c r="AK117" s="62"/>
      <c r="AL117" s="62"/>
    </row>
    <row r="118" spans="1:38"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1375"/>
      <c r="Z119" s="1375"/>
      <c r="AA119" s="1375"/>
      <c r="AB119" s="1375"/>
      <c r="AC119" s="1375"/>
      <c r="AD119" s="1375"/>
      <c r="AE119" s="1375"/>
      <c r="AF119" s="1375"/>
      <c r="AG119" s="1375"/>
      <c r="AH119" s="1375"/>
      <c r="AI119" s="1375"/>
      <c r="AJ119" s="1375"/>
      <c r="AK119" s="1375"/>
      <c r="AL119" s="62"/>
    </row>
    <row r="120" spans="1:38"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t="s">
        <v>709</v>
      </c>
      <c r="AA120" s="62"/>
      <c r="AB120" s="62"/>
      <c r="AC120" s="62"/>
      <c r="AD120" s="62"/>
      <c r="AE120" s="62"/>
      <c r="AF120" s="62"/>
      <c r="AG120" s="62"/>
      <c r="AH120" s="62"/>
      <c r="AI120" s="62"/>
      <c r="AJ120" s="62"/>
      <c r="AK120" s="62"/>
      <c r="AL120" s="62"/>
    </row>
    <row r="121" spans="1:38"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AL121" s="62"/>
    </row>
    <row r="122" spans="1:38"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1375"/>
      <c r="Z122" s="1375"/>
      <c r="AA122" s="1375"/>
      <c r="AB122" s="1375"/>
      <c r="AC122" s="1375"/>
      <c r="AD122" s="1375"/>
      <c r="AE122" s="1375"/>
      <c r="AF122" s="1375"/>
      <c r="AG122" s="1375"/>
      <c r="AH122" s="1375"/>
      <c r="AI122" s="1375"/>
      <c r="AJ122" s="1375"/>
      <c r="AK122" s="1375"/>
      <c r="AL122" s="62"/>
    </row>
    <row r="123" spans="1:38"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t="s">
        <v>710</v>
      </c>
      <c r="AA123" s="62"/>
      <c r="AB123" s="62"/>
      <c r="AC123" s="62"/>
      <c r="AD123" s="62"/>
      <c r="AE123" s="62"/>
      <c r="AF123" s="62"/>
      <c r="AG123" s="62"/>
      <c r="AH123" s="62"/>
      <c r="AI123" s="62"/>
      <c r="AJ123" s="62"/>
      <c r="AK123" s="62"/>
      <c r="AL123" s="62"/>
    </row>
    <row r="124" spans="1:38"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2.75"/>
    <row r="127" spans="1:38" ht="12.75">
      <c r="A127" s="1397" t="s">
        <v>711</v>
      </c>
      <c r="B127" s="1397"/>
      <c r="C127" s="1397"/>
      <c r="D127" s="1397"/>
      <c r="E127" s="1397"/>
      <c r="F127" s="1397"/>
      <c r="G127" s="1397"/>
      <c r="H127" s="1397"/>
      <c r="I127" s="1397"/>
      <c r="J127" s="1397"/>
      <c r="K127" s="1397"/>
      <c r="L127" s="1397"/>
      <c r="M127" s="1397"/>
      <c r="N127" s="1397"/>
      <c r="O127" s="1397"/>
      <c r="P127" s="1397"/>
      <c r="Q127" s="1397"/>
      <c r="R127" s="1397"/>
      <c r="S127" s="1397"/>
      <c r="T127" s="1397"/>
      <c r="U127" s="1397"/>
      <c r="V127" s="1397"/>
      <c r="W127" s="1397"/>
      <c r="X127" s="1397"/>
      <c r="Y127" s="1397"/>
      <c r="Z127" s="1397"/>
      <c r="AA127" s="1397"/>
      <c r="AB127" s="1397"/>
      <c r="AC127" s="1397"/>
      <c r="AD127" s="1397"/>
      <c r="AE127" s="1397"/>
      <c r="AF127" s="1397"/>
      <c r="AG127" s="1397"/>
      <c r="AH127" s="1397"/>
      <c r="AI127" s="1397"/>
      <c r="AJ127" s="1397"/>
      <c r="AK127" s="1397"/>
      <c r="AL127" s="1397"/>
    </row>
    <row r="128" spans="1:38" ht="12.75">
      <c r="A128" s="532"/>
      <c r="AL128" s="532"/>
    </row>
    <row r="129" spans="1:38" ht="12.75">
      <c r="A129" s="532"/>
      <c r="B129" s="533" t="s">
        <v>1118</v>
      </c>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5"/>
      <c r="AL129" s="532"/>
    </row>
    <row r="130" spans="1:38" ht="12.75">
      <c r="A130" s="62"/>
      <c r="B130" s="536" t="s">
        <v>1119</v>
      </c>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8"/>
      <c r="AL130" s="62"/>
    </row>
    <row r="131" spans="1:38" ht="12.75" customHeight="1">
      <c r="A131" s="62"/>
      <c r="AG131" s="62"/>
      <c r="AH131" s="62"/>
      <c r="AI131" s="62"/>
      <c r="AJ131" s="62"/>
      <c r="AK131" s="62"/>
      <c r="AL131" s="62"/>
    </row>
    <row r="132" spans="1:38" ht="12.75" customHeight="1">
      <c r="A132" s="62"/>
      <c r="B132" s="62" t="s">
        <v>391</v>
      </c>
      <c r="C132" s="62"/>
      <c r="D132" s="62"/>
      <c r="F132" s="1396"/>
      <c r="G132" s="1396"/>
      <c r="H132" s="1396"/>
      <c r="I132" s="1396"/>
      <c r="J132" s="1396"/>
      <c r="K132" s="1396"/>
      <c r="L132" s="1396"/>
      <c r="M132" s="1396"/>
      <c r="N132" s="62" t="s">
        <v>392</v>
      </c>
      <c r="P132" s="62"/>
      <c r="Q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W133" s="62"/>
      <c r="X133" s="62"/>
      <c r="Y133" s="62"/>
      <c r="Z133" s="62"/>
      <c r="AA133" s="62"/>
      <c r="AB133" s="62"/>
      <c r="AC133" s="62"/>
      <c r="AD133" s="62"/>
      <c r="AE133" s="62"/>
      <c r="AF133" s="62"/>
      <c r="AG133" s="62"/>
      <c r="AH133" s="62"/>
      <c r="AI133" s="62"/>
      <c r="AJ133" s="62"/>
      <c r="AK133" s="62"/>
      <c r="AL133" s="62"/>
    </row>
    <row r="134" spans="1:38" ht="12.75" customHeight="1">
      <c r="A134" s="62"/>
      <c r="B134" s="62" t="s">
        <v>712</v>
      </c>
      <c r="C134" s="62"/>
      <c r="D134" s="62"/>
      <c r="E134" s="62"/>
      <c r="G134" s="1396"/>
      <c r="H134" s="1396"/>
      <c r="I134" s="1396"/>
      <c r="J134" s="1396"/>
      <c r="K134" s="1396"/>
      <c r="L134" s="1396"/>
      <c r="M134" s="1396"/>
      <c r="N134" s="1396"/>
      <c r="O134" s="62" t="s">
        <v>392</v>
      </c>
      <c r="P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M135" s="62"/>
      <c r="N135" s="191"/>
      <c r="O135" s="192"/>
      <c r="AK135" s="62" t="s">
        <v>395</v>
      </c>
      <c r="AL135" s="62"/>
    </row>
    <row r="136" spans="1:38" ht="12.75" customHeight="1">
      <c r="A136" s="62"/>
      <c r="B136" s="62" t="s">
        <v>393</v>
      </c>
      <c r="C136" s="84"/>
      <c r="D136" s="1368"/>
      <c r="E136" s="1368"/>
      <c r="F136" s="1368"/>
      <c r="G136" s="1368"/>
      <c r="H136" s="1368"/>
      <c r="I136" s="1368"/>
      <c r="J136" s="1368"/>
      <c r="K136" s="1368"/>
      <c r="L136" s="62" t="s">
        <v>394</v>
      </c>
      <c r="P136" s="1389"/>
      <c r="Q136" s="1389"/>
      <c r="R136" s="1389"/>
      <c r="S136" s="1389"/>
      <c r="T136" s="1389"/>
      <c r="U136" s="1389"/>
      <c r="V136" s="1389"/>
      <c r="W136" s="1389"/>
      <c r="X136" s="1389"/>
      <c r="Y136" s="1389"/>
      <c r="Z136" s="1389"/>
      <c r="AA136" s="1389"/>
      <c r="AB136" s="1389"/>
      <c r="AC136" s="1389"/>
      <c r="AD136" s="1389"/>
      <c r="AE136" s="1389"/>
      <c r="AF136" s="1389"/>
      <c r="AG136" s="1389"/>
      <c r="AH136" s="1389"/>
      <c r="AI136" s="1389"/>
      <c r="AJ136" s="1389"/>
      <c r="AK136" s="62"/>
      <c r="AL136" s="62"/>
    </row>
    <row r="137" spans="1:38" ht="12.75" customHeight="1">
      <c r="A137" s="62"/>
      <c r="B137" s="62" t="s">
        <v>396</v>
      </c>
      <c r="I137" s="1368"/>
      <c r="J137" s="1368"/>
      <c r="K137" s="1368"/>
      <c r="L137" s="1368"/>
      <c r="M137" s="1368"/>
      <c r="N137" s="1368"/>
      <c r="O137" s="1368"/>
      <c r="P137" s="1368"/>
      <c r="Q137" s="1368"/>
      <c r="R137" s="1368"/>
      <c r="S137" s="1368"/>
      <c r="T137" s="1368"/>
      <c r="U137" s="1368"/>
      <c r="V137" s="1368"/>
      <c r="W137" s="1368"/>
      <c r="X137" s="1368"/>
      <c r="Y137" s="1368"/>
      <c r="Z137" s="1368"/>
      <c r="AA137" s="1368"/>
      <c r="AB137" s="1368"/>
      <c r="AC137" s="1368"/>
      <c r="AD137" s="1368"/>
      <c r="AE137" s="1368"/>
      <c r="AF137" s="1368"/>
      <c r="AG137" s="1368"/>
      <c r="AH137" s="1368"/>
      <c r="AI137" s="1368"/>
      <c r="AJ137" s="1368"/>
      <c r="AK137" s="62"/>
      <c r="AL137" s="62"/>
    </row>
    <row r="138" spans="1:38" ht="12.75" customHeight="1">
      <c r="A138" s="62"/>
      <c r="B138" s="1368"/>
      <c r="C138" s="1368"/>
      <c r="D138" s="1368"/>
      <c r="E138" s="1368"/>
      <c r="F138" s="1368"/>
      <c r="G138" s="1368"/>
      <c r="H138" s="1368"/>
      <c r="I138" s="1368"/>
      <c r="J138" s="1368"/>
      <c r="K138" s="1368"/>
      <c r="L138" s="1368"/>
      <c r="M138" s="1368"/>
      <c r="N138" s="1368"/>
      <c r="O138" s="1368"/>
      <c r="P138" s="1368"/>
      <c r="Q138" s="1368"/>
      <c r="R138" s="1368"/>
      <c r="S138" s="1368"/>
      <c r="T138" s="1368"/>
      <c r="U138" s="1368"/>
      <c r="V138" s="1368"/>
      <c r="W138" s="1368"/>
      <c r="X138" s="1368"/>
      <c r="Y138" s="1368"/>
      <c r="Z138" s="1368"/>
      <c r="AA138" s="1368"/>
      <c r="AB138" s="1368"/>
      <c r="AC138" s="1368"/>
      <c r="AD138" s="1368"/>
      <c r="AE138" s="1368"/>
      <c r="AF138" s="1368"/>
      <c r="AG138" s="1368"/>
      <c r="AH138" s="1368"/>
      <c r="AI138" s="1368"/>
      <c r="AJ138" s="1368"/>
      <c r="AK138" s="62"/>
      <c r="AL138" s="62"/>
    </row>
    <row r="139" spans="1:38" ht="12.75" customHeight="1">
      <c r="A139" s="62"/>
      <c r="B139" s="1368"/>
      <c r="C139" s="1368"/>
      <c r="D139" s="1368"/>
      <c r="E139" s="1368"/>
      <c r="F139" s="1368"/>
      <c r="G139" s="1368"/>
      <c r="H139" s="1368"/>
      <c r="I139" s="1368"/>
      <c r="J139" s="1368"/>
      <c r="K139" s="1368"/>
      <c r="L139" s="1368"/>
      <c r="M139" s="1368"/>
      <c r="N139" s="1368"/>
      <c r="O139" s="1368"/>
      <c r="P139" s="1368"/>
      <c r="Q139" s="1368"/>
      <c r="R139" s="1368"/>
      <c r="S139" s="193" t="s">
        <v>475</v>
      </c>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476</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477</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4" t="s">
        <v>478</v>
      </c>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354" t="s">
        <v>140</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t="s">
        <v>366</v>
      </c>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198" t="s">
        <v>141</v>
      </c>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369"/>
      <c r="G150" s="1369"/>
      <c r="H150" s="1369"/>
      <c r="I150" s="1369"/>
      <c r="J150" s="1369"/>
      <c r="K150" s="1369"/>
      <c r="L150" s="1369"/>
      <c r="M150" s="1369"/>
      <c r="N150" s="1369"/>
      <c r="O150" s="1369"/>
      <c r="P150" s="1369"/>
      <c r="Q150" s="1369"/>
      <c r="R150" s="1369"/>
      <c r="S150" s="1369"/>
      <c r="T150" s="1369"/>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6" t="s">
        <v>726</v>
      </c>
      <c r="F153" s="36"/>
      <c r="G153" s="36"/>
      <c r="H153" s="36"/>
      <c r="I153" s="36"/>
      <c r="J153" s="36"/>
      <c r="K153" s="36"/>
      <c r="L153" s="36"/>
      <c r="M153" s="36"/>
      <c r="N153" s="36"/>
      <c r="O153" s="1136" t="s">
        <v>1654</v>
      </c>
      <c r="P153" s="1140"/>
      <c r="Q153" s="1140"/>
      <c r="R153" s="1140"/>
      <c r="S153" s="1140"/>
      <c r="T153" s="1140"/>
      <c r="U153" s="1140"/>
      <c r="V153" s="1140"/>
      <c r="W153" s="1140"/>
      <c r="X153" s="1140"/>
      <c r="Y153" s="1140"/>
      <c r="Z153" s="1140"/>
      <c r="AA153" s="1140"/>
      <c r="AB153" s="1140"/>
      <c r="AC153" s="1140"/>
      <c r="AD153" s="1140"/>
      <c r="AE153" s="1140"/>
      <c r="AF153" s="1140"/>
      <c r="AG153" s="1140"/>
      <c r="AH153" s="1140"/>
    </row>
    <row r="154" spans="1:59" ht="12.75" customHeight="1">
      <c r="D154" s="505" t="s">
        <v>504</v>
      </c>
      <c r="F154" s="36"/>
      <c r="G154" s="36"/>
      <c r="H154" s="36"/>
      <c r="I154" s="36"/>
      <c r="J154" s="36"/>
      <c r="K154" s="36"/>
      <c r="L154" s="36"/>
      <c r="M154" s="36"/>
      <c r="N154" s="36"/>
      <c r="O154" s="1291" t="s">
        <v>1655</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9"/>
    </row>
    <row r="155" spans="1:59" ht="12.75">
      <c r="D155" s="16" t="s">
        <v>505</v>
      </c>
      <c r="F155" s="16"/>
      <c r="G155" s="16"/>
      <c r="H155" s="16"/>
      <c r="I155" s="16"/>
      <c r="J155" s="16"/>
      <c r="K155" s="16"/>
      <c r="L155" s="16"/>
      <c r="M155" s="16"/>
      <c r="N155" s="16"/>
      <c r="O155" s="1385" t="s">
        <v>1656</v>
      </c>
      <c r="P155" s="1386"/>
      <c r="Q155" s="1386"/>
      <c r="R155" s="1386"/>
      <c r="S155" s="1386"/>
      <c r="T155" s="1386"/>
      <c r="U155" s="1386"/>
      <c r="V155" s="1386"/>
      <c r="W155" s="1386"/>
      <c r="X155" s="1386"/>
      <c r="Y155" s="1386"/>
      <c r="Z155" s="1386"/>
      <c r="AA155" s="1386"/>
      <c r="AB155" s="1386"/>
      <c r="AC155" s="1386"/>
      <c r="AD155" s="1386"/>
      <c r="AE155" s="1386"/>
      <c r="AF155" s="1386"/>
      <c r="AG155" s="1386"/>
      <c r="AH155" s="1386"/>
      <c r="AM155" s="29"/>
    </row>
    <row r="156" spans="1:59" ht="12.75">
      <c r="D156" s="36" t="s">
        <v>339</v>
      </c>
      <c r="F156" s="36"/>
      <c r="G156" s="36"/>
      <c r="H156" s="36"/>
      <c r="I156" s="36"/>
      <c r="J156" s="36"/>
      <c r="K156" s="36"/>
      <c r="L156" s="36"/>
      <c r="M156" s="36"/>
      <c r="N156" s="36"/>
      <c r="O156" s="1136" t="s">
        <v>1657</v>
      </c>
      <c r="P156" s="1116"/>
      <c r="Q156" s="1116"/>
      <c r="R156" s="1116"/>
      <c r="S156" s="1116"/>
      <c r="T156" s="1116"/>
      <c r="U156" s="1116"/>
      <c r="V156" s="1116"/>
      <c r="W156" s="1116"/>
      <c r="X156" s="1116"/>
      <c r="Y156" s="1116"/>
      <c r="Z156" s="1116"/>
      <c r="AA156" s="1116"/>
      <c r="AB156" s="1116"/>
      <c r="AC156" s="1116"/>
      <c r="AD156" s="1116"/>
      <c r="AE156" s="1116"/>
      <c r="AF156" s="1116"/>
      <c r="AG156" s="1116"/>
      <c r="AH156" s="1116"/>
      <c r="BG156" s="15" t="s">
        <v>333</v>
      </c>
    </row>
    <row r="157" spans="1:59" ht="12.75">
      <c r="D157" s="36" t="s">
        <v>340</v>
      </c>
      <c r="F157" s="36"/>
      <c r="G157" s="36"/>
      <c r="H157" s="36"/>
      <c r="I157" s="36"/>
      <c r="J157" s="36"/>
      <c r="K157" s="36"/>
      <c r="L157" s="36"/>
      <c r="M157" s="36"/>
      <c r="N157" s="36"/>
      <c r="O157" s="1136" t="s">
        <v>1627</v>
      </c>
      <c r="P157" s="1140"/>
      <c r="Q157" s="1140"/>
      <c r="R157" s="1140"/>
      <c r="S157" s="1140"/>
      <c r="T157" s="1140"/>
      <c r="U157" s="1140"/>
      <c r="V157" s="1140"/>
      <c r="W157" s="1140"/>
      <c r="X157" s="1140"/>
      <c r="Y157" s="17"/>
      <c r="Z157" s="17"/>
      <c r="AA157" s="17"/>
      <c r="AB157" s="17"/>
      <c r="AC157" s="17"/>
      <c r="AD157" s="17"/>
      <c r="AE157" s="17"/>
      <c r="AF157" s="17"/>
      <c r="BA157" s="40" t="s">
        <v>717</v>
      </c>
      <c r="BG157" s="15" t="s">
        <v>550</v>
      </c>
    </row>
    <row r="158" spans="1:59" ht="12.75">
      <c r="D158" s="36" t="s">
        <v>341</v>
      </c>
      <c r="F158" s="36"/>
      <c r="G158" s="36"/>
      <c r="H158" s="36"/>
      <c r="I158" s="36"/>
      <c r="J158" s="36"/>
      <c r="K158" s="36"/>
      <c r="L158" s="36"/>
      <c r="M158" s="36"/>
      <c r="N158" s="36"/>
      <c r="O158" s="1562">
        <v>93534</v>
      </c>
      <c r="P158" s="1562"/>
      <c r="Q158" s="1562"/>
      <c r="R158" s="1562"/>
      <c r="S158" s="18"/>
      <c r="T158" s="18"/>
      <c r="U158" s="18"/>
      <c r="V158" s="18"/>
      <c r="W158" s="18"/>
      <c r="X158" s="18"/>
      <c r="Y158" s="18"/>
      <c r="Z158" s="18"/>
      <c r="AA158" s="18"/>
      <c r="AB158" s="18"/>
      <c r="AC158" s="18"/>
      <c r="AD158" s="18"/>
      <c r="AE158" s="18"/>
      <c r="AF158" s="18"/>
      <c r="BA158" s="40" t="s">
        <v>718</v>
      </c>
      <c r="BG158" s="15" t="s">
        <v>551</v>
      </c>
    </row>
    <row r="159" spans="1:59" ht="12.75">
      <c r="D159" s="36" t="s">
        <v>342</v>
      </c>
      <c r="F159" s="36"/>
      <c r="G159" s="36"/>
      <c r="H159" s="36"/>
      <c r="I159" s="36"/>
      <c r="J159" s="36"/>
      <c r="K159" s="36"/>
      <c r="L159" s="36"/>
      <c r="M159" s="36"/>
      <c r="N159" s="36"/>
      <c r="O159" s="1295" t="s">
        <v>1658</v>
      </c>
      <c r="P159" s="1388"/>
      <c r="Q159" s="1388"/>
      <c r="R159" s="1388"/>
      <c r="S159" s="1388"/>
      <c r="T159" s="1388"/>
      <c r="V159" s="153" t="s">
        <v>291</v>
      </c>
      <c r="W159" s="1563"/>
      <c r="X159" s="1563"/>
      <c r="Y159" s="19"/>
      <c r="Z159" s="19"/>
      <c r="AA159" s="19"/>
      <c r="AB159" s="19"/>
      <c r="AC159" s="19"/>
      <c r="AD159" s="19"/>
      <c r="AE159" s="19"/>
      <c r="AF159" s="19"/>
      <c r="BA159" s="40" t="s">
        <v>368</v>
      </c>
      <c r="BG159" s="15" t="s">
        <v>552</v>
      </c>
    </row>
    <row r="160" spans="1:59" ht="12.75">
      <c r="D160" s="36" t="s">
        <v>343</v>
      </c>
      <c r="F160" s="36"/>
      <c r="G160" s="36"/>
      <c r="H160" s="36"/>
      <c r="I160" s="36"/>
      <c r="J160" s="36"/>
      <c r="K160" s="36"/>
      <c r="L160" s="36"/>
      <c r="M160" s="36"/>
      <c r="N160" s="36"/>
      <c r="O160" s="1295" t="s">
        <v>1659</v>
      </c>
      <c r="P160" s="1388"/>
      <c r="Q160" s="1388"/>
      <c r="R160" s="1388"/>
      <c r="S160" s="1388"/>
      <c r="T160" s="1388"/>
      <c r="U160" s="19"/>
      <c r="V160" s="19"/>
      <c r="W160" s="19"/>
      <c r="X160" s="19"/>
      <c r="Y160" s="19"/>
      <c r="Z160" s="19"/>
      <c r="AA160" s="19"/>
      <c r="AB160" s="19"/>
      <c r="AC160" s="19"/>
      <c r="AD160" s="19"/>
      <c r="AE160" s="19"/>
      <c r="AF160" s="19"/>
      <c r="BA160" s="40" t="s">
        <v>744</v>
      </c>
      <c r="BG160" s="15" t="s">
        <v>553</v>
      </c>
    </row>
    <row r="161" spans="1:59" ht="12.75">
      <c r="D161" s="36" t="s">
        <v>344</v>
      </c>
      <c r="F161" s="36"/>
      <c r="G161" s="36"/>
      <c r="H161" s="36"/>
      <c r="I161" s="36"/>
      <c r="J161" s="36"/>
      <c r="K161" s="36"/>
      <c r="L161" s="36"/>
      <c r="M161" s="36"/>
      <c r="N161" s="36"/>
      <c r="O161" s="1376"/>
      <c r="P161" s="1376"/>
      <c r="Q161" s="1376"/>
      <c r="R161" s="1376"/>
      <c r="S161" s="1376"/>
      <c r="T161" s="1376"/>
      <c r="U161" s="1376"/>
      <c r="V161" s="1376"/>
      <c r="W161" s="1376"/>
      <c r="X161" s="1376"/>
      <c r="Y161" s="1376"/>
      <c r="Z161" s="1376"/>
      <c r="AA161" s="1376"/>
      <c r="AB161" s="1376"/>
      <c r="AC161" s="1376"/>
      <c r="AD161" s="1376"/>
      <c r="AE161" s="1376"/>
      <c r="AF161" s="1376"/>
      <c r="AG161" s="1376"/>
      <c r="AH161" s="1376"/>
      <c r="AW161" s="15" t="s">
        <v>753</v>
      </c>
      <c r="BA161" s="40" t="s">
        <v>745</v>
      </c>
      <c r="BG161" s="15" t="s">
        <v>554</v>
      </c>
    </row>
    <row r="162" spans="1:59" ht="12.75">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620</v>
      </c>
      <c r="BA162" s="40" t="s">
        <v>746</v>
      </c>
      <c r="BG162" s="15" t="s">
        <v>555</v>
      </c>
    </row>
    <row r="163" spans="1:59" ht="12.75">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747</v>
      </c>
      <c r="BG163" s="15" t="s">
        <v>556</v>
      </c>
    </row>
    <row r="164" spans="1:59" ht="12.75">
      <c r="C164" s="148"/>
      <c r="D164" s="1566" t="s">
        <v>1595</v>
      </c>
      <c r="E164" s="1566"/>
      <c r="F164" s="1566"/>
      <c r="G164" s="1566"/>
      <c r="H164" s="1566"/>
      <c r="I164" s="1566"/>
      <c r="J164" s="1566"/>
      <c r="K164" s="1566"/>
      <c r="L164" s="1566"/>
      <c r="M164" s="1566"/>
      <c r="N164" s="1566"/>
      <c r="O164" s="1566"/>
      <c r="P164" s="1566"/>
      <c r="Q164" s="1566"/>
      <c r="R164" s="1566"/>
      <c r="S164" s="1566"/>
      <c r="T164" s="1566"/>
      <c r="U164" s="1566"/>
      <c r="V164" s="1566"/>
      <c r="W164" s="1566"/>
      <c r="X164" s="1566"/>
      <c r="Y164" s="1566"/>
      <c r="Z164" s="1566"/>
      <c r="AA164" s="1566"/>
      <c r="AB164" s="1566"/>
      <c r="AC164" s="1566"/>
      <c r="AD164" s="1566"/>
      <c r="AE164" s="1566"/>
      <c r="AF164" s="1566"/>
      <c r="AG164" s="1566"/>
      <c r="AH164" s="1566"/>
      <c r="AI164" s="43"/>
      <c r="AJ164" s="43"/>
      <c r="AK164" s="43"/>
      <c r="AL164" s="43"/>
      <c r="BA164" s="40" t="s">
        <v>748</v>
      </c>
      <c r="BG164" s="15" t="s">
        <v>557</v>
      </c>
    </row>
    <row r="165" spans="1:59" ht="12.75">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749</v>
      </c>
      <c r="BG165" s="15" t="s">
        <v>558</v>
      </c>
    </row>
    <row r="166" spans="1:59" ht="12.75">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751</v>
      </c>
      <c r="BG166" s="15" t="s">
        <v>559</v>
      </c>
    </row>
    <row r="167" spans="1:59" ht="12.75">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754</v>
      </c>
      <c r="BG167" s="15" t="s">
        <v>560</v>
      </c>
    </row>
    <row r="168" spans="1:59" ht="12.75">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755</v>
      </c>
      <c r="BG168" s="15" t="s">
        <v>561</v>
      </c>
    </row>
    <row r="169" spans="1:59" ht="12.75">
      <c r="A169" s="1150" t="s">
        <v>614</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40" t="s">
        <v>757</v>
      </c>
      <c r="BG169" s="15" t="s">
        <v>562</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40" t="s">
        <v>758</v>
      </c>
      <c r="BG170" s="15" t="s">
        <v>563</v>
      </c>
    </row>
    <row r="171" spans="1:59" ht="12.75" customHeight="1" thickTop="1">
      <c r="A171" s="29"/>
      <c r="B171" s="29"/>
      <c r="C171" s="29"/>
      <c r="D171" s="29"/>
      <c r="E171" s="29"/>
      <c r="F171" s="29"/>
      <c r="G171" s="3"/>
      <c r="H171" s="29"/>
      <c r="AK171" s="3"/>
      <c r="AL171" s="3"/>
      <c r="BA171" s="40" t="s">
        <v>230</v>
      </c>
      <c r="BG171" s="15" t="s">
        <v>564</v>
      </c>
    </row>
    <row r="172" spans="1:59" ht="12.75">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565</v>
      </c>
    </row>
    <row r="173" spans="1:59" ht="12.75">
      <c r="A173" s="29"/>
      <c r="C173" s="42"/>
      <c r="D173" s="43" t="s">
        <v>347</v>
      </c>
      <c r="J173" s="1399" t="s">
        <v>416</v>
      </c>
      <c r="K173" s="1399"/>
      <c r="L173" s="1399"/>
      <c r="M173" s="1399"/>
      <c r="N173" s="1399"/>
      <c r="O173" s="1399"/>
      <c r="P173" s="1399"/>
      <c r="Q173" s="1399"/>
      <c r="R173" s="1399"/>
      <c r="S173" s="1399"/>
      <c r="U173" s="44"/>
      <c r="X173" s="44"/>
      <c r="AF173" s="29"/>
      <c r="AH173" s="29"/>
      <c r="AJ173" s="3"/>
      <c r="AK173" s="3"/>
      <c r="AL173" s="3"/>
      <c r="BA173" s="40" t="s">
        <v>233</v>
      </c>
      <c r="BG173" s="15" t="s">
        <v>566</v>
      </c>
    </row>
    <row r="174" spans="1:59" ht="12.75">
      <c r="A174" s="29"/>
      <c r="C174" s="42"/>
      <c r="D174" s="62" t="s">
        <v>1523</v>
      </c>
      <c r="E174" s="29"/>
      <c r="F174" s="29"/>
      <c r="G174" s="29"/>
      <c r="H174" s="29"/>
      <c r="I174" s="29"/>
      <c r="J174" s="1116" t="s">
        <v>1660</v>
      </c>
      <c r="K174" s="1116"/>
      <c r="L174" s="1116"/>
      <c r="M174" s="1116"/>
      <c r="N174" s="1116"/>
      <c r="O174" s="1116"/>
      <c r="P174" s="1116"/>
      <c r="Q174" s="1116"/>
      <c r="R174" s="1116"/>
      <c r="S174" s="1116"/>
      <c r="T174" s="1116"/>
      <c r="U174" s="1116"/>
      <c r="V174" s="1116"/>
      <c r="W174" s="1116"/>
      <c r="X174" s="1116"/>
      <c r="Y174" s="1116"/>
      <c r="Z174" s="1116"/>
      <c r="AA174" s="3"/>
      <c r="AH174" s="29"/>
      <c r="AJ174" s="3"/>
      <c r="AK174" s="3"/>
      <c r="AL174" s="3"/>
      <c r="BA174" s="40" t="s">
        <v>235</v>
      </c>
      <c r="BG174" s="15" t="s">
        <v>567</v>
      </c>
    </row>
    <row r="175" spans="1:59" ht="12.75">
      <c r="A175" s="29"/>
      <c r="C175" s="16"/>
      <c r="D175" s="62" t="s">
        <v>348</v>
      </c>
      <c r="F175" s="790"/>
      <c r="G175" s="790"/>
      <c r="H175" s="790"/>
      <c r="I175" s="790"/>
      <c r="J175" s="790"/>
      <c r="K175" s="790"/>
      <c r="L175" s="790"/>
      <c r="M175" s="790"/>
      <c r="N175" s="790"/>
      <c r="O175" s="46"/>
      <c r="Q175" s="29"/>
      <c r="R175" s="29"/>
      <c r="T175" s="790"/>
      <c r="U175" s="1106" t="s">
        <v>753</v>
      </c>
      <c r="V175" s="1106"/>
      <c r="Z175" s="29"/>
      <c r="AC175" s="29"/>
      <c r="AD175" s="29"/>
      <c r="AE175" s="29"/>
      <c r="AF175" s="29"/>
      <c r="AH175" s="29"/>
      <c r="AJ175" s="3"/>
      <c r="AK175" s="3"/>
      <c r="AL175" s="3"/>
      <c r="BA175" s="40" t="s">
        <v>236</v>
      </c>
      <c r="BG175" s="15" t="s">
        <v>568</v>
      </c>
    </row>
    <row r="176" spans="1:59" ht="12.75">
      <c r="A176" s="29"/>
      <c r="C176" s="16"/>
      <c r="D176" s="45"/>
      <c r="E176" s="790" t="s">
        <v>329</v>
      </c>
      <c r="F176" s="790"/>
      <c r="G176" s="790"/>
      <c r="H176" s="790"/>
      <c r="I176" s="790"/>
      <c r="J176" s="790"/>
      <c r="K176" s="790"/>
      <c r="L176" s="790"/>
      <c r="M176" s="790"/>
      <c r="N176" s="790"/>
      <c r="O176" s="46"/>
      <c r="P176" s="29" t="s">
        <v>330</v>
      </c>
      <c r="Q176" s="29"/>
      <c r="R176" s="29"/>
      <c r="S176" s="29" t="s">
        <v>331</v>
      </c>
      <c r="T176" s="790"/>
      <c r="U176" s="1395"/>
      <c r="V176" s="1395"/>
      <c r="W176" s="4" t="s">
        <v>332</v>
      </c>
      <c r="X176" s="1384"/>
      <c r="Y176" s="1384"/>
      <c r="AC176" s="29"/>
      <c r="AD176" s="29"/>
      <c r="AE176" s="29"/>
      <c r="AF176" s="29"/>
      <c r="AH176" s="29"/>
      <c r="AJ176" s="3"/>
      <c r="AK176" s="3"/>
      <c r="AL176" s="3"/>
      <c r="BA176" s="40" t="s">
        <v>238</v>
      </c>
      <c r="BG176" s="15" t="s">
        <v>569</v>
      </c>
    </row>
    <row r="177" spans="1:59" s="790" customFormat="1" ht="12.75">
      <c r="A177" s="29"/>
      <c r="B177" s="15"/>
      <c r="C177" s="47"/>
      <c r="D177" s="29" t="s">
        <v>269</v>
      </c>
      <c r="E177" s="15"/>
      <c r="F177" s="15"/>
      <c r="G177" s="15"/>
      <c r="H177" s="15"/>
      <c r="I177" s="15"/>
      <c r="J177" s="15"/>
      <c r="K177" s="15"/>
      <c r="L177" s="15"/>
      <c r="M177" s="29"/>
      <c r="N177" s="15"/>
      <c r="O177" s="15"/>
      <c r="P177" s="15"/>
      <c r="Q177" s="15"/>
      <c r="R177" s="1106" t="s">
        <v>753</v>
      </c>
      <c r="S177" s="1106"/>
      <c r="T177" s="3"/>
      <c r="V177" s="15"/>
      <c r="W177" s="3"/>
      <c r="X177" s="3"/>
      <c r="Y177" s="3"/>
      <c r="AD177" s="29"/>
      <c r="AF177" s="29"/>
      <c r="AH177" s="29"/>
      <c r="AJ177" s="752"/>
      <c r="AK177" s="752"/>
      <c r="AL177" s="752"/>
      <c r="BA177" s="40" t="s">
        <v>239</v>
      </c>
      <c r="BG177" s="790" t="s">
        <v>570</v>
      </c>
    </row>
    <row r="178" spans="1:59" s="790" customFormat="1" ht="12.75">
      <c r="A178" s="29"/>
      <c r="B178" s="15"/>
      <c r="C178" s="47"/>
      <c r="D178" s="62" t="s">
        <v>1524</v>
      </c>
      <c r="E178" s="15"/>
      <c r="F178" s="15"/>
      <c r="G178" s="15"/>
      <c r="H178" s="15"/>
      <c r="I178" s="15"/>
      <c r="J178" s="15"/>
      <c r="K178" s="15"/>
      <c r="L178" s="15"/>
      <c r="M178" s="15"/>
      <c r="N178" s="15"/>
      <c r="P178" s="29"/>
      <c r="R178" s="15"/>
      <c r="S178" s="15"/>
      <c r="T178" s="15"/>
      <c r="U178" s="15"/>
      <c r="V178" s="15"/>
      <c r="W178" s="15"/>
      <c r="X178" s="15"/>
      <c r="Y178" s="15"/>
      <c r="AA178" s="29" t="s">
        <v>330</v>
      </c>
      <c r="AC178" s="29"/>
      <c r="AD178" s="29" t="s">
        <v>331</v>
      </c>
      <c r="AF178" s="1614"/>
      <c r="AG178" s="1614"/>
      <c r="AH178" s="4" t="s">
        <v>332</v>
      </c>
      <c r="AI178" s="1567"/>
      <c r="AJ178" s="1567"/>
      <c r="AK178" s="1567"/>
      <c r="AL178" s="752"/>
      <c r="BA178" s="40" t="s">
        <v>240</v>
      </c>
      <c r="BG178" s="790" t="s">
        <v>59</v>
      </c>
    </row>
    <row r="179" spans="1:59" s="790" customFormat="1" ht="12.75">
      <c r="A179" s="29"/>
      <c r="B179" s="15"/>
      <c r="C179" s="47"/>
      <c r="AL179" s="752"/>
      <c r="BA179" s="40" t="s">
        <v>241</v>
      </c>
      <c r="BG179" s="790" t="s">
        <v>60</v>
      </c>
    </row>
    <row r="180" spans="1:59" s="790" customFormat="1" ht="12.75">
      <c r="A180" s="29"/>
      <c r="B180" s="15"/>
      <c r="C180" s="47"/>
      <c r="D180" s="752" t="s">
        <v>506</v>
      </c>
      <c r="E180" s="29"/>
      <c r="X180" s="1106" t="s">
        <v>753</v>
      </c>
      <c r="Y180" s="1106"/>
      <c r="Z180" s="963"/>
      <c r="AK180" s="752"/>
      <c r="AL180" s="752"/>
      <c r="BA180" s="40" t="s">
        <v>243</v>
      </c>
      <c r="BG180" s="790" t="s">
        <v>61</v>
      </c>
    </row>
    <row r="181" spans="1:59" s="790" customFormat="1" ht="12.95" customHeight="1">
      <c r="A181" s="29"/>
      <c r="B181" s="15"/>
      <c r="C181" s="48"/>
      <c r="E181" s="8" t="s">
        <v>1122</v>
      </c>
      <c r="Z181" s="29"/>
      <c r="AA181" s="29"/>
      <c r="AJ181" s="752"/>
      <c r="AK181" s="752"/>
      <c r="AL181" s="752"/>
      <c r="BA181" s="40" t="s">
        <v>244</v>
      </c>
      <c r="BG181" s="790" t="s">
        <v>62</v>
      </c>
    </row>
    <row r="182" spans="1:59" ht="12.75">
      <c r="A182" s="29"/>
      <c r="C182" s="48"/>
      <c r="D182" s="8"/>
      <c r="AD182" s="790"/>
      <c r="AE182" s="29"/>
      <c r="AF182" s="29"/>
      <c r="AG182" s="790"/>
      <c r="AJ182" s="3"/>
      <c r="AK182" s="3"/>
      <c r="AL182" s="3"/>
      <c r="BA182" s="40" t="s">
        <v>245</v>
      </c>
      <c r="BG182" s="15" t="s">
        <v>66</v>
      </c>
    </row>
    <row r="183" spans="1:59" ht="12.75">
      <c r="A183" s="29"/>
      <c r="C183" s="48"/>
      <c r="D183" s="548" t="s">
        <v>1140</v>
      </c>
      <c r="E183" s="61"/>
      <c r="G183" s="29"/>
      <c r="H183" s="29"/>
      <c r="I183" s="29"/>
      <c r="J183" s="29"/>
      <c r="R183" s="1106" t="s">
        <v>753</v>
      </c>
      <c r="S183" s="1603"/>
      <c r="W183" s="29"/>
      <c r="Z183" s="29"/>
      <c r="AA183" s="29"/>
      <c r="AE183" s="29"/>
      <c r="AF183" s="29"/>
      <c r="AH183" s="29"/>
      <c r="AJ183" s="3"/>
      <c r="AK183" s="3"/>
      <c r="AL183" s="3"/>
      <c r="BA183" s="40" t="s">
        <v>247</v>
      </c>
      <c r="BG183" s="15" t="s">
        <v>67</v>
      </c>
    </row>
    <row r="184" spans="1:59" ht="12.75">
      <c r="A184" s="3"/>
      <c r="C184" s="29"/>
      <c r="D184" s="29"/>
      <c r="E184" s="29"/>
      <c r="F184" s="29"/>
      <c r="G184" s="29"/>
      <c r="H184" s="29"/>
      <c r="I184" s="29"/>
      <c r="J184" s="29"/>
      <c r="S184" s="29"/>
      <c r="T184" s="29"/>
      <c r="Z184" s="29"/>
      <c r="AA184" s="29"/>
      <c r="AD184" s="29"/>
      <c r="AE184" s="29"/>
      <c r="AF184" s="29"/>
      <c r="AH184" s="29"/>
      <c r="AJ184" s="3"/>
      <c r="AK184" s="3"/>
      <c r="AL184" s="3"/>
      <c r="AM184" s="29" t="s">
        <v>666</v>
      </c>
      <c r="BA184" s="40" t="s">
        <v>249</v>
      </c>
      <c r="BG184" s="15" t="s">
        <v>68</v>
      </c>
    </row>
    <row r="185" spans="1:59" ht="12.75">
      <c r="A185" s="41" t="s">
        <v>655</v>
      </c>
      <c r="C185" s="41" t="s">
        <v>656</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667</v>
      </c>
      <c r="BA185" s="40" t="s">
        <v>250</v>
      </c>
      <c r="BG185" s="15" t="s">
        <v>69</v>
      </c>
    </row>
    <row r="186" spans="1:59" ht="12.75">
      <c r="A186" s="29"/>
      <c r="C186" s="49"/>
      <c r="D186" s="29" t="s">
        <v>657</v>
      </c>
      <c r="E186" s="29"/>
      <c r="F186" s="29"/>
      <c r="G186" s="29"/>
      <c r="H186" s="29"/>
      <c r="I186" s="1302" t="str">
        <f>H18</f>
        <v>Maison's at 40th</v>
      </c>
      <c r="J186" s="1302"/>
      <c r="K186" s="1302"/>
      <c r="L186" s="1302"/>
      <c r="M186" s="1302"/>
      <c r="N186" s="1302"/>
      <c r="O186" s="1302"/>
      <c r="P186" s="1302"/>
      <c r="Q186" s="1302"/>
      <c r="R186" s="1302"/>
      <c r="S186" s="1302"/>
      <c r="T186" s="1302"/>
      <c r="U186" s="1302"/>
      <c r="V186" s="1302"/>
      <c r="W186" s="1302"/>
      <c r="X186" s="1302"/>
      <c r="Y186" s="1302"/>
      <c r="Z186" s="1302"/>
      <c r="AA186" s="1302"/>
      <c r="AB186" s="1302"/>
      <c r="AC186" s="1302"/>
      <c r="AD186" s="1302"/>
      <c r="AE186" s="1302"/>
      <c r="AF186" s="29"/>
      <c r="AH186" s="29"/>
      <c r="AJ186" s="3"/>
      <c r="AK186" s="3"/>
      <c r="AL186" s="3"/>
      <c r="BA186" s="40" t="s">
        <v>251</v>
      </c>
      <c r="BG186" s="15" t="s">
        <v>70</v>
      </c>
    </row>
    <row r="187" spans="1:59" ht="12.75">
      <c r="A187" s="29"/>
      <c r="C187" s="49"/>
      <c r="D187" s="29" t="s">
        <v>658</v>
      </c>
      <c r="E187" s="29"/>
      <c r="F187" s="29"/>
      <c r="G187" s="29"/>
      <c r="H187" s="29"/>
      <c r="I187" s="1115" t="s">
        <v>1625</v>
      </c>
      <c r="J187" s="1115"/>
      <c r="K187" s="1115"/>
      <c r="L187" s="1115"/>
      <c r="M187" s="1115"/>
      <c r="N187" s="1115"/>
      <c r="O187" s="1115"/>
      <c r="P187" s="1115"/>
      <c r="Q187" s="1115"/>
      <c r="R187" s="1115"/>
      <c r="S187" s="1115"/>
      <c r="T187" s="1115"/>
      <c r="U187" s="1115"/>
      <c r="V187" s="1115"/>
      <c r="W187" s="1115"/>
      <c r="X187" s="1115"/>
      <c r="Y187" s="1115"/>
      <c r="Z187" s="1115"/>
      <c r="AA187" s="1115"/>
      <c r="AB187" s="1115"/>
      <c r="AC187" s="1115"/>
      <c r="AD187" s="1115"/>
      <c r="AE187" s="1115"/>
      <c r="AF187" s="29"/>
      <c r="AH187" s="29"/>
      <c r="AJ187" s="3"/>
      <c r="AK187" s="3"/>
      <c r="AL187" s="3"/>
      <c r="BA187" s="40" t="s">
        <v>252</v>
      </c>
      <c r="BG187" s="15" t="s">
        <v>71</v>
      </c>
    </row>
    <row r="188" spans="1:59" ht="12.75">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2.75">
      <c r="A189" s="29"/>
      <c r="C189" s="49"/>
      <c r="D189" s="29"/>
      <c r="E189" s="1278" t="s">
        <v>1626</v>
      </c>
      <c r="F189" s="1278"/>
      <c r="G189" s="1278"/>
      <c r="H189" s="1278"/>
      <c r="I189" s="1278"/>
      <c r="J189" s="1278"/>
      <c r="K189" s="1278"/>
      <c r="L189" s="1278"/>
      <c r="M189" s="1278"/>
      <c r="N189" s="1278"/>
      <c r="O189" s="1278"/>
      <c r="P189" s="1278"/>
      <c r="Q189" s="1278"/>
      <c r="R189" s="1278"/>
      <c r="S189" s="1278"/>
      <c r="T189" s="1278"/>
      <c r="U189" s="1278"/>
      <c r="V189" s="1278"/>
      <c r="W189" s="1278"/>
      <c r="X189" s="1278"/>
      <c r="Y189" s="1278"/>
      <c r="Z189" s="1278"/>
      <c r="AA189" s="1278"/>
      <c r="AB189" s="1278"/>
      <c r="AC189" s="1278"/>
      <c r="AD189" s="1278"/>
      <c r="AE189" s="1278"/>
      <c r="AF189" s="29"/>
      <c r="AH189" s="29"/>
      <c r="AJ189" s="3"/>
      <c r="AK189" s="3"/>
      <c r="AL189" s="3"/>
      <c r="AP189" s="15" t="s">
        <v>333</v>
      </c>
      <c r="BA189" s="40" t="s">
        <v>255</v>
      </c>
      <c r="BG189" s="15" t="s">
        <v>73</v>
      </c>
    </row>
    <row r="190" spans="1:59" ht="12.75">
      <c r="A190" s="29"/>
      <c r="C190" s="49"/>
      <c r="D190" s="29"/>
      <c r="E190" s="1279"/>
      <c r="F190" s="1279"/>
      <c r="G190" s="1279"/>
      <c r="H190" s="1279"/>
      <c r="I190" s="1279"/>
      <c r="J190" s="1279"/>
      <c r="K190" s="1279"/>
      <c r="L190" s="1279"/>
      <c r="M190" s="1279"/>
      <c r="N190" s="1279"/>
      <c r="O190" s="1279"/>
      <c r="P190" s="1279"/>
      <c r="Q190" s="1279"/>
      <c r="R190" s="1279"/>
      <c r="S190" s="1279"/>
      <c r="T190" s="1279"/>
      <c r="U190" s="1279"/>
      <c r="V190" s="1279"/>
      <c r="W190" s="1279"/>
      <c r="X190" s="1279"/>
      <c r="Y190" s="1279"/>
      <c r="Z190" s="1279"/>
      <c r="AA190" s="1279"/>
      <c r="AB190" s="1279"/>
      <c r="AC190" s="1279"/>
      <c r="AD190" s="1279"/>
      <c r="AE190" s="1279"/>
      <c r="AF190" s="29"/>
      <c r="AH190" s="29"/>
      <c r="AJ190" s="3"/>
      <c r="AK190" s="3"/>
      <c r="AL190" s="3"/>
      <c r="AP190" s="15" t="s">
        <v>1237</v>
      </c>
      <c r="BA190" s="40" t="s">
        <v>716</v>
      </c>
      <c r="BG190" s="15" t="s">
        <v>74</v>
      </c>
    </row>
    <row r="191" spans="1:59" ht="12.75">
      <c r="A191" s="29"/>
      <c r="C191" s="49"/>
      <c r="D191" s="29" t="s">
        <v>659</v>
      </c>
      <c r="E191" s="29"/>
      <c r="I191" s="1116" t="s">
        <v>1627</v>
      </c>
      <c r="J191" s="1116"/>
      <c r="K191" s="1116"/>
      <c r="L191" s="1116"/>
      <c r="M191" s="1116"/>
      <c r="N191" s="1116"/>
      <c r="O191" s="1116"/>
      <c r="P191" s="1116"/>
      <c r="Q191" s="29" t="s">
        <v>661</v>
      </c>
      <c r="T191" s="1116" t="s">
        <v>568</v>
      </c>
      <c r="U191" s="1116"/>
      <c r="V191" s="1116"/>
      <c r="W191" s="1116"/>
      <c r="X191" s="1116"/>
      <c r="Y191" s="1116"/>
      <c r="Z191" s="1116"/>
      <c r="AA191" s="1116"/>
      <c r="AB191" s="1116"/>
      <c r="AC191" s="1116"/>
      <c r="AD191" s="1116"/>
      <c r="AE191" s="1116"/>
      <c r="AH191" s="29"/>
      <c r="AJ191" s="3"/>
      <c r="AK191" s="3"/>
      <c r="AL191" s="3"/>
      <c r="AP191" s="15" t="s">
        <v>1238</v>
      </c>
      <c r="BA191" s="40" t="s">
        <v>773</v>
      </c>
      <c r="BG191" s="15" t="s">
        <v>819</v>
      </c>
    </row>
    <row r="192" spans="1:59" ht="12.75">
      <c r="A192" s="29"/>
      <c r="C192" s="50"/>
      <c r="D192" s="29" t="s">
        <v>662</v>
      </c>
      <c r="E192" s="29"/>
      <c r="F192" s="29"/>
      <c r="G192" s="29"/>
      <c r="I192" s="1115">
        <v>93536</v>
      </c>
      <c r="J192" s="1115"/>
      <c r="K192" s="1115"/>
      <c r="L192" s="1115"/>
      <c r="M192" s="1115"/>
      <c r="N192" s="1115"/>
      <c r="O192" s="29" t="s">
        <v>664</v>
      </c>
      <c r="P192" s="29"/>
      <c r="Q192" s="29"/>
      <c r="R192" s="29"/>
      <c r="S192" s="29"/>
      <c r="T192" s="1398">
        <v>9010.0400000000009</v>
      </c>
      <c r="U192" s="1398"/>
      <c r="V192" s="1398"/>
      <c r="W192" s="1398"/>
      <c r="X192" s="1398"/>
      <c r="Y192" s="1398"/>
      <c r="Z192" s="1398"/>
      <c r="AA192" s="1398"/>
      <c r="AB192" s="1398"/>
      <c r="AC192" s="1398"/>
      <c r="AD192" s="1398"/>
      <c r="AE192" s="1398"/>
      <c r="AF192" s="29"/>
      <c r="AH192" s="29"/>
      <c r="AJ192" s="3"/>
      <c r="AK192" s="3"/>
      <c r="AL192" s="3"/>
      <c r="AP192" s="15" t="s">
        <v>1239</v>
      </c>
      <c r="BA192" s="40" t="s">
        <v>774</v>
      </c>
      <c r="BG192" s="15" t="s">
        <v>820</v>
      </c>
    </row>
    <row r="193" spans="1:66" ht="12.75">
      <c r="A193" s="29"/>
      <c r="C193" s="50"/>
      <c r="D193" s="29" t="s">
        <v>536</v>
      </c>
      <c r="E193" s="29"/>
      <c r="F193" s="29"/>
      <c r="G193" s="29"/>
      <c r="H193" s="29"/>
      <c r="I193" s="29"/>
      <c r="J193" s="29"/>
      <c r="K193" s="29"/>
      <c r="L193" s="29"/>
      <c r="M193" s="29"/>
      <c r="N193" s="1565" t="s">
        <v>1638</v>
      </c>
      <c r="O193" s="1278"/>
      <c r="P193" s="1278"/>
      <c r="Q193" s="1278"/>
      <c r="R193" s="1278"/>
      <c r="S193" s="1278"/>
      <c r="T193" s="1278"/>
      <c r="U193" s="1278"/>
      <c r="V193" s="1278"/>
      <c r="W193" s="1278"/>
      <c r="X193" s="1278"/>
      <c r="Y193" s="1278"/>
      <c r="Z193" s="1278"/>
      <c r="AA193" s="1278"/>
      <c r="AB193" s="1278"/>
      <c r="AC193" s="1278"/>
      <c r="AD193" s="1278"/>
      <c r="AE193" s="1278"/>
      <c r="AF193" s="29"/>
      <c r="AH193" s="29"/>
      <c r="AJ193" s="3"/>
      <c r="AK193" s="3"/>
      <c r="AL193" s="3"/>
      <c r="AP193" s="15" t="s">
        <v>1240</v>
      </c>
      <c r="BA193" s="40" t="s">
        <v>775</v>
      </c>
      <c r="BG193" s="15" t="s">
        <v>821</v>
      </c>
    </row>
    <row r="194" spans="1:66" ht="12.75">
      <c r="A194" s="29"/>
      <c r="C194" s="50"/>
      <c r="D194" s="29"/>
      <c r="E194" s="29"/>
      <c r="F194" s="29"/>
      <c r="G194" s="29"/>
      <c r="H194" s="29"/>
      <c r="I194" s="29"/>
      <c r="J194" s="29"/>
      <c r="K194" s="29"/>
      <c r="L194" s="29"/>
      <c r="M194" s="183"/>
      <c r="N194" s="1279"/>
      <c r="O194" s="1279"/>
      <c r="P194" s="1279"/>
      <c r="Q194" s="1279"/>
      <c r="R194" s="1279"/>
      <c r="S194" s="1279"/>
      <c r="T194" s="1279"/>
      <c r="U194" s="1279"/>
      <c r="V194" s="1279"/>
      <c r="W194" s="1279"/>
      <c r="X194" s="1279"/>
      <c r="Y194" s="1279"/>
      <c r="Z194" s="1279"/>
      <c r="AA194" s="1279"/>
      <c r="AB194" s="1279"/>
      <c r="AC194" s="1279"/>
      <c r="AD194" s="1279"/>
      <c r="AE194" s="1279"/>
      <c r="AF194" s="29"/>
      <c r="AH194" s="29"/>
      <c r="AJ194" s="3"/>
      <c r="AK194" s="3"/>
      <c r="AL194" s="3"/>
      <c r="AP194" s="15" t="s">
        <v>1241</v>
      </c>
      <c r="BA194" s="40" t="s">
        <v>776</v>
      </c>
      <c r="BG194" s="15" t="s">
        <v>822</v>
      </c>
    </row>
    <row r="195" spans="1:66" ht="12.75">
      <c r="A195" s="29"/>
      <c r="C195" s="50"/>
      <c r="D195" s="29" t="s">
        <v>358</v>
      </c>
      <c r="E195" s="29"/>
      <c r="F195" s="29"/>
      <c r="G195" s="29"/>
      <c r="H195" s="29"/>
      <c r="I195" s="29"/>
      <c r="J195" s="29"/>
      <c r="K195" s="29"/>
      <c r="L195" s="29"/>
      <c r="M195" s="29"/>
      <c r="N195" s="29"/>
      <c r="O195" s="29"/>
      <c r="P195" s="29"/>
      <c r="Q195" s="29"/>
      <c r="R195" s="29"/>
      <c r="T195" s="1106" t="s">
        <v>753</v>
      </c>
      <c r="U195" s="1106"/>
      <c r="W195" s="29" t="s">
        <v>769</v>
      </c>
      <c r="X195" s="29"/>
      <c r="Y195" s="29"/>
      <c r="Z195" s="29"/>
      <c r="AA195" s="29"/>
      <c r="AB195" s="29"/>
      <c r="AC195" s="29"/>
      <c r="AD195" s="29"/>
      <c r="AE195" s="29"/>
      <c r="AF195" s="29"/>
      <c r="AG195" s="29"/>
      <c r="AH195" s="1106">
        <v>23</v>
      </c>
      <c r="AI195" s="1106"/>
      <c r="AJ195" s="3"/>
      <c r="AK195" s="3"/>
      <c r="AL195" s="3"/>
      <c r="BA195" s="40" t="s">
        <v>261</v>
      </c>
      <c r="BG195" s="15" t="s">
        <v>823</v>
      </c>
    </row>
    <row r="196" spans="1:66" ht="12.75" customHeight="1">
      <c r="A196" s="29"/>
      <c r="C196" s="50"/>
      <c r="D196" s="29" t="s">
        <v>431</v>
      </c>
      <c r="E196" s="29"/>
      <c r="F196" s="29"/>
      <c r="G196" s="29"/>
      <c r="H196" s="29"/>
      <c r="I196" s="29"/>
      <c r="J196" s="29"/>
      <c r="K196" s="29"/>
      <c r="L196" s="29"/>
      <c r="M196" s="29"/>
      <c r="N196" s="29"/>
      <c r="O196" s="29"/>
      <c r="P196" s="29"/>
      <c r="Q196" s="29"/>
      <c r="R196" s="29"/>
      <c r="T196" s="1117" t="s">
        <v>753</v>
      </c>
      <c r="U196" s="1117"/>
      <c r="W196" s="29" t="s">
        <v>770</v>
      </c>
      <c r="X196" s="29"/>
      <c r="Y196" s="29"/>
      <c r="Z196" s="29"/>
      <c r="AA196" s="29"/>
      <c r="AB196" s="29"/>
      <c r="AC196" s="29"/>
      <c r="AD196" s="29"/>
      <c r="AE196" s="29"/>
      <c r="AF196" s="29"/>
      <c r="AG196" s="29"/>
      <c r="AH196" s="1106">
        <v>36</v>
      </c>
      <c r="AI196" s="1106"/>
      <c r="AJ196" s="3"/>
      <c r="AK196" s="3"/>
      <c r="AL196" s="3"/>
      <c r="AP196" s="753" t="s">
        <v>333</v>
      </c>
      <c r="AQ196" s="751"/>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117" t="s">
        <v>753</v>
      </c>
      <c r="U197" s="1117"/>
      <c r="V197" s="15"/>
      <c r="W197" s="29" t="s">
        <v>771</v>
      </c>
      <c r="X197" s="29"/>
      <c r="Y197" s="29"/>
      <c r="Z197" s="29"/>
      <c r="AA197" s="29"/>
      <c r="AB197" s="29"/>
      <c r="AC197" s="29"/>
      <c r="AD197" s="29"/>
      <c r="AE197" s="29"/>
      <c r="AF197" s="29"/>
      <c r="AG197" s="29"/>
      <c r="AH197" s="1106">
        <v>21</v>
      </c>
      <c r="AI197" s="1106"/>
      <c r="AJ197" s="3"/>
      <c r="AK197" s="3"/>
      <c r="AL197" s="3"/>
      <c r="AM197" s="56"/>
      <c r="AN197" s="56"/>
      <c r="AO197" s="24"/>
      <c r="AP197" s="758" t="s">
        <v>1001</v>
      </c>
      <c r="AQ197" s="751"/>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1532</v>
      </c>
      <c r="E198" s="29"/>
      <c r="F198" s="29"/>
      <c r="G198" s="29"/>
      <c r="H198" s="29"/>
      <c r="I198" s="29"/>
      <c r="J198" s="29"/>
      <c r="K198" s="29"/>
      <c r="L198" s="29"/>
      <c r="M198" s="29"/>
      <c r="N198" s="29"/>
      <c r="O198" s="29"/>
      <c r="P198" s="29"/>
      <c r="Q198" s="29"/>
      <c r="R198" s="29"/>
      <c r="S198" s="15"/>
      <c r="T198" s="15"/>
      <c r="U198" s="15"/>
      <c r="V198" s="15"/>
      <c r="W198" s="29"/>
      <c r="X198" s="29"/>
      <c r="Y198" s="1117" t="s">
        <v>753</v>
      </c>
      <c r="Z198" s="1117"/>
      <c r="AA198" s="29"/>
      <c r="AB198" s="29"/>
      <c r="AC198" s="29"/>
      <c r="AD198" s="29"/>
      <c r="AE198" s="29"/>
      <c r="AF198" s="29"/>
      <c r="AG198" s="29"/>
      <c r="AJ198" s="3"/>
      <c r="AK198" s="3"/>
      <c r="AL198" s="3"/>
      <c r="AM198" s="56"/>
      <c r="AN198" s="56"/>
      <c r="AO198" s="24"/>
      <c r="AP198" s="757" t="s">
        <v>1000</v>
      </c>
      <c r="AQ198" s="754"/>
      <c r="AR198" s="24"/>
      <c r="AS198" s="24"/>
      <c r="BA198" s="40" t="s">
        <v>787</v>
      </c>
      <c r="BB198" s="15"/>
      <c r="BC198" s="15"/>
      <c r="BD198" s="15"/>
      <c r="BE198" s="15"/>
      <c r="BF198" s="15"/>
      <c r="BG198" s="15" t="s">
        <v>209</v>
      </c>
      <c r="BH198" s="15"/>
    </row>
    <row r="199" spans="1:66" s="55" customFormat="1" ht="12.75">
      <c r="A199" s="29"/>
      <c r="B199" s="15"/>
      <c r="C199" s="50"/>
      <c r="D199" s="3" t="s">
        <v>768</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7" t="s">
        <v>1264</v>
      </c>
      <c r="AQ199" s="754"/>
      <c r="AR199" s="24"/>
      <c r="AS199" s="24"/>
      <c r="BA199" s="40" t="s">
        <v>788</v>
      </c>
      <c r="BB199" s="57"/>
      <c r="BC199" s="58"/>
      <c r="BD199" s="58"/>
      <c r="BE199" s="58"/>
      <c r="BF199" s="58"/>
      <c r="BG199" s="58" t="s">
        <v>210</v>
      </c>
      <c r="BH199" s="15"/>
      <c r="BI199" s="60"/>
      <c r="BJ199" s="60"/>
      <c r="BK199" s="60"/>
      <c r="BL199" s="60"/>
      <c r="BM199" s="60"/>
      <c r="BN199" s="60"/>
    </row>
    <row r="200" spans="1:66" ht="12.75" customHeight="1">
      <c r="A200" s="29"/>
      <c r="C200" s="50"/>
      <c r="D200" s="364" t="s">
        <v>1058</v>
      </c>
      <c r="E200" s="29"/>
      <c r="F200" s="29"/>
      <c r="G200" s="29"/>
      <c r="H200" s="29"/>
      <c r="I200" s="29"/>
      <c r="J200" s="29"/>
      <c r="K200" s="29"/>
      <c r="L200" s="29"/>
      <c r="M200" s="29"/>
      <c r="N200" s="29"/>
      <c r="O200" s="29"/>
      <c r="P200" s="29"/>
      <c r="Q200" s="29"/>
      <c r="R200" s="29"/>
      <c r="S200" s="43"/>
      <c r="T200" s="259"/>
      <c r="U200" s="259"/>
      <c r="V200" s="43"/>
      <c r="W200" s="364" t="s">
        <v>1057</v>
      </c>
      <c r="X200" s="29"/>
      <c r="Y200" s="29"/>
      <c r="Z200" s="29"/>
      <c r="AA200" s="29"/>
      <c r="AB200" s="29"/>
      <c r="AC200" s="29"/>
      <c r="AD200" s="29"/>
      <c r="AE200" s="29"/>
      <c r="AF200" s="29"/>
      <c r="AG200" s="3"/>
      <c r="AH200" s="259"/>
      <c r="AI200" s="259"/>
      <c r="AJ200" s="3"/>
      <c r="AK200" s="3"/>
      <c r="AL200" s="3"/>
      <c r="AP200" s="755" t="s">
        <v>690</v>
      </c>
      <c r="AQ200" s="754"/>
      <c r="BA200" s="40" t="s">
        <v>789</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5" t="s">
        <v>1265</v>
      </c>
      <c r="AQ201" s="751"/>
      <c r="BA201" s="40" t="s">
        <v>790</v>
      </c>
      <c r="BB201" s="55"/>
      <c r="BC201" s="58"/>
      <c r="BD201" s="58"/>
      <c r="BE201" s="58"/>
      <c r="BF201" s="59"/>
      <c r="BG201" s="59" t="s">
        <v>212</v>
      </c>
    </row>
    <row r="202" spans="1:66" ht="12.75" customHeight="1">
      <c r="A202" s="41" t="s">
        <v>665</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2" t="s">
        <v>1266</v>
      </c>
      <c r="AQ202" s="751"/>
      <c r="BA202" s="40" t="s">
        <v>791</v>
      </c>
      <c r="BG202" s="59" t="s">
        <v>213</v>
      </c>
      <c r="BH202" s="55"/>
    </row>
    <row r="203" spans="1:66" ht="12.75" customHeight="1">
      <c r="A203" s="29"/>
      <c r="C203" s="29"/>
      <c r="D203" s="1302" t="s">
        <v>430</v>
      </c>
      <c r="E203" s="1302"/>
      <c r="F203" s="1302"/>
      <c r="G203" s="1302"/>
      <c r="H203" s="1302"/>
      <c r="I203" s="1302"/>
      <c r="J203" s="1302"/>
      <c r="K203" s="1302"/>
      <c r="L203" s="1302"/>
      <c r="M203" s="1302"/>
      <c r="P203" s="1392">
        <f>M26</f>
        <v>294644</v>
      </c>
      <c r="Q203" s="1393"/>
      <c r="R203" s="1393"/>
      <c r="S203" s="1393"/>
      <c r="T203" s="1393"/>
      <c r="U203" s="1393"/>
      <c r="V203" s="29"/>
      <c r="W203" s="29"/>
      <c r="X203" s="29"/>
      <c r="Y203" s="29"/>
      <c r="Z203" s="29"/>
      <c r="AA203" s="29"/>
      <c r="AB203" s="29"/>
      <c r="AC203" s="29"/>
      <c r="AD203" s="29"/>
      <c r="AE203" s="29"/>
      <c r="AF203" s="29"/>
      <c r="AG203" s="29"/>
      <c r="AH203" s="29"/>
      <c r="AI203" s="29"/>
      <c r="AJ203" s="3"/>
      <c r="AK203" s="3"/>
      <c r="AL203" s="3"/>
      <c r="AP203" s="755" t="s">
        <v>689</v>
      </c>
      <c r="AQ203" s="751"/>
      <c r="BA203" s="40" t="s">
        <v>792</v>
      </c>
      <c r="BG203" s="59" t="s">
        <v>214</v>
      </c>
      <c r="BH203" s="55"/>
    </row>
    <row r="204" spans="1:66" ht="12.75">
      <c r="A204" s="29"/>
      <c r="C204" s="49"/>
      <c r="D204" s="1564" t="s">
        <v>1120</v>
      </c>
      <c r="E204" s="1302"/>
      <c r="F204" s="1302"/>
      <c r="G204" s="1302"/>
      <c r="H204" s="1302"/>
      <c r="I204" s="1302"/>
      <c r="J204" s="1302"/>
      <c r="K204" s="1302"/>
      <c r="L204" s="1302"/>
      <c r="M204" s="1302"/>
      <c r="P204" s="1393">
        <f>M27</f>
        <v>0</v>
      </c>
      <c r="Q204" s="1393"/>
      <c r="R204" s="1393"/>
      <c r="S204" s="1393"/>
      <c r="T204" s="1393"/>
      <c r="U204" s="1393"/>
      <c r="V204" s="51"/>
      <c r="W204" s="29"/>
      <c r="X204" s="29"/>
      <c r="Y204" s="29"/>
      <c r="Z204" s="29"/>
      <c r="AA204" s="29"/>
      <c r="AB204" s="29"/>
      <c r="AC204" s="29"/>
      <c r="AD204" s="29"/>
      <c r="AE204" s="29"/>
      <c r="AF204" s="29"/>
      <c r="AG204" s="29"/>
      <c r="AH204" s="29"/>
      <c r="AI204" s="29"/>
      <c r="AJ204" s="3"/>
      <c r="AK204" s="3"/>
      <c r="AL204" s="3"/>
      <c r="AP204" s="755" t="s">
        <v>1219</v>
      </c>
      <c r="AQ204" s="751"/>
      <c r="BA204" s="40" t="s">
        <v>793</v>
      </c>
      <c r="BG204" s="59" t="s">
        <v>215</v>
      </c>
      <c r="BH204" s="60"/>
    </row>
    <row r="205" spans="1:66" ht="12.75">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6" t="s">
        <v>1267</v>
      </c>
      <c r="AQ205" s="751"/>
      <c r="BA205" s="40" t="s">
        <v>117</v>
      </c>
      <c r="BG205" s="59" t="s">
        <v>191</v>
      </c>
    </row>
    <row r="206" spans="1:66" ht="12.75">
      <c r="A206" s="53" t="s">
        <v>668</v>
      </c>
      <c r="C206" s="53" t="s">
        <v>626</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7" t="s">
        <v>1545</v>
      </c>
      <c r="AQ206" s="751"/>
      <c r="BA206" s="40" t="s">
        <v>118</v>
      </c>
      <c r="BG206" s="59" t="s">
        <v>216</v>
      </c>
    </row>
    <row r="207" spans="1:66" ht="12.75">
      <c r="A207" s="29"/>
      <c r="C207" s="49"/>
      <c r="D207" s="1140" t="s">
        <v>1633</v>
      </c>
      <c r="E207" s="1140"/>
      <c r="F207" s="1140"/>
      <c r="G207" s="1140"/>
      <c r="H207" s="1140"/>
      <c r="I207" s="1140"/>
      <c r="J207" s="1140"/>
      <c r="K207" s="1140"/>
      <c r="L207" s="1140"/>
      <c r="M207" s="1140"/>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2" t="s">
        <v>1268</v>
      </c>
      <c r="AQ207" s="751"/>
      <c r="BA207" s="40" t="s">
        <v>51</v>
      </c>
      <c r="BG207" s="59" t="s">
        <v>217</v>
      </c>
    </row>
    <row r="208" spans="1:66" ht="12.75">
      <c r="T208" s="29"/>
      <c r="U208" s="29"/>
      <c r="V208" s="29"/>
      <c r="W208" s="29"/>
      <c r="X208" s="29"/>
      <c r="Y208" s="29"/>
      <c r="Z208" s="29"/>
      <c r="AA208" s="29"/>
      <c r="AB208" s="29"/>
      <c r="AC208" s="29"/>
      <c r="AD208" s="29"/>
      <c r="AE208" s="29"/>
      <c r="AF208" s="29"/>
      <c r="AH208" s="29"/>
      <c r="AJ208" s="3"/>
      <c r="AK208" s="3"/>
      <c r="AL208" s="3"/>
      <c r="AP208" s="755" t="s">
        <v>743</v>
      </c>
      <c r="AQ208" s="751"/>
      <c r="BA208" s="40" t="s">
        <v>52</v>
      </c>
      <c r="BG208" s="59" t="s">
        <v>218</v>
      </c>
    </row>
    <row r="209" spans="1:59" ht="12.75">
      <c r="A209" s="54" t="s">
        <v>669</v>
      </c>
      <c r="C209" s="54" t="s">
        <v>433</v>
      </c>
      <c r="AA209" s="29"/>
      <c r="AB209" s="29"/>
      <c r="AC209" s="29"/>
      <c r="AD209" s="29"/>
      <c r="AE209" s="29"/>
      <c r="AF209" s="29"/>
      <c r="AJ209" s="3"/>
      <c r="AK209" s="3"/>
      <c r="AL209" s="3"/>
      <c r="BA209" s="40" t="s">
        <v>53</v>
      </c>
      <c r="BG209" s="59" t="s">
        <v>219</v>
      </c>
    </row>
    <row r="210" spans="1:59" ht="12.75">
      <c r="C210" s="49"/>
      <c r="D210" s="1140" t="s">
        <v>1241</v>
      </c>
      <c r="E210" s="1140"/>
      <c r="F210" s="1140"/>
      <c r="G210" s="1140"/>
      <c r="H210" s="1140"/>
      <c r="I210" s="1140"/>
      <c r="J210" s="1140"/>
      <c r="K210" s="1140"/>
      <c r="L210" s="1140"/>
      <c r="M210" s="1140"/>
      <c r="N210" s="15" t="s">
        <v>1605</v>
      </c>
      <c r="O210" s="790"/>
      <c r="P210" s="790"/>
      <c r="Q210" s="790"/>
      <c r="R210" s="790"/>
      <c r="S210" s="790"/>
      <c r="T210" s="790"/>
      <c r="U210" s="790"/>
      <c r="V210" s="790"/>
      <c r="W210" s="790"/>
      <c r="X210" s="790"/>
      <c r="Y210" s="790"/>
      <c r="Z210" s="790"/>
      <c r="AH210" s="1106"/>
      <c r="AI210" s="1106"/>
      <c r="AJ210" s="3"/>
      <c r="AK210" s="3"/>
      <c r="AL210" s="3"/>
      <c r="AP210" s="518" t="s">
        <v>333</v>
      </c>
      <c r="BA210" s="40" t="s">
        <v>54</v>
      </c>
      <c r="BG210" s="59" t="s">
        <v>220</v>
      </c>
    </row>
    <row r="211" spans="1:59" ht="12.75">
      <c r="D211" s="39" t="s">
        <v>1041</v>
      </c>
      <c r="AG211" s="3"/>
      <c r="AJ211" s="3"/>
      <c r="AK211" s="3"/>
      <c r="AL211" s="3"/>
      <c r="AP211" s="15" t="s">
        <v>601</v>
      </c>
      <c r="BA211" s="40" t="s">
        <v>138</v>
      </c>
      <c r="BG211" s="59" t="s">
        <v>139</v>
      </c>
    </row>
    <row r="212" spans="1:59" ht="12.75">
      <c r="D212" s="71"/>
      <c r="AG212" s="3"/>
      <c r="AJ212" s="3"/>
      <c r="AK212" s="3"/>
      <c r="AL212" s="3"/>
      <c r="AP212" s="15" t="s">
        <v>605</v>
      </c>
      <c r="BA212" s="40" t="s">
        <v>55</v>
      </c>
      <c r="BG212" s="59" t="s">
        <v>221</v>
      </c>
    </row>
    <row r="213" spans="1:59" s="43" customFormat="1" ht="12.75" customHeight="1">
      <c r="A213" s="554" t="s">
        <v>671</v>
      </c>
      <c r="C213" s="554" t="s">
        <v>1565</v>
      </c>
      <c r="D213" s="953"/>
      <c r="AG213" s="752"/>
      <c r="AJ213" s="752"/>
      <c r="AK213" s="752"/>
      <c r="AL213" s="752"/>
      <c r="AM213" s="263"/>
      <c r="AN213" s="263"/>
      <c r="AP213" s="43" t="s">
        <v>602</v>
      </c>
      <c r="BA213" s="40" t="s">
        <v>56</v>
      </c>
      <c r="BG213" s="59" t="s">
        <v>222</v>
      </c>
    </row>
    <row r="214" spans="1:59" ht="12.75">
      <c r="A214" s="54"/>
      <c r="C214" s="54"/>
      <c r="D214" s="8" t="s">
        <v>1165</v>
      </c>
      <c r="AG214" s="3"/>
      <c r="AJ214" s="3"/>
      <c r="AK214" s="3"/>
      <c r="AL214" s="3"/>
      <c r="AN214" s="62"/>
      <c r="AP214" s="15" t="s">
        <v>643</v>
      </c>
      <c r="BA214" s="40" t="s">
        <v>353</v>
      </c>
      <c r="BG214" s="59" t="s">
        <v>223</v>
      </c>
    </row>
    <row r="215" spans="1:59" ht="12.75">
      <c r="A215" s="54"/>
      <c r="C215" s="54"/>
      <c r="D215" s="1140" t="s">
        <v>1000</v>
      </c>
      <c r="E215" s="1140"/>
      <c r="F215" s="1140"/>
      <c r="G215" s="1140"/>
      <c r="H215" s="1140"/>
      <c r="I215" s="1140"/>
      <c r="J215" s="1140"/>
      <c r="K215" s="1140"/>
      <c r="L215" s="1140"/>
      <c r="M215" s="1140"/>
      <c r="N215" s="1140"/>
      <c r="O215" s="1140"/>
      <c r="P215" s="1140"/>
      <c r="Q215" s="1140"/>
      <c r="R215" s="1140"/>
      <c r="S215" s="1140"/>
      <c r="T215" s="1140"/>
      <c r="U215" s="1140"/>
      <c r="V215" s="1140"/>
      <c r="W215" s="1140"/>
      <c r="X215" s="1140"/>
      <c r="Y215" s="1140"/>
      <c r="Z215" s="1140"/>
      <c r="AG215" s="3"/>
      <c r="AJ215" s="3"/>
      <c r="AK215" s="3"/>
      <c r="AL215" s="3"/>
      <c r="AN215" s="62"/>
      <c r="AP215" s="15" t="s">
        <v>603</v>
      </c>
    </row>
    <row r="216" spans="1:59" ht="12.75">
      <c r="A216" s="54"/>
      <c r="B216" s="55"/>
      <c r="C216" s="54"/>
      <c r="AG216" s="3"/>
      <c r="AJ216" s="3"/>
      <c r="AK216" s="3"/>
      <c r="AL216" s="3"/>
      <c r="AM216" s="62"/>
      <c r="AN216" s="62"/>
      <c r="AP216" s="15" t="s">
        <v>604</v>
      </c>
      <c r="BC216" s="65"/>
    </row>
    <row r="217" spans="1:59" ht="12.75">
      <c r="A217" s="1150" t="s">
        <v>615</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62"/>
      <c r="AO217" s="62"/>
      <c r="AP217" s="15" t="s">
        <v>422</v>
      </c>
      <c r="BD217" s="65"/>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8"/>
      <c r="AN218" s="62"/>
      <c r="AO218" s="62"/>
      <c r="AP218" s="15" t="s">
        <v>323</v>
      </c>
      <c r="BD218" s="65"/>
    </row>
    <row r="219" spans="1:59" ht="13.5" thickTop="1">
      <c r="A219" s="29"/>
      <c r="B219" s="29"/>
      <c r="C219" s="29"/>
      <c r="D219" s="29"/>
      <c r="E219" s="29"/>
      <c r="F219" s="29"/>
      <c r="G219" s="3"/>
      <c r="H219" s="29"/>
      <c r="BB219" s="65"/>
    </row>
    <row r="220" spans="1:59" ht="12.75">
      <c r="A220" s="54" t="s">
        <v>345</v>
      </c>
      <c r="B220" s="54"/>
      <c r="C220" s="54" t="s">
        <v>1476</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613</v>
      </c>
      <c r="AT220" s="428">
        <f>IF(AND(AND($M$244="for profit",$M$252="for profit",$M$260="nonprofit")),2,0)</f>
        <v>0</v>
      </c>
      <c r="BB220" s="65"/>
    </row>
    <row r="221" spans="1:59" ht="12.75" customHeight="1">
      <c r="B221" s="34"/>
      <c r="D221" s="8" t="s">
        <v>686</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06" t="s">
        <v>620</v>
      </c>
      <c r="AJ221" s="1106"/>
      <c r="AL221" s="62"/>
      <c r="AN221" s="62"/>
      <c r="AO221" s="421" t="s">
        <v>613</v>
      </c>
      <c r="AT221" s="428">
        <f>IF(AND(AND($M$244="for profit",$M$252="nonprofit",$M$260="for profit")),2,0)</f>
        <v>0</v>
      </c>
      <c r="BD221" s="65"/>
    </row>
    <row r="222" spans="1:59" ht="12.75">
      <c r="B222" s="34"/>
      <c r="D222" s="8" t="s">
        <v>631</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06" t="s">
        <v>670</v>
      </c>
      <c r="AJ222" s="1106"/>
      <c r="AL222" s="62"/>
      <c r="AM222" s="8"/>
      <c r="AN222" s="62"/>
      <c r="AO222" s="422" t="s">
        <v>613</v>
      </c>
      <c r="AT222" s="428">
        <f>IF(AND(AND($M$244="nonprofit",$M$252="for profit",$M$260="for profit")),2,0)</f>
        <v>0</v>
      </c>
      <c r="BD222" s="65"/>
    </row>
    <row r="223" spans="1:59" ht="12.75">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06" t="s">
        <v>670</v>
      </c>
      <c r="AJ223" s="1106"/>
      <c r="AL223" s="62"/>
      <c r="AN223" s="62"/>
      <c r="AO223" s="422" t="s">
        <v>613</v>
      </c>
      <c r="AT223" s="428">
        <f>IF(AND(AND($M$244="for profit",$M$252="nonprofit",$M$260="(select one)")),2,0)</f>
        <v>2</v>
      </c>
      <c r="BB223" s="65"/>
    </row>
    <row r="224" spans="1:59" ht="12.75">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06" t="s">
        <v>670</v>
      </c>
      <c r="AJ224" s="1106"/>
      <c r="AL224" s="62"/>
      <c r="AN224" s="62"/>
      <c r="AO224" s="422" t="s">
        <v>613</v>
      </c>
      <c r="AT224" s="427">
        <f>IF(AND(AND($M$244="nonprofit",$M$252="for profit",$M$260="(select one)")),2,0)</f>
        <v>0</v>
      </c>
      <c r="BB224" s="65"/>
    </row>
    <row r="225" spans="1:59" ht="12.75">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2.75">
      <c r="A226" s="54" t="s">
        <v>655</v>
      </c>
      <c r="B226" s="34"/>
      <c r="C226" s="54" t="s">
        <v>1477</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613</v>
      </c>
      <c r="AT226" s="428">
        <f>IF(AND(AND($M$244="nonprofit",$M$252="nonprofit",$M$260="for profit")),2,0)</f>
        <v>0</v>
      </c>
      <c r="BD226" s="65"/>
    </row>
    <row r="227" spans="1:59" ht="12.75">
      <c r="D227" s="61" t="s">
        <v>544</v>
      </c>
      <c r="E227" s="61"/>
      <c r="F227" s="61"/>
      <c r="G227" s="61"/>
      <c r="H227" s="61"/>
      <c r="I227" s="61"/>
      <c r="J227" s="61"/>
      <c r="K227" s="8"/>
      <c r="M227" s="1387" t="str">
        <f>H16</f>
        <v>Maison's at 40th, LP</v>
      </c>
      <c r="N227" s="1387"/>
      <c r="O227" s="1387"/>
      <c r="P227" s="1387"/>
      <c r="Q227" s="1387"/>
      <c r="R227" s="1387"/>
      <c r="S227" s="1387"/>
      <c r="T227" s="1387"/>
      <c r="U227" s="1387"/>
      <c r="V227" s="1387"/>
      <c r="W227" s="1387"/>
      <c r="X227" s="1387"/>
      <c r="Y227" s="1387"/>
      <c r="Z227" s="1387"/>
      <c r="AA227" s="1387"/>
      <c r="AB227" s="1387"/>
      <c r="AC227" s="1387"/>
      <c r="AD227" s="1387"/>
      <c r="AE227" s="1387"/>
      <c r="AF227" s="1387"/>
      <c r="AG227" s="1387"/>
      <c r="AH227" s="1387"/>
      <c r="AI227" s="1387"/>
      <c r="AJ227" s="1387"/>
      <c r="AK227" s="1387"/>
      <c r="AO227" s="365" t="s">
        <v>613</v>
      </c>
      <c r="AT227" s="428">
        <f>IF(AND(AND($M$244="nonprofit",$M$252="for profit",$M$260="nonprofit")),2,0)</f>
        <v>0</v>
      </c>
    </row>
    <row r="228" spans="1:59" ht="12.75">
      <c r="D228" s="61" t="s">
        <v>93</v>
      </c>
      <c r="E228" s="61"/>
      <c r="F228" s="61"/>
      <c r="G228" s="61"/>
      <c r="H228" s="61"/>
      <c r="I228" s="61"/>
      <c r="J228" s="61"/>
      <c r="K228" s="8"/>
      <c r="M228" s="1136" t="s">
        <v>1661</v>
      </c>
      <c r="N228" s="1140"/>
      <c r="O228" s="1140"/>
      <c r="P228" s="1140"/>
      <c r="Q228" s="1140"/>
      <c r="R228" s="1140"/>
      <c r="S228" s="1140"/>
      <c r="T228" s="1140"/>
      <c r="U228" s="1140"/>
      <c r="V228" s="1140"/>
      <c r="W228" s="1140"/>
      <c r="X228" s="1140"/>
      <c r="Y228" s="1140"/>
      <c r="Z228" s="1140"/>
      <c r="AA228" s="1140"/>
      <c r="AB228" s="1140"/>
      <c r="AC228" s="1140"/>
      <c r="AD228" s="1140"/>
      <c r="AE228" s="1140"/>
      <c r="AM228" s="8"/>
      <c r="AO228" s="365" t="s">
        <v>613</v>
      </c>
      <c r="AT228" s="427">
        <f>IF(AND(AND($M$244="for profit",$M$252="nonprofit",$M$260="nonprofit")),2,0)</f>
        <v>0</v>
      </c>
      <c r="BB228" s="65"/>
    </row>
    <row r="229" spans="1:59" ht="12.75">
      <c r="D229" s="61" t="s">
        <v>659</v>
      </c>
      <c r="E229" s="61"/>
      <c r="M229" s="1136" t="s">
        <v>568</v>
      </c>
      <c r="N229" s="1140"/>
      <c r="O229" s="1140"/>
      <c r="P229" s="1140"/>
      <c r="Q229" s="1140"/>
      <c r="R229" s="1140"/>
      <c r="S229" s="1140"/>
      <c r="T229" s="1140"/>
      <c r="V229" s="63" t="s">
        <v>94</v>
      </c>
      <c r="W229" s="1291" t="s">
        <v>1662</v>
      </c>
      <c r="X229" s="1153"/>
      <c r="Y229" s="61" t="s">
        <v>662</v>
      </c>
      <c r="AC229" s="1140">
        <v>90025</v>
      </c>
      <c r="AD229" s="1140"/>
      <c r="AE229" s="1140"/>
      <c r="AO229" s="424"/>
      <c r="AT229" s="425"/>
    </row>
    <row r="230" spans="1:59" ht="12.75">
      <c r="D230" s="64" t="s">
        <v>95</v>
      </c>
      <c r="E230" s="8"/>
      <c r="F230" s="8"/>
      <c r="G230" s="8"/>
      <c r="H230" s="8"/>
      <c r="I230" s="8"/>
      <c r="J230" s="8"/>
      <c r="K230" s="33"/>
      <c r="M230" s="1136" t="s">
        <v>1663</v>
      </c>
      <c r="N230" s="1140"/>
      <c r="O230" s="1140"/>
      <c r="P230" s="1140"/>
      <c r="Q230" s="1140"/>
      <c r="R230" s="1140"/>
      <c r="S230" s="1140"/>
      <c r="T230" s="1140"/>
      <c r="U230" s="1140"/>
      <c r="V230" s="1140"/>
      <c r="W230" s="1140"/>
      <c r="X230" s="1140"/>
      <c r="Y230" s="1140"/>
      <c r="Z230" s="1140"/>
      <c r="AA230" s="1140"/>
      <c r="AB230" s="1140"/>
      <c r="AC230" s="1140"/>
      <c r="AD230" s="1140"/>
      <c r="AE230" s="1140"/>
      <c r="AI230" s="8"/>
      <c r="AJ230" s="8"/>
      <c r="AK230" s="8"/>
      <c r="AL230" s="8"/>
      <c r="AM230" s="8"/>
      <c r="AO230" s="422" t="s">
        <v>612</v>
      </c>
      <c r="AT230" s="428">
        <f>IF(AND(AND($M$244="nonprofit",$M$252="nonprofit",$M$260="(select one)")),1,0)</f>
        <v>0</v>
      </c>
    </row>
    <row r="231" spans="1:59" ht="12.75">
      <c r="D231" s="64" t="s">
        <v>96</v>
      </c>
      <c r="E231" s="8"/>
      <c r="F231" s="8"/>
      <c r="M231" s="1213" t="s">
        <v>1664</v>
      </c>
      <c r="N231" s="1134"/>
      <c r="O231" s="1134"/>
      <c r="P231" s="1134"/>
      <c r="Q231" s="1134"/>
      <c r="R231" s="1134"/>
      <c r="S231" s="8" t="s">
        <v>224</v>
      </c>
      <c r="T231" s="8"/>
      <c r="U231" s="1153"/>
      <c r="V231" s="1153"/>
      <c r="W231" s="1153"/>
      <c r="X231" s="8" t="s">
        <v>97</v>
      </c>
      <c r="Z231" s="1134"/>
      <c r="AA231" s="1134"/>
      <c r="AB231" s="1134"/>
      <c r="AC231" s="1134"/>
      <c r="AD231" s="1134"/>
      <c r="AE231" s="1134"/>
      <c r="AO231" s="422" t="s">
        <v>612</v>
      </c>
      <c r="AT231" s="428">
        <f>IF(AND(AND($M$244="nonprofit",$M$252="nonprofit",$M$260="nonprofit")),1,0)</f>
        <v>0</v>
      </c>
    </row>
    <row r="232" spans="1:59" ht="12.75">
      <c r="D232" s="64" t="s">
        <v>98</v>
      </c>
      <c r="E232" s="8"/>
      <c r="F232" s="8"/>
      <c r="M232" s="1376" t="s">
        <v>1665</v>
      </c>
      <c r="N232" s="1376"/>
      <c r="O232" s="1376"/>
      <c r="P232" s="1376"/>
      <c r="Q232" s="1376"/>
      <c r="R232" s="1376"/>
      <c r="S232" s="1376"/>
      <c r="T232" s="1376"/>
      <c r="U232" s="1376"/>
      <c r="V232" s="1376"/>
      <c r="W232" s="1376"/>
      <c r="X232" s="1376"/>
      <c r="Y232" s="1376"/>
      <c r="Z232" s="1376"/>
      <c r="AA232" s="1376"/>
      <c r="AB232" s="1376"/>
      <c r="AC232" s="1376"/>
      <c r="AD232" s="1376"/>
      <c r="AE232" s="1376"/>
      <c r="AF232" s="8"/>
      <c r="AG232" s="8"/>
      <c r="AH232" s="8"/>
      <c r="AI232" s="8"/>
      <c r="AJ232" s="8"/>
      <c r="AK232" s="8"/>
      <c r="AL232" s="8"/>
      <c r="AO232" s="422" t="s">
        <v>612</v>
      </c>
      <c r="AT232" s="428">
        <f>IF(AND(AND($M$244="nonprofit",$M$252="(select one)",$M$260="(select one)")),1,0)</f>
        <v>0</v>
      </c>
      <c r="BA232" s="65"/>
    </row>
    <row r="233" spans="1:59" ht="12.75">
      <c r="A233" s="54" t="s">
        <v>665</v>
      </c>
      <c r="C233" s="41" t="s">
        <v>600</v>
      </c>
      <c r="M233" s="1115" t="s">
        <v>643</v>
      </c>
      <c r="N233" s="1115"/>
      <c r="O233" s="1115"/>
      <c r="P233" s="1115"/>
      <c r="Q233" s="1115"/>
      <c r="R233" s="1115"/>
      <c r="S233" s="1115"/>
      <c r="T233" s="1115"/>
      <c r="U233" s="426" t="s">
        <v>1037</v>
      </c>
      <c r="V233" s="356"/>
      <c r="W233" s="356"/>
      <c r="X233" s="356"/>
      <c r="Y233" s="356"/>
      <c r="Z233" s="356"/>
      <c r="AA233" s="1380"/>
      <c r="AB233" s="1380"/>
      <c r="AC233" s="1380"/>
      <c r="AD233" s="1380"/>
      <c r="AE233" s="1380"/>
      <c r="AF233" s="1380"/>
      <c r="AG233" s="1380"/>
      <c r="AH233" s="1380"/>
      <c r="AI233" s="1380"/>
      <c r="AJ233" s="1380"/>
      <c r="AK233" s="1380"/>
      <c r="AL233" s="62"/>
      <c r="AO233" s="422" t="s">
        <v>1003</v>
      </c>
      <c r="AT233" s="428">
        <f>IF(AND(AND($M$244="for profit",$M$252="for profit",$M$260="(select one)")),3,0)</f>
        <v>0</v>
      </c>
    </row>
    <row r="234" spans="1:59" ht="12.75">
      <c r="D234" s="15" t="s">
        <v>606</v>
      </c>
      <c r="M234" s="1116"/>
      <c r="N234" s="1116"/>
      <c r="O234" s="1116"/>
      <c r="P234" s="1116"/>
      <c r="Q234" s="1116"/>
      <c r="R234" s="1116"/>
      <c r="S234" s="1116"/>
      <c r="T234" s="1116"/>
      <c r="U234" s="1116"/>
      <c r="V234" s="1116"/>
      <c r="W234" s="1116"/>
      <c r="X234" s="1116"/>
      <c r="Y234" s="1116"/>
      <c r="Z234" s="1116"/>
      <c r="AA234" s="1116"/>
      <c r="AB234" s="1116"/>
      <c r="AC234" s="1116"/>
      <c r="AD234" s="1116"/>
      <c r="AE234" s="1116"/>
      <c r="AF234" s="8"/>
      <c r="AG234" s="8"/>
      <c r="AH234" s="8"/>
      <c r="AI234" s="8"/>
      <c r="AJ234" s="8"/>
      <c r="AK234" s="62"/>
      <c r="AL234" s="62"/>
      <c r="AO234" s="422" t="s">
        <v>1003</v>
      </c>
      <c r="AT234" s="428">
        <f>IF(AND(AND($M$244="for profit",$M$252="for profit",$M$260="for profit")),3,0)</f>
        <v>0</v>
      </c>
    </row>
    <row r="235" spans="1:59" ht="12.75">
      <c r="D235" s="64"/>
      <c r="K235" s="3"/>
      <c r="AO235" s="422" t="s">
        <v>1003</v>
      </c>
      <c r="AT235" s="428">
        <f>IF(AND(AND($M$244="for profit",$M$252="(select one)",$M$260="(select one)")),3,0)</f>
        <v>0</v>
      </c>
    </row>
    <row r="236" spans="1:59" ht="12.75">
      <c r="A236" s="54" t="s">
        <v>668</v>
      </c>
      <c r="C236" s="54" t="s">
        <v>1484</v>
      </c>
      <c r="D236" s="64"/>
      <c r="K236" s="3"/>
      <c r="L236" s="17"/>
      <c r="M236" s="17"/>
      <c r="N236" s="17"/>
      <c r="AZ236" s="29"/>
      <c r="BA236" s="3"/>
      <c r="BB236" s="429"/>
      <c r="BC236" s="419"/>
      <c r="BD236" s="419"/>
      <c r="BE236" s="419"/>
      <c r="BF236" s="419"/>
      <c r="BG236" s="29"/>
    </row>
    <row r="237" spans="1:59" ht="12.75">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2</v>
      </c>
      <c r="AZ237" s="29"/>
      <c r="BA237" s="3"/>
      <c r="BB237" s="3"/>
    </row>
    <row r="238" spans="1:59" ht="12.75">
      <c r="A238" s="33"/>
      <c r="B238" s="8"/>
      <c r="C238" s="143" t="s">
        <v>547</v>
      </c>
      <c r="D238" s="61" t="s">
        <v>607</v>
      </c>
      <c r="E238" s="61"/>
      <c r="F238" s="61"/>
      <c r="G238" s="61"/>
      <c r="H238" s="61"/>
      <c r="I238" s="61"/>
      <c r="J238" s="61"/>
      <c r="K238" s="61"/>
      <c r="L238" s="8"/>
      <c r="M238" s="1378" t="s">
        <v>1672</v>
      </c>
      <c r="N238" s="1131"/>
      <c r="O238" s="1131"/>
      <c r="P238" s="1131"/>
      <c r="Q238" s="1131"/>
      <c r="R238" s="1131"/>
      <c r="S238" s="1131"/>
      <c r="T238" s="1131"/>
      <c r="U238" s="1131"/>
      <c r="V238" s="1131"/>
      <c r="W238" s="1131"/>
      <c r="X238" s="1131"/>
      <c r="Y238" s="1131"/>
      <c r="Z238" s="1131"/>
      <c r="AA238" s="1131"/>
      <c r="AB238" s="1131"/>
      <c r="AC238" s="1131"/>
      <c r="AD238" s="1131"/>
      <c r="AE238" s="1131"/>
      <c r="AF238" s="1131" t="s">
        <v>1674</v>
      </c>
      <c r="AG238" s="1131"/>
      <c r="AH238" s="1131"/>
      <c r="AI238" s="1131"/>
      <c r="AJ238" s="1131"/>
      <c r="AK238" s="1131"/>
      <c r="AT238" s="15">
        <v>1</v>
      </c>
      <c r="AU238" s="15" t="s">
        <v>609</v>
      </c>
      <c r="AZ238" s="29"/>
      <c r="BA238" s="3"/>
      <c r="BB238" s="3"/>
    </row>
    <row r="239" spans="1:59" ht="12.75">
      <c r="A239" s="33"/>
      <c r="B239" s="8"/>
      <c r="C239" s="8"/>
      <c r="D239" s="61" t="s">
        <v>93</v>
      </c>
      <c r="E239" s="61"/>
      <c r="F239" s="61"/>
      <c r="G239" s="61"/>
      <c r="H239" s="61"/>
      <c r="I239" s="61"/>
      <c r="J239" s="61"/>
      <c r="K239" s="61"/>
      <c r="L239" s="8"/>
      <c r="M239" s="1136" t="s">
        <v>1661</v>
      </c>
      <c r="N239" s="1140"/>
      <c r="O239" s="1140"/>
      <c r="P239" s="1140"/>
      <c r="Q239" s="1140"/>
      <c r="R239" s="1140"/>
      <c r="S239" s="1140"/>
      <c r="T239" s="1140"/>
      <c r="U239" s="1140"/>
      <c r="V239" s="1140"/>
      <c r="W239" s="1140"/>
      <c r="X239" s="1140"/>
      <c r="Y239" s="1140"/>
      <c r="Z239" s="1140"/>
      <c r="AA239" s="1140"/>
      <c r="AB239" s="1140"/>
      <c r="AC239" s="1140"/>
      <c r="AD239" s="1140"/>
      <c r="AE239" s="1140"/>
      <c r="AF239" s="62" t="s">
        <v>1480</v>
      </c>
      <c r="AG239" s="790"/>
      <c r="AH239" s="790"/>
      <c r="AI239" s="790"/>
      <c r="AJ239" s="790"/>
      <c r="AK239" s="790"/>
      <c r="AL239" s="8"/>
      <c r="AT239" s="15">
        <v>2</v>
      </c>
      <c r="AU239" s="15" t="s">
        <v>643</v>
      </c>
      <c r="BA239" s="3"/>
      <c r="BB239" s="420" t="str">
        <f>VLOOKUP(AT237,AT238:AU240,2,FALSE)</f>
        <v>Joint Venture</v>
      </c>
    </row>
    <row r="240" spans="1:59" ht="12.75">
      <c r="A240" s="33"/>
      <c r="B240" s="8"/>
      <c r="C240" s="8"/>
      <c r="D240" s="61" t="s">
        <v>659</v>
      </c>
      <c r="E240" s="61"/>
      <c r="M240" s="1136" t="s">
        <v>568</v>
      </c>
      <c r="N240" s="1140"/>
      <c r="O240" s="1140"/>
      <c r="P240" s="1140"/>
      <c r="Q240" s="1140"/>
      <c r="R240" s="1140"/>
      <c r="S240" s="1140"/>
      <c r="T240" s="1140"/>
      <c r="V240" s="63" t="s">
        <v>94</v>
      </c>
      <c r="W240" s="1291" t="s">
        <v>1662</v>
      </c>
      <c r="X240" s="1153"/>
      <c r="Y240" s="61" t="s">
        <v>662</v>
      </c>
      <c r="AC240" s="1140">
        <v>90025</v>
      </c>
      <c r="AD240" s="1140"/>
      <c r="AE240" s="1140"/>
      <c r="AF240" s="62" t="s">
        <v>1481</v>
      </c>
      <c r="AG240" s="790"/>
      <c r="AH240" s="790"/>
      <c r="AI240" s="790"/>
      <c r="AJ240" s="790"/>
      <c r="AK240" s="790"/>
      <c r="AN240" s="15" t="s">
        <v>333</v>
      </c>
      <c r="AT240" s="15">
        <v>3</v>
      </c>
      <c r="AU240" s="15" t="s">
        <v>611</v>
      </c>
      <c r="BA240" s="429"/>
      <c r="BB240" s="43"/>
    </row>
    <row r="241" spans="1:53" ht="12.75">
      <c r="A241" s="33"/>
      <c r="B241" s="8"/>
      <c r="C241" s="8"/>
      <c r="D241" s="64" t="s">
        <v>95</v>
      </c>
      <c r="E241" s="8"/>
      <c r="F241" s="8"/>
      <c r="G241" s="8"/>
      <c r="H241" s="8"/>
      <c r="I241" s="8"/>
      <c r="J241" s="8"/>
      <c r="K241" s="8"/>
      <c r="L241" s="33"/>
      <c r="M241" s="1140" t="s">
        <v>1666</v>
      </c>
      <c r="N241" s="1140"/>
      <c r="O241" s="1140"/>
      <c r="P241" s="1140"/>
      <c r="Q241" s="1140"/>
      <c r="R241" s="1140"/>
      <c r="S241" s="1140"/>
      <c r="T241" s="1140"/>
      <c r="U241" s="1140"/>
      <c r="V241" s="1140"/>
      <c r="W241" s="1140"/>
      <c r="X241" s="1140"/>
      <c r="Y241" s="1140"/>
      <c r="Z241" s="1140"/>
      <c r="AA241" s="1140"/>
      <c r="AB241" s="1140"/>
      <c r="AC241" s="1140"/>
      <c r="AD241" s="1140"/>
      <c r="AE241" s="1140"/>
      <c r="AH241" s="1114">
        <v>99.99</v>
      </c>
      <c r="AI241" s="1114"/>
      <c r="AJ241" s="1114"/>
      <c r="AK241" s="1114"/>
      <c r="AL241" s="8"/>
      <c r="AN241" s="8" t="s">
        <v>300</v>
      </c>
      <c r="BA241" s="65"/>
    </row>
    <row r="242" spans="1:53" ht="12.75">
      <c r="A242" s="33"/>
      <c r="B242" s="8"/>
      <c r="C242" s="8"/>
      <c r="D242" s="64" t="s">
        <v>96</v>
      </c>
      <c r="E242" s="8"/>
      <c r="F242" s="8"/>
      <c r="M242" s="1134" t="s">
        <v>1667</v>
      </c>
      <c r="N242" s="1134"/>
      <c r="O242" s="1134"/>
      <c r="P242" s="1134"/>
      <c r="Q242" s="1134"/>
      <c r="R242" s="1134"/>
      <c r="S242" s="8" t="s">
        <v>224</v>
      </c>
      <c r="T242" s="8"/>
      <c r="U242" s="1153"/>
      <c r="V242" s="1153"/>
      <c r="W242" s="1153"/>
      <c r="X242" s="8" t="s">
        <v>97</v>
      </c>
      <c r="Z242" s="1134"/>
      <c r="AA242" s="1134"/>
      <c r="AB242" s="1134"/>
      <c r="AC242" s="1134"/>
      <c r="AD242" s="1134"/>
      <c r="AE242" s="1134"/>
      <c r="AN242" s="8" t="s">
        <v>190</v>
      </c>
      <c r="BA242" s="65"/>
    </row>
    <row r="243" spans="1:53" ht="12.75">
      <c r="A243" s="33"/>
      <c r="B243" s="8"/>
      <c r="C243" s="8"/>
      <c r="D243" s="64" t="s">
        <v>98</v>
      </c>
      <c r="E243" s="8"/>
      <c r="F243" s="8"/>
      <c r="M243" s="1376" t="s">
        <v>1668</v>
      </c>
      <c r="N243" s="1376"/>
      <c r="O243" s="1376"/>
      <c r="P243" s="1376"/>
      <c r="Q243" s="1376"/>
      <c r="R243" s="1376"/>
      <c r="S243" s="1376"/>
      <c r="T243" s="1376"/>
      <c r="U243" s="1376"/>
      <c r="V243" s="1376"/>
      <c r="W243" s="1376"/>
      <c r="X243" s="1376"/>
      <c r="Y243" s="1376"/>
      <c r="Z243" s="1376"/>
      <c r="AA243" s="1376"/>
      <c r="AB243" s="1376"/>
      <c r="AC243" s="1376"/>
      <c r="AD243" s="1376"/>
      <c r="AE243" s="1376"/>
      <c r="AG243" s="8"/>
      <c r="AH243" s="8"/>
      <c r="AI243" s="8"/>
      <c r="AJ243" s="8"/>
      <c r="AK243" s="8"/>
      <c r="AL243" s="8"/>
      <c r="BA243" s="65"/>
    </row>
    <row r="244" spans="1:53" ht="12.75">
      <c r="A244" s="27"/>
      <c r="B244" s="8"/>
      <c r="C244" s="143"/>
      <c r="D244" s="64" t="s">
        <v>610</v>
      </c>
      <c r="E244" s="8"/>
      <c r="F244" s="8"/>
      <c r="G244" s="8"/>
      <c r="H244" s="8"/>
      <c r="I244" s="8"/>
      <c r="J244" s="8"/>
      <c r="K244" s="8"/>
      <c r="L244" s="8"/>
      <c r="M244" s="1115" t="s">
        <v>611</v>
      </c>
      <c r="N244" s="1115"/>
      <c r="O244" s="1115"/>
      <c r="P244" s="1115"/>
      <c r="Q244" s="1115"/>
      <c r="R244" s="1115"/>
      <c r="S244" s="1115"/>
      <c r="T244" s="1115"/>
      <c r="U244" s="426" t="s">
        <v>1037</v>
      </c>
      <c r="V244" s="356"/>
      <c r="W244" s="356"/>
      <c r="X244" s="356"/>
      <c r="Y244" s="356"/>
      <c r="Z244" s="356"/>
      <c r="AA244" s="1380" t="s">
        <v>1669</v>
      </c>
      <c r="AB244" s="1380"/>
      <c r="AC244" s="1380"/>
      <c r="AD244" s="1380"/>
      <c r="AE244" s="1380"/>
      <c r="AF244" s="1380"/>
      <c r="AG244" s="1380"/>
      <c r="AH244" s="1380"/>
      <c r="AI244" s="1380"/>
      <c r="AJ244" s="1380"/>
      <c r="AK244" s="1380"/>
      <c r="BA244" s="65"/>
    </row>
    <row r="245" spans="1:53" ht="12.75">
      <c r="A245" s="33"/>
      <c r="B245" s="8"/>
      <c r="C245" s="8"/>
      <c r="D245" s="8"/>
      <c r="E245" s="8"/>
      <c r="F245" s="8"/>
      <c r="G245" s="8"/>
      <c r="H245" s="8"/>
      <c r="I245" s="8"/>
      <c r="J245" s="8"/>
      <c r="K245" s="8"/>
      <c r="L245" s="8"/>
      <c r="AG245" s="8"/>
      <c r="AH245" s="8"/>
      <c r="AI245" s="8"/>
      <c r="AJ245" s="61"/>
      <c r="BA245" s="65"/>
    </row>
    <row r="246" spans="1:53" ht="12.75">
      <c r="A246" s="106"/>
      <c r="B246" s="8"/>
      <c r="C246" s="143" t="s">
        <v>106</v>
      </c>
      <c r="D246" s="61" t="s">
        <v>1097</v>
      </c>
      <c r="E246" s="61"/>
      <c r="F246" s="61"/>
      <c r="G246" s="61"/>
      <c r="H246" s="61"/>
      <c r="I246" s="61"/>
      <c r="J246" s="61"/>
      <c r="K246" s="61"/>
      <c r="L246" s="8"/>
      <c r="M246" s="1131" t="s">
        <v>1670</v>
      </c>
      <c r="N246" s="1131"/>
      <c r="O246" s="1131"/>
      <c r="P246" s="1131"/>
      <c r="Q246" s="1131"/>
      <c r="R246" s="1131"/>
      <c r="S246" s="1131"/>
      <c r="T246" s="1131"/>
      <c r="U246" s="1131"/>
      <c r="V246" s="1131"/>
      <c r="W246" s="1131"/>
      <c r="X246" s="1131"/>
      <c r="Y246" s="1131"/>
      <c r="Z246" s="1131"/>
      <c r="AA246" s="1131"/>
      <c r="AB246" s="1131"/>
      <c r="AC246" s="1131"/>
      <c r="AD246" s="1131"/>
      <c r="AE246" s="1131"/>
      <c r="AF246" s="1131" t="s">
        <v>1673</v>
      </c>
      <c r="AG246" s="1131"/>
      <c r="AH246" s="1131"/>
      <c r="AI246" s="1131"/>
      <c r="AJ246" s="1131"/>
      <c r="AK246" s="1131"/>
      <c r="BA246" s="65"/>
    </row>
    <row r="247" spans="1:53" ht="12.75">
      <c r="A247" s="33"/>
      <c r="B247" s="8"/>
      <c r="C247" s="8"/>
      <c r="D247" s="61" t="s">
        <v>93</v>
      </c>
      <c r="E247" s="61"/>
      <c r="F247" s="61"/>
      <c r="G247" s="61"/>
      <c r="H247" s="61"/>
      <c r="I247" s="61"/>
      <c r="J247" s="61"/>
      <c r="K247" s="61"/>
      <c r="L247" s="8"/>
      <c r="M247" s="1140" t="s">
        <v>1671</v>
      </c>
      <c r="N247" s="1140"/>
      <c r="O247" s="1140"/>
      <c r="P247" s="1140"/>
      <c r="Q247" s="1140"/>
      <c r="R247" s="1140"/>
      <c r="S247" s="1140"/>
      <c r="T247" s="1140"/>
      <c r="U247" s="1140"/>
      <c r="V247" s="1140"/>
      <c r="W247" s="1140"/>
      <c r="X247" s="1140"/>
      <c r="Y247" s="1140"/>
      <c r="Z247" s="1140"/>
      <c r="AA247" s="1140"/>
      <c r="AB247" s="1140"/>
      <c r="AC247" s="1140"/>
      <c r="AD247" s="1140"/>
      <c r="AE247" s="1140"/>
      <c r="AF247" s="62" t="s">
        <v>1480</v>
      </c>
      <c r="AG247" s="790"/>
      <c r="AH247" s="790"/>
      <c r="AI247" s="790"/>
      <c r="AJ247" s="790"/>
      <c r="AK247" s="790"/>
      <c r="AL247" s="8"/>
      <c r="BA247" s="65"/>
    </row>
    <row r="248" spans="1:53" ht="12.75">
      <c r="A248" s="33"/>
      <c r="B248" s="8"/>
      <c r="C248" s="8"/>
      <c r="D248" s="61" t="s">
        <v>659</v>
      </c>
      <c r="E248" s="61"/>
      <c r="M248" s="1140" t="s">
        <v>1675</v>
      </c>
      <c r="N248" s="1140"/>
      <c r="O248" s="1140"/>
      <c r="P248" s="1140"/>
      <c r="Q248" s="1140"/>
      <c r="R248" s="1140"/>
      <c r="S248" s="1140"/>
      <c r="T248" s="1140"/>
      <c r="V248" s="63" t="s">
        <v>94</v>
      </c>
      <c r="W248" s="1291" t="s">
        <v>1662</v>
      </c>
      <c r="X248" s="1153"/>
      <c r="Y248" s="61" t="s">
        <v>662</v>
      </c>
      <c r="AC248" s="1140">
        <v>92660</v>
      </c>
      <c r="AD248" s="1140"/>
      <c r="AE248" s="1140"/>
      <c r="AF248" s="62" t="s">
        <v>1481</v>
      </c>
      <c r="AG248" s="790"/>
      <c r="AH248" s="790"/>
      <c r="AI248" s="790"/>
      <c r="AJ248" s="790"/>
      <c r="AK248" s="790"/>
    </row>
    <row r="249" spans="1:53" ht="12.75">
      <c r="A249" s="33"/>
      <c r="B249" s="8"/>
      <c r="C249" s="8"/>
      <c r="D249" s="64" t="s">
        <v>95</v>
      </c>
      <c r="E249" s="8"/>
      <c r="F249" s="8"/>
      <c r="G249" s="8"/>
      <c r="H249" s="8"/>
      <c r="I249" s="8"/>
      <c r="J249" s="8"/>
      <c r="K249" s="8"/>
      <c r="L249" s="33"/>
      <c r="M249" s="1140" t="s">
        <v>1676</v>
      </c>
      <c r="N249" s="1140"/>
      <c r="O249" s="1140"/>
      <c r="P249" s="1140"/>
      <c r="Q249" s="1140"/>
      <c r="R249" s="1140"/>
      <c r="S249" s="1140"/>
      <c r="T249" s="1140"/>
      <c r="U249" s="1140"/>
      <c r="V249" s="1140"/>
      <c r="W249" s="1140"/>
      <c r="X249" s="1140"/>
      <c r="Y249" s="1140"/>
      <c r="Z249" s="1140"/>
      <c r="AA249" s="1140"/>
      <c r="AB249" s="1140"/>
      <c r="AC249" s="1140"/>
      <c r="AD249" s="1140"/>
      <c r="AE249" s="1140"/>
      <c r="AF249" s="790"/>
      <c r="AG249" s="790"/>
      <c r="AH249" s="1114">
        <v>0.01</v>
      </c>
      <c r="AI249" s="1114"/>
      <c r="AJ249" s="1114"/>
      <c r="AK249" s="1114"/>
      <c r="AL249" s="8"/>
      <c r="BA249" s="65"/>
    </row>
    <row r="250" spans="1:53" ht="12.75">
      <c r="A250" s="33"/>
      <c r="B250" s="8"/>
      <c r="C250" s="8"/>
      <c r="D250" s="64" t="s">
        <v>96</v>
      </c>
      <c r="E250" s="8"/>
      <c r="F250" s="8"/>
      <c r="M250" s="1134" t="s">
        <v>1677</v>
      </c>
      <c r="N250" s="1134"/>
      <c r="O250" s="1134"/>
      <c r="P250" s="1134"/>
      <c r="Q250" s="1134"/>
      <c r="R250" s="1134"/>
      <c r="S250" s="8" t="s">
        <v>224</v>
      </c>
      <c r="T250" s="8"/>
      <c r="U250" s="1153">
        <v>320</v>
      </c>
      <c r="V250" s="1153"/>
      <c r="W250" s="1153"/>
      <c r="X250" s="8" t="s">
        <v>97</v>
      </c>
      <c r="Z250" s="1134" t="s">
        <v>1679</v>
      </c>
      <c r="AA250" s="1134"/>
      <c r="AB250" s="1134"/>
      <c r="AC250" s="1134"/>
      <c r="AD250" s="1134"/>
      <c r="AE250" s="1134"/>
      <c r="BA250" s="65"/>
    </row>
    <row r="251" spans="1:53" ht="12.75" customHeight="1">
      <c r="A251" s="33"/>
      <c r="B251" s="8"/>
      <c r="C251" s="8"/>
      <c r="D251" s="64" t="s">
        <v>98</v>
      </c>
      <c r="E251" s="8"/>
      <c r="F251" s="8"/>
      <c r="M251" s="1376" t="s">
        <v>1678</v>
      </c>
      <c r="N251" s="1376"/>
      <c r="O251" s="1376"/>
      <c r="P251" s="1376"/>
      <c r="Q251" s="1376"/>
      <c r="R251" s="1376"/>
      <c r="S251" s="1376"/>
      <c r="T251" s="1376"/>
      <c r="U251" s="1376"/>
      <c r="V251" s="1376"/>
      <c r="W251" s="1376"/>
      <c r="X251" s="1376"/>
      <c r="Y251" s="1376"/>
      <c r="Z251" s="1376"/>
      <c r="AA251" s="1376"/>
      <c r="AB251" s="1376"/>
      <c r="AC251" s="1376"/>
      <c r="AD251" s="1376"/>
      <c r="AE251" s="1376"/>
      <c r="AG251" s="8"/>
      <c r="AH251" s="8"/>
      <c r="AI251" s="8"/>
      <c r="AJ251" s="8"/>
      <c r="AK251" s="8"/>
      <c r="AL251" s="8"/>
      <c r="BA251" s="65"/>
    </row>
    <row r="252" spans="1:53" ht="12.75" customHeight="1">
      <c r="A252" s="27"/>
      <c r="B252" s="8"/>
      <c r="C252" s="143"/>
      <c r="D252" s="64" t="s">
        <v>610</v>
      </c>
      <c r="E252" s="8"/>
      <c r="F252" s="8"/>
      <c r="G252" s="8"/>
      <c r="H252" s="8"/>
      <c r="I252" s="8"/>
      <c r="J252" s="8"/>
      <c r="K252" s="8"/>
      <c r="L252" s="8"/>
      <c r="M252" s="1115" t="s">
        <v>609</v>
      </c>
      <c r="N252" s="1115"/>
      <c r="O252" s="1115"/>
      <c r="P252" s="1115"/>
      <c r="Q252" s="1115"/>
      <c r="R252" s="1115"/>
      <c r="S252" s="1115"/>
      <c r="T252" s="1115"/>
      <c r="U252" s="426" t="s">
        <v>1037</v>
      </c>
      <c r="V252" s="356"/>
      <c r="W252" s="356"/>
      <c r="X252" s="356"/>
      <c r="Y252" s="356"/>
      <c r="Z252" s="356"/>
      <c r="AA252" s="1380" t="s">
        <v>1680</v>
      </c>
      <c r="AB252" s="1380"/>
      <c r="AC252" s="1380"/>
      <c r="AD252" s="1380"/>
      <c r="AE252" s="1380"/>
      <c r="AF252" s="1380"/>
      <c r="AG252" s="1380"/>
      <c r="AH252" s="1380"/>
      <c r="AI252" s="1380"/>
      <c r="AJ252" s="1380"/>
      <c r="AK252" s="1380"/>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1002</v>
      </c>
      <c r="D254" s="61" t="s">
        <v>607</v>
      </c>
      <c r="E254" s="61"/>
      <c r="F254" s="61"/>
      <c r="G254" s="61"/>
      <c r="H254" s="61"/>
      <c r="I254" s="61"/>
      <c r="J254" s="61"/>
      <c r="K254" s="61"/>
      <c r="L254" s="8"/>
      <c r="M254" s="1378" t="s">
        <v>670</v>
      </c>
      <c r="N254" s="1131"/>
      <c r="O254" s="1131"/>
      <c r="P254" s="1131"/>
      <c r="Q254" s="1131"/>
      <c r="R254" s="1131"/>
      <c r="S254" s="1131"/>
      <c r="T254" s="1131"/>
      <c r="U254" s="1131"/>
      <c r="V254" s="1131"/>
      <c r="W254" s="1131"/>
      <c r="X254" s="1131"/>
      <c r="Y254" s="1131"/>
      <c r="Z254" s="1131"/>
      <c r="AA254" s="1131"/>
      <c r="AB254" s="1131"/>
      <c r="AC254" s="1131"/>
      <c r="AD254" s="1131"/>
      <c r="AE254" s="1131"/>
      <c r="AF254" s="1131" t="s">
        <v>333</v>
      </c>
      <c r="AG254" s="1131"/>
      <c r="AH254" s="1131"/>
      <c r="AI254" s="1131"/>
      <c r="AJ254" s="1131"/>
      <c r="AK254" s="1131"/>
      <c r="AL254" s="62"/>
      <c r="BA254" s="65"/>
    </row>
    <row r="255" spans="1:53" ht="12.75">
      <c r="A255" s="27"/>
      <c r="B255" s="8"/>
      <c r="C255" s="8"/>
      <c r="D255" s="61" t="s">
        <v>93</v>
      </c>
      <c r="E255" s="61"/>
      <c r="F255" s="61"/>
      <c r="G255" s="61"/>
      <c r="H255" s="61"/>
      <c r="I255" s="61"/>
      <c r="J255" s="61"/>
      <c r="K255" s="61"/>
      <c r="L255" s="8"/>
      <c r="M255" s="1140"/>
      <c r="N255" s="1140"/>
      <c r="O255" s="1140"/>
      <c r="P255" s="1140"/>
      <c r="Q255" s="1140"/>
      <c r="R255" s="1140"/>
      <c r="S255" s="1140"/>
      <c r="T255" s="1140"/>
      <c r="U255" s="1140"/>
      <c r="V255" s="1140"/>
      <c r="W255" s="1140"/>
      <c r="X255" s="1140"/>
      <c r="Y255" s="1140"/>
      <c r="Z255" s="1140"/>
      <c r="AA255" s="1140"/>
      <c r="AB255" s="1140"/>
      <c r="AC255" s="1140"/>
      <c r="AD255" s="1140"/>
      <c r="AE255" s="1140"/>
      <c r="AF255" s="62" t="s">
        <v>1480</v>
      </c>
      <c r="AG255" s="790"/>
      <c r="AH255" s="790"/>
      <c r="AI255" s="790"/>
      <c r="AJ255" s="790"/>
      <c r="AK255" s="790"/>
      <c r="AL255" s="62"/>
      <c r="BA255" s="65"/>
    </row>
    <row r="256" spans="1:53" ht="12.75">
      <c r="A256" s="27"/>
      <c r="B256" s="8"/>
      <c r="C256" s="8"/>
      <c r="D256" s="61" t="s">
        <v>659</v>
      </c>
      <c r="E256" s="61"/>
      <c r="M256" s="1140"/>
      <c r="N256" s="1140"/>
      <c r="O256" s="1140"/>
      <c r="P256" s="1140"/>
      <c r="Q256" s="1140"/>
      <c r="R256" s="1140"/>
      <c r="S256" s="1140"/>
      <c r="T256" s="1140"/>
      <c r="V256" s="63" t="s">
        <v>94</v>
      </c>
      <c r="W256" s="1153"/>
      <c r="X256" s="1153"/>
      <c r="Y256" s="61" t="s">
        <v>662</v>
      </c>
      <c r="AC256" s="1140"/>
      <c r="AD256" s="1140"/>
      <c r="AE256" s="1140"/>
      <c r="AF256" s="62" t="s">
        <v>1481</v>
      </c>
      <c r="AG256" s="790"/>
      <c r="AH256" s="790"/>
      <c r="AI256" s="790"/>
      <c r="AJ256" s="790"/>
      <c r="AK256" s="790"/>
      <c r="AL256" s="62"/>
      <c r="BA256" s="65"/>
    </row>
    <row r="257" spans="1:53" ht="12.75">
      <c r="A257" s="27"/>
      <c r="B257" s="8"/>
      <c r="C257" s="8"/>
      <c r="D257" s="64" t="s">
        <v>95</v>
      </c>
      <c r="E257" s="8"/>
      <c r="F257" s="8"/>
      <c r="G257" s="8"/>
      <c r="H257" s="8"/>
      <c r="I257" s="8"/>
      <c r="J257" s="8"/>
      <c r="K257" s="8"/>
      <c r="L257" s="33"/>
      <c r="M257" s="1140"/>
      <c r="N257" s="1140"/>
      <c r="O257" s="1140"/>
      <c r="P257" s="1140"/>
      <c r="Q257" s="1140"/>
      <c r="R257" s="1140"/>
      <c r="S257" s="1140"/>
      <c r="T257" s="1140"/>
      <c r="U257" s="1140"/>
      <c r="V257" s="1140"/>
      <c r="W257" s="1140"/>
      <c r="X257" s="1140"/>
      <c r="Y257" s="1140"/>
      <c r="Z257" s="1140"/>
      <c r="AA257" s="1140"/>
      <c r="AB257" s="1140"/>
      <c r="AC257" s="1140"/>
      <c r="AD257" s="1140"/>
      <c r="AE257" s="1140"/>
      <c r="AF257" s="790"/>
      <c r="AG257" s="790"/>
      <c r="AH257" s="1114"/>
      <c r="AI257" s="1114"/>
      <c r="AJ257" s="1114"/>
      <c r="AK257" s="1114"/>
      <c r="AL257" s="62"/>
      <c r="BA257" s="65"/>
    </row>
    <row r="258" spans="1:53" ht="12.75">
      <c r="A258" s="27"/>
      <c r="B258" s="8"/>
      <c r="C258" s="8"/>
      <c r="D258" s="64" t="s">
        <v>96</v>
      </c>
      <c r="E258" s="8"/>
      <c r="F258" s="8"/>
      <c r="M258" s="1134"/>
      <c r="N258" s="1134"/>
      <c r="O258" s="1134"/>
      <c r="P258" s="1134"/>
      <c r="Q258" s="1134"/>
      <c r="R258" s="1134"/>
      <c r="S258" s="8" t="s">
        <v>224</v>
      </c>
      <c r="T258" s="8"/>
      <c r="U258" s="1153"/>
      <c r="V258" s="1153"/>
      <c r="W258" s="1153"/>
      <c r="X258" s="8" t="s">
        <v>97</v>
      </c>
      <c r="Z258" s="1134"/>
      <c r="AA258" s="1134"/>
      <c r="AB258" s="1134"/>
      <c r="AC258" s="1134"/>
      <c r="AD258" s="1134"/>
      <c r="AE258" s="1134"/>
      <c r="AL258" s="62"/>
      <c r="BA258" s="65"/>
    </row>
    <row r="259" spans="1:53" ht="12.75">
      <c r="A259" s="27"/>
      <c r="B259" s="8"/>
      <c r="C259" s="8"/>
      <c r="D259" s="64" t="s">
        <v>98</v>
      </c>
      <c r="E259" s="8"/>
      <c r="F259" s="8"/>
      <c r="M259" s="1376"/>
      <c r="N259" s="1376"/>
      <c r="O259" s="1376"/>
      <c r="P259" s="1376"/>
      <c r="Q259" s="1376"/>
      <c r="R259" s="1376"/>
      <c r="S259" s="1376"/>
      <c r="T259" s="1376"/>
      <c r="U259" s="1376"/>
      <c r="V259" s="1376"/>
      <c r="W259" s="1376"/>
      <c r="X259" s="1376"/>
      <c r="Y259" s="1376"/>
      <c r="Z259" s="1376"/>
      <c r="AA259" s="1390"/>
      <c r="AB259" s="1390"/>
      <c r="AC259" s="1390"/>
      <c r="AD259" s="1390"/>
      <c r="AE259" s="1390"/>
      <c r="AG259" s="8"/>
      <c r="AH259" s="8"/>
      <c r="AI259" s="8"/>
      <c r="AJ259" s="8"/>
      <c r="AK259" s="8"/>
      <c r="AL259" s="62"/>
      <c r="BA259" s="65"/>
    </row>
    <row r="260" spans="1:53" ht="12.75">
      <c r="A260" s="27"/>
      <c r="B260" s="8"/>
      <c r="C260" s="143"/>
      <c r="D260" s="64" t="s">
        <v>610</v>
      </c>
      <c r="E260" s="8"/>
      <c r="F260" s="8"/>
      <c r="G260" s="8"/>
      <c r="H260" s="8"/>
      <c r="I260" s="8"/>
      <c r="J260" s="8"/>
      <c r="K260" s="8"/>
      <c r="L260" s="8"/>
      <c r="M260" s="1115" t="s">
        <v>333</v>
      </c>
      <c r="N260" s="1115"/>
      <c r="O260" s="1115"/>
      <c r="P260" s="1115"/>
      <c r="Q260" s="1115"/>
      <c r="R260" s="1115"/>
      <c r="S260" s="1115"/>
      <c r="T260" s="1115"/>
      <c r="U260" s="426" t="s">
        <v>1037</v>
      </c>
      <c r="V260" s="356"/>
      <c r="W260" s="356"/>
      <c r="X260" s="356"/>
      <c r="Y260" s="356"/>
      <c r="Z260" s="356"/>
      <c r="AA260" s="1400"/>
      <c r="AB260" s="1400"/>
      <c r="AC260" s="1400"/>
      <c r="AD260" s="1400"/>
      <c r="AE260" s="1400"/>
      <c r="AF260" s="1400"/>
      <c r="AG260" s="1400"/>
      <c r="AH260" s="1400"/>
      <c r="AI260" s="1400"/>
      <c r="AJ260" s="1400"/>
      <c r="AK260" s="1400"/>
      <c r="AL260" s="62"/>
      <c r="BA260" s="65"/>
    </row>
    <row r="261" spans="1:53" ht="12.75">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2.75">
      <c r="A262" s="141" t="s">
        <v>669</v>
      </c>
      <c r="B262" s="8"/>
      <c r="C262" s="54" t="s">
        <v>318</v>
      </c>
      <c r="D262" s="8"/>
      <c r="E262" s="8"/>
      <c r="F262" s="8"/>
      <c r="G262" s="8"/>
      <c r="H262" s="8"/>
      <c r="I262" s="8"/>
      <c r="J262" s="8"/>
      <c r="K262" s="8"/>
      <c r="L262" s="8"/>
      <c r="M262" s="155"/>
      <c r="N262" s="155"/>
      <c r="O262" s="155"/>
      <c r="P262" s="155"/>
      <c r="Q262" s="155"/>
      <c r="T262" s="1383" t="str">
        <f>BB239</f>
        <v>Joint Venture</v>
      </c>
      <c r="U262" s="1383"/>
      <c r="V262" s="1383"/>
      <c r="W262" s="1383"/>
      <c r="X262" s="1383"/>
      <c r="Z262" s="519" t="s">
        <v>1096</v>
      </c>
      <c r="AA262" s="520"/>
      <c r="AB262" s="520"/>
      <c r="AC262" s="520"/>
      <c r="AD262" s="174"/>
      <c r="AE262" s="174"/>
      <c r="AF262" s="174"/>
      <c r="AG262" s="174"/>
      <c r="AH262" s="174"/>
      <c r="AI262" s="174"/>
      <c r="AJ262" s="174"/>
      <c r="AK262" s="521"/>
      <c r="AL262" s="98"/>
      <c r="BA262" s="65"/>
    </row>
    <row r="263" spans="1:53" ht="12.75">
      <c r="A263" s="54"/>
      <c r="B263" s="8"/>
      <c r="C263" s="54"/>
      <c r="I263" s="8"/>
      <c r="J263" s="8"/>
      <c r="K263" s="8"/>
      <c r="L263" s="8"/>
      <c r="M263" s="155"/>
      <c r="N263" s="155"/>
      <c r="O263" s="155"/>
      <c r="P263" s="155"/>
      <c r="Q263" s="155"/>
      <c r="T263" s="8"/>
      <c r="U263" s="8"/>
      <c r="V263" s="8"/>
      <c r="W263" s="66"/>
      <c r="Z263" s="522" t="s">
        <v>921</v>
      </c>
      <c r="AA263" s="29"/>
      <c r="AB263" s="29"/>
      <c r="AC263" s="29"/>
      <c r="AD263" s="29"/>
      <c r="AE263" s="29"/>
      <c r="AF263" s="61"/>
      <c r="AG263" s="61"/>
      <c r="AH263" s="61"/>
      <c r="AI263" s="61"/>
      <c r="AJ263" s="61"/>
      <c r="AK263" s="29"/>
      <c r="AL263" s="105"/>
      <c r="BA263" s="65"/>
    </row>
    <row r="264" spans="1:53" ht="12.75">
      <c r="A264" s="54" t="s">
        <v>671</v>
      </c>
      <c r="B264" s="8"/>
      <c r="C264" s="54" t="s">
        <v>189</v>
      </c>
      <c r="D264" s="8"/>
      <c r="E264" s="8"/>
      <c r="F264" s="8"/>
      <c r="G264" s="8"/>
      <c r="H264" s="8"/>
      <c r="I264" s="8"/>
      <c r="J264" s="8"/>
      <c r="K264" s="8"/>
      <c r="L264" s="8"/>
      <c r="M264" s="8"/>
      <c r="N264" s="8"/>
      <c r="O264" s="8"/>
      <c r="P264" s="8"/>
      <c r="Q264" s="8"/>
      <c r="R264" s="8"/>
      <c r="S264" s="8"/>
      <c r="T264" s="8"/>
      <c r="U264" s="8"/>
      <c r="V264" s="8"/>
      <c r="W264" s="8"/>
      <c r="Z264" s="523" t="s">
        <v>1095</v>
      </c>
      <c r="AA264" s="84"/>
      <c r="AB264" s="84"/>
      <c r="AC264" s="84"/>
      <c r="AD264" s="84"/>
      <c r="AE264" s="84"/>
      <c r="AF264" s="171"/>
      <c r="AG264" s="171"/>
      <c r="AH264" s="171"/>
      <c r="AI264" s="171"/>
      <c r="AJ264" s="171"/>
      <c r="AK264" s="84"/>
      <c r="AL264" s="85"/>
      <c r="BA264" s="65"/>
    </row>
    <row r="265" spans="1:53" ht="12.75">
      <c r="A265" s="61"/>
      <c r="B265" s="67">
        <v>0</v>
      </c>
      <c r="D265" s="1140" t="s">
        <v>300</v>
      </c>
      <c r="E265" s="1140"/>
      <c r="F265" s="1140"/>
      <c r="G265" s="1140"/>
      <c r="H265" s="1140"/>
      <c r="J265" s="15" t="s">
        <v>299</v>
      </c>
      <c r="X265" s="1382"/>
      <c r="Y265" s="1382"/>
      <c r="Z265" s="1382"/>
      <c r="AA265" s="1382"/>
      <c r="AB265" s="1382"/>
      <c r="AC265" s="1382"/>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2.75">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2.75">
      <c r="A268" s="54" t="s">
        <v>541</v>
      </c>
      <c r="B268" s="54"/>
      <c r="C268" s="54" t="s">
        <v>701</v>
      </c>
      <c r="D268" s="8"/>
      <c r="E268" s="8"/>
      <c r="F268" s="8"/>
      <c r="G268" s="8"/>
      <c r="H268" s="8"/>
      <c r="I268" s="8"/>
      <c r="J268" s="8"/>
      <c r="K268" s="8"/>
      <c r="L268" s="8"/>
      <c r="M268" s="8"/>
      <c r="N268" s="8"/>
      <c r="O268" s="8"/>
      <c r="P268" s="8"/>
      <c r="Q268" s="8"/>
      <c r="R268" s="8"/>
      <c r="S268" s="8"/>
      <c r="T268" s="8"/>
      <c r="BA268" s="65"/>
    </row>
    <row r="269" spans="1:53" ht="12.75">
      <c r="D269" s="61" t="s">
        <v>319</v>
      </c>
      <c r="E269" s="61"/>
      <c r="F269" s="61"/>
      <c r="G269" s="61"/>
      <c r="H269" s="61"/>
      <c r="I269" s="61"/>
      <c r="J269" s="61"/>
      <c r="K269" s="8"/>
      <c r="L269" s="1131" t="s">
        <v>1681</v>
      </c>
      <c r="M269" s="1131"/>
      <c r="N269" s="1131"/>
      <c r="O269" s="1131"/>
      <c r="P269" s="1131"/>
      <c r="Q269" s="1131"/>
      <c r="R269" s="1131"/>
      <c r="S269" s="1131"/>
      <c r="T269" s="1131"/>
      <c r="U269" s="1131"/>
      <c r="V269" s="1131"/>
      <c r="W269" s="1131"/>
      <c r="X269" s="1131"/>
      <c r="Y269" s="1131"/>
      <c r="Z269" s="1131"/>
      <c r="AA269" s="1131"/>
      <c r="AB269" s="1131"/>
      <c r="AC269" s="1131"/>
      <c r="AD269" s="1131"/>
      <c r="AE269" s="1131"/>
      <c r="AF269" s="1131"/>
      <c r="AG269" s="1131"/>
      <c r="AH269" s="1131"/>
      <c r="AI269" s="1131"/>
      <c r="AJ269" s="1131"/>
      <c r="AK269" s="62"/>
      <c r="AL269" s="62"/>
      <c r="BA269" s="65"/>
    </row>
    <row r="270" spans="1:53" ht="12.75" customHeight="1">
      <c r="D270" s="61" t="s">
        <v>93</v>
      </c>
      <c r="E270" s="61"/>
      <c r="F270" s="61"/>
      <c r="G270" s="61"/>
      <c r="H270" s="61"/>
      <c r="I270" s="61"/>
      <c r="J270" s="61"/>
      <c r="K270" s="8"/>
      <c r="L270" s="1140" t="s">
        <v>1682</v>
      </c>
      <c r="M270" s="1140"/>
      <c r="N270" s="1140"/>
      <c r="O270" s="1140"/>
      <c r="P270" s="1140"/>
      <c r="Q270" s="1140"/>
      <c r="R270" s="1140"/>
      <c r="S270" s="1140"/>
      <c r="T270" s="1140"/>
      <c r="U270" s="1140"/>
      <c r="V270" s="1140"/>
      <c r="W270" s="1140"/>
      <c r="X270" s="1140"/>
      <c r="Y270" s="1140"/>
      <c r="Z270" s="1140"/>
      <c r="AA270" s="1140"/>
      <c r="AB270" s="1140"/>
      <c r="AC270" s="1140"/>
      <c r="AD270" s="1140"/>
      <c r="AK270" s="62"/>
      <c r="AL270" s="62"/>
      <c r="BA270" s="65"/>
    </row>
    <row r="271" spans="1:53" ht="12.75">
      <c r="D271" s="61" t="s">
        <v>659</v>
      </c>
      <c r="E271" s="61"/>
      <c r="L271" s="1140" t="s">
        <v>1683</v>
      </c>
      <c r="M271" s="1140"/>
      <c r="N271" s="1140"/>
      <c r="O271" s="1140"/>
      <c r="P271" s="1140"/>
      <c r="Q271" s="1140"/>
      <c r="R271" s="1140"/>
      <c r="S271" s="1140"/>
      <c r="U271" s="63" t="s">
        <v>94</v>
      </c>
      <c r="V271" s="1153" t="s">
        <v>1662</v>
      </c>
      <c r="W271" s="1153"/>
      <c r="X271" s="61" t="s">
        <v>662</v>
      </c>
      <c r="AB271" s="1140">
        <v>90210</v>
      </c>
      <c r="AC271" s="1140"/>
      <c r="AD271" s="1140"/>
      <c r="AK271" s="62"/>
      <c r="AL271" s="62"/>
      <c r="BA271" s="65"/>
    </row>
    <row r="272" spans="1:53" ht="12.75">
      <c r="D272" s="64" t="s">
        <v>95</v>
      </c>
      <c r="E272" s="8"/>
      <c r="F272" s="8"/>
      <c r="G272" s="8"/>
      <c r="H272" s="8"/>
      <c r="I272" s="8"/>
      <c r="J272" s="8"/>
      <c r="K272" s="33"/>
      <c r="L272" s="1140" t="s">
        <v>1663</v>
      </c>
      <c r="M272" s="1140"/>
      <c r="N272" s="1140"/>
      <c r="O272" s="1140"/>
      <c r="P272" s="1140"/>
      <c r="Q272" s="1140"/>
      <c r="R272" s="1140"/>
      <c r="S272" s="1140"/>
      <c r="T272" s="1140"/>
      <c r="U272" s="1140"/>
      <c r="V272" s="1140"/>
      <c r="W272" s="1140"/>
      <c r="X272" s="1140"/>
      <c r="Y272" s="1140"/>
      <c r="Z272" s="1140"/>
      <c r="AA272" s="1140"/>
      <c r="AB272" s="1140"/>
      <c r="AC272" s="1140"/>
      <c r="AD272" s="1140"/>
      <c r="AI272" s="8"/>
      <c r="AJ272" s="8"/>
      <c r="AK272" s="62"/>
      <c r="AL272" s="62"/>
      <c r="BA272" s="65"/>
    </row>
    <row r="273" spans="1:53" ht="12.75">
      <c r="D273" s="64" t="s">
        <v>96</v>
      </c>
      <c r="E273" s="8"/>
      <c r="F273" s="8"/>
      <c r="L273" s="1134" t="s">
        <v>1664</v>
      </c>
      <c r="M273" s="1134"/>
      <c r="N273" s="1134"/>
      <c r="O273" s="1134"/>
      <c r="P273" s="1134"/>
      <c r="Q273" s="1134"/>
      <c r="R273" s="8" t="s">
        <v>224</v>
      </c>
      <c r="S273" s="8"/>
      <c r="T273" s="1153"/>
      <c r="U273" s="1153"/>
      <c r="V273" s="1153"/>
      <c r="W273" s="8" t="s">
        <v>97</v>
      </c>
      <c r="Y273" s="1134"/>
      <c r="Z273" s="1134"/>
      <c r="AA273" s="1134"/>
      <c r="AB273" s="1134"/>
      <c r="AC273" s="1134"/>
      <c r="AD273" s="1134"/>
      <c r="BA273" s="65"/>
    </row>
    <row r="274" spans="1:53" ht="12.75">
      <c r="D274" s="64" t="s">
        <v>98</v>
      </c>
      <c r="E274" s="8"/>
      <c r="F274" s="8"/>
      <c r="L274" s="1376" t="s">
        <v>1684</v>
      </c>
      <c r="M274" s="1376"/>
      <c r="N274" s="1376"/>
      <c r="O274" s="1376"/>
      <c r="P274" s="1376"/>
      <c r="Q274" s="1376"/>
      <c r="R274" s="1376"/>
      <c r="S274" s="1376"/>
      <c r="T274" s="1376"/>
      <c r="U274" s="1376"/>
      <c r="V274" s="1376"/>
      <c r="W274" s="1376"/>
      <c r="X274" s="1376"/>
      <c r="Y274" s="1376"/>
      <c r="Z274" s="1376"/>
      <c r="AA274" s="1376"/>
      <c r="AB274" s="1376"/>
      <c r="AC274" s="1376"/>
      <c r="AD274" s="1376"/>
      <c r="AF274" s="8"/>
      <c r="AG274" s="8"/>
      <c r="AH274" s="8"/>
      <c r="AI274" s="8"/>
      <c r="AJ274" s="8"/>
      <c r="BA274" s="65"/>
    </row>
    <row r="275" spans="1:53" ht="12.75">
      <c r="D275" s="62" t="s">
        <v>702</v>
      </c>
      <c r="E275" s="62"/>
      <c r="F275" s="62"/>
      <c r="G275" s="62"/>
      <c r="H275" s="62"/>
      <c r="I275" s="62"/>
      <c r="L275" s="1291" t="s">
        <v>1685</v>
      </c>
      <c r="M275" s="1291"/>
      <c r="N275" s="1291"/>
      <c r="O275" s="1291"/>
      <c r="P275" s="1291"/>
      <c r="Q275" s="1291"/>
      <c r="R275" s="1291"/>
      <c r="S275" s="1291"/>
      <c r="T275" s="1291"/>
      <c r="U275" s="1291"/>
      <c r="V275" s="1291"/>
      <c r="W275" s="1291"/>
      <c r="X275" s="1291"/>
      <c r="Y275" s="1291"/>
      <c r="Z275" s="1291"/>
      <c r="AA275" s="1291"/>
      <c r="AB275" s="1291"/>
      <c r="AC275" s="1291"/>
      <c r="AD275" s="1291"/>
      <c r="AK275" s="62"/>
      <c r="AL275" s="62"/>
      <c r="BA275" s="65"/>
    </row>
    <row r="276" spans="1:53" ht="12.75">
      <c r="L276" s="39" t="s">
        <v>703</v>
      </c>
      <c r="BA276" s="65"/>
    </row>
    <row r="277" spans="1:53" ht="12.75">
      <c r="A277" s="1150" t="s">
        <v>616</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5"/>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2.75">
      <c r="A280" s="54" t="s">
        <v>345</v>
      </c>
      <c r="C280" s="54" t="s">
        <v>704</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2.75">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2.75">
      <c r="B282" s="62" t="s">
        <v>705</v>
      </c>
      <c r="C282" s="62"/>
      <c r="D282" s="62"/>
      <c r="E282" s="62"/>
      <c r="F282" s="62"/>
      <c r="H282" s="1116" t="s">
        <v>1669</v>
      </c>
      <c r="I282" s="1116"/>
      <c r="J282" s="1116"/>
      <c r="K282" s="1116"/>
      <c r="L282" s="1116"/>
      <c r="M282" s="1116"/>
      <c r="N282" s="1116"/>
      <c r="O282" s="1116"/>
      <c r="P282" s="1116"/>
      <c r="Q282" s="1116"/>
      <c r="R282" s="1116"/>
      <c r="T282" s="62" t="s">
        <v>644</v>
      </c>
      <c r="V282" s="62"/>
      <c r="W282" s="62"/>
      <c r="X282" s="62"/>
      <c r="Y282" s="62"/>
      <c r="AA282" s="1381" t="s">
        <v>1739</v>
      </c>
      <c r="AB282" s="1116"/>
      <c r="AC282" s="1116"/>
      <c r="AD282" s="1116"/>
      <c r="AE282" s="1116"/>
      <c r="AF282" s="1116"/>
      <c r="AG282" s="1116"/>
      <c r="AH282" s="1116"/>
      <c r="AI282" s="1116"/>
      <c r="AJ282" s="1116"/>
      <c r="AK282" s="1116"/>
      <c r="BA282" s="65"/>
    </row>
    <row r="283" spans="1:53" ht="12.75" customHeight="1">
      <c r="B283" s="62" t="s">
        <v>545</v>
      </c>
      <c r="C283" s="62"/>
      <c r="D283" s="62"/>
      <c r="E283" s="62"/>
      <c r="F283" s="62"/>
      <c r="H283" s="1115" t="s">
        <v>1661</v>
      </c>
      <c r="I283" s="1115"/>
      <c r="J283" s="1115"/>
      <c r="K283" s="1115"/>
      <c r="L283" s="1115"/>
      <c r="M283" s="1115"/>
      <c r="N283" s="1115"/>
      <c r="O283" s="1115"/>
      <c r="P283" s="1115"/>
      <c r="Q283" s="1115"/>
      <c r="R283" s="1115"/>
      <c r="T283" s="62" t="s">
        <v>545</v>
      </c>
      <c r="V283" s="62"/>
      <c r="W283" s="62"/>
      <c r="X283" s="62"/>
      <c r="Y283" s="62"/>
      <c r="AA283" s="1115" t="s">
        <v>1740</v>
      </c>
      <c r="AB283" s="1115"/>
      <c r="AC283" s="1115"/>
      <c r="AD283" s="1115"/>
      <c r="AE283" s="1115"/>
      <c r="AF283" s="1115"/>
      <c r="AG283" s="1115"/>
      <c r="AH283" s="1115"/>
      <c r="AI283" s="1115"/>
      <c r="AJ283" s="1115"/>
      <c r="AK283" s="1115"/>
      <c r="BA283" s="65"/>
    </row>
    <row r="284" spans="1:53" ht="12.75" customHeight="1">
      <c r="B284" s="62" t="s">
        <v>546</v>
      </c>
      <c r="C284" s="62"/>
      <c r="D284" s="62"/>
      <c r="E284" s="62"/>
      <c r="F284" s="62"/>
      <c r="H284" s="1115" t="s">
        <v>1686</v>
      </c>
      <c r="I284" s="1115"/>
      <c r="J284" s="1115"/>
      <c r="K284" s="1115"/>
      <c r="L284" s="1115"/>
      <c r="M284" s="1115"/>
      <c r="N284" s="1115"/>
      <c r="O284" s="1115"/>
      <c r="P284" s="1115"/>
      <c r="Q284" s="1115"/>
      <c r="R284" s="1115"/>
      <c r="T284" s="62" t="s">
        <v>82</v>
      </c>
      <c r="V284" s="62"/>
      <c r="W284" s="62"/>
      <c r="X284" s="62"/>
      <c r="Y284" s="62"/>
      <c r="AA284" s="1115" t="s">
        <v>1741</v>
      </c>
      <c r="AB284" s="1115"/>
      <c r="AC284" s="1115"/>
      <c r="AD284" s="1115"/>
      <c r="AE284" s="1115"/>
      <c r="AF284" s="1115"/>
      <c r="AG284" s="1115"/>
      <c r="AH284" s="1115"/>
      <c r="AI284" s="1115"/>
      <c r="AJ284" s="1115"/>
      <c r="AK284" s="1115"/>
      <c r="BA284" s="65"/>
    </row>
    <row r="285" spans="1:53" ht="12.75" customHeight="1">
      <c r="B285" s="62" t="s">
        <v>95</v>
      </c>
      <c r="C285" s="62"/>
      <c r="D285" s="62"/>
      <c r="E285" s="62"/>
      <c r="F285" s="62"/>
      <c r="H285" s="1115" t="s">
        <v>1666</v>
      </c>
      <c r="I285" s="1115"/>
      <c r="J285" s="1115"/>
      <c r="K285" s="1115"/>
      <c r="L285" s="1115"/>
      <c r="M285" s="1115"/>
      <c r="N285" s="1115"/>
      <c r="O285" s="1115"/>
      <c r="P285" s="1115"/>
      <c r="Q285" s="1115"/>
      <c r="R285" s="1115"/>
      <c r="T285" s="62" t="s">
        <v>95</v>
      </c>
      <c r="V285" s="62"/>
      <c r="W285" s="62"/>
      <c r="X285" s="62"/>
      <c r="Y285" s="62"/>
      <c r="AA285" s="1115" t="s">
        <v>1742</v>
      </c>
      <c r="AB285" s="1115"/>
      <c r="AC285" s="1115"/>
      <c r="AD285" s="1115"/>
      <c r="AE285" s="1115"/>
      <c r="AF285" s="1115"/>
      <c r="AG285" s="1115"/>
      <c r="AH285" s="1115"/>
      <c r="AI285" s="1115"/>
      <c r="AJ285" s="1115"/>
      <c r="AK285" s="1115"/>
      <c r="BA285" s="65"/>
    </row>
    <row r="286" spans="1:53" ht="12.75" customHeight="1">
      <c r="B286" s="62" t="s">
        <v>96</v>
      </c>
      <c r="C286" s="62"/>
      <c r="D286" s="62"/>
      <c r="E286" s="62"/>
      <c r="F286" s="62"/>
      <c r="G286" s="62"/>
      <c r="H286" s="1133" t="s">
        <v>1667</v>
      </c>
      <c r="I286" s="1133"/>
      <c r="J286" s="1133"/>
      <c r="K286" s="1133"/>
      <c r="L286" s="1133"/>
      <c r="M286" s="1133"/>
      <c r="N286" s="8" t="s">
        <v>224</v>
      </c>
      <c r="O286" s="8"/>
      <c r="P286" s="1140"/>
      <c r="Q286" s="1140"/>
      <c r="R286" s="1140"/>
      <c r="S286" s="62"/>
      <c r="T286" s="62" t="s">
        <v>96</v>
      </c>
      <c r="V286" s="62"/>
      <c r="W286" s="62"/>
      <c r="X286" s="62"/>
      <c r="Y286" s="62"/>
      <c r="AA286" s="1132" t="s">
        <v>1743</v>
      </c>
      <c r="AB286" s="1133"/>
      <c r="AC286" s="1133"/>
      <c r="AD286" s="1133"/>
      <c r="AE286" s="1133"/>
      <c r="AF286" s="1133"/>
      <c r="AG286" s="8" t="s">
        <v>224</v>
      </c>
      <c r="AH286" s="8"/>
      <c r="AI286" s="1140"/>
      <c r="AJ286" s="1140"/>
      <c r="AK286" s="1140"/>
      <c r="BA286" s="65"/>
    </row>
    <row r="287" spans="1:53" ht="12.75">
      <c r="B287" s="62" t="s">
        <v>97</v>
      </c>
      <c r="C287" s="62"/>
      <c r="D287" s="62"/>
      <c r="E287" s="62"/>
      <c r="F287" s="62"/>
      <c r="G287" s="62"/>
      <c r="H287" s="1134"/>
      <c r="I287" s="1134"/>
      <c r="J287" s="1134"/>
      <c r="K287" s="1134"/>
      <c r="L287" s="1134"/>
      <c r="M287" s="1134"/>
      <c r="N287" s="64"/>
      <c r="O287" s="64"/>
      <c r="P287" s="66"/>
      <c r="Q287" s="66"/>
      <c r="R287" s="66"/>
      <c r="S287" s="62"/>
      <c r="T287" s="62" t="s">
        <v>97</v>
      </c>
      <c r="V287" s="62"/>
      <c r="W287" s="62"/>
      <c r="X287" s="62"/>
      <c r="Y287" s="62"/>
      <c r="AA287" s="1134"/>
      <c r="AB287" s="1134"/>
      <c r="AC287" s="1134"/>
      <c r="AD287" s="1134"/>
      <c r="AE287" s="1134"/>
      <c r="AF287" s="1134"/>
      <c r="AG287" s="64"/>
      <c r="AH287" s="64"/>
      <c r="AI287" s="66"/>
      <c r="AJ287" s="66"/>
      <c r="AK287" s="66"/>
      <c r="BA287" s="65"/>
    </row>
    <row r="288" spans="1:53" ht="12.75">
      <c r="B288" s="62" t="s">
        <v>83</v>
      </c>
      <c r="C288" s="62"/>
      <c r="D288" s="62"/>
      <c r="E288" s="62"/>
      <c r="F288" s="62"/>
      <c r="G288" s="62"/>
      <c r="H288" s="1115" t="s">
        <v>1668</v>
      </c>
      <c r="I288" s="1115"/>
      <c r="J288" s="1115"/>
      <c r="K288" s="1115"/>
      <c r="L288" s="1115"/>
      <c r="M288" s="1115"/>
      <c r="N288" s="1116"/>
      <c r="O288" s="1116"/>
      <c r="P288" s="1116"/>
      <c r="Q288" s="1116"/>
      <c r="R288" s="1116"/>
      <c r="S288" s="62"/>
      <c r="T288" s="62" t="s">
        <v>83</v>
      </c>
      <c r="V288" s="62"/>
      <c r="W288" s="62"/>
      <c r="X288" s="62"/>
      <c r="Y288" s="62"/>
      <c r="AA288" s="1115" t="s">
        <v>1744</v>
      </c>
      <c r="AB288" s="1115"/>
      <c r="AC288" s="1115"/>
      <c r="AD288" s="1115"/>
      <c r="AE288" s="1115"/>
      <c r="AF288" s="1115"/>
      <c r="AG288" s="1116"/>
      <c r="AH288" s="1116"/>
      <c r="AI288" s="1116"/>
      <c r="AJ288" s="1116"/>
      <c r="AK288" s="1116"/>
      <c r="BA288" s="65"/>
    </row>
    <row r="289" spans="2:53" ht="12.75">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2.75">
      <c r="B290" s="62" t="s">
        <v>349</v>
      </c>
      <c r="C290" s="62"/>
      <c r="D290" s="62"/>
      <c r="E290" s="62"/>
      <c r="F290" s="62"/>
      <c r="H290" s="1381" t="s">
        <v>1733</v>
      </c>
      <c r="I290" s="1116"/>
      <c r="J290" s="1116"/>
      <c r="K290" s="1116"/>
      <c r="L290" s="1116"/>
      <c r="M290" s="1116"/>
      <c r="N290" s="1116"/>
      <c r="O290" s="1116"/>
      <c r="P290" s="1116"/>
      <c r="Q290" s="1116"/>
      <c r="R290" s="1116"/>
      <c r="T290" s="62" t="s">
        <v>401</v>
      </c>
      <c r="V290" s="62"/>
      <c r="W290" s="62"/>
      <c r="X290" s="62"/>
      <c r="Y290" s="62"/>
      <c r="AA290" s="1381" t="s">
        <v>1745</v>
      </c>
      <c r="AB290" s="1116"/>
      <c r="AC290" s="1116"/>
      <c r="AD290" s="1116"/>
      <c r="AE290" s="1116"/>
      <c r="AF290" s="1116"/>
      <c r="AG290" s="1116"/>
      <c r="AH290" s="1116"/>
      <c r="AI290" s="1116"/>
      <c r="AJ290" s="1116"/>
      <c r="AK290" s="1116"/>
      <c r="BA290" s="65"/>
    </row>
    <row r="291" spans="2:53" ht="12.75">
      <c r="B291" s="62" t="s">
        <v>545</v>
      </c>
      <c r="C291" s="62"/>
      <c r="D291" s="62"/>
      <c r="E291" s="62"/>
      <c r="F291" s="62"/>
      <c r="H291" s="1115" t="s">
        <v>1734</v>
      </c>
      <c r="I291" s="1115"/>
      <c r="J291" s="1115"/>
      <c r="K291" s="1115"/>
      <c r="L291" s="1115"/>
      <c r="M291" s="1115"/>
      <c r="N291" s="1115"/>
      <c r="O291" s="1115"/>
      <c r="P291" s="1115"/>
      <c r="Q291" s="1115"/>
      <c r="R291" s="1115"/>
      <c r="T291" s="62" t="s">
        <v>545</v>
      </c>
      <c r="V291" s="62"/>
      <c r="W291" s="62"/>
      <c r="X291" s="62"/>
      <c r="Y291" s="62"/>
      <c r="AA291" s="1115" t="s">
        <v>1746</v>
      </c>
      <c r="AB291" s="1115"/>
      <c r="AC291" s="1115"/>
      <c r="AD291" s="1115"/>
      <c r="AE291" s="1115"/>
      <c r="AF291" s="1115"/>
      <c r="AG291" s="1115"/>
      <c r="AH291" s="1115"/>
      <c r="AI291" s="1115"/>
      <c r="AJ291" s="1115"/>
      <c r="AK291" s="1115"/>
      <c r="BA291" s="65"/>
    </row>
    <row r="292" spans="2:53" ht="12.75">
      <c r="B292" s="62" t="s">
        <v>546</v>
      </c>
      <c r="C292" s="62"/>
      <c r="D292" s="62"/>
      <c r="E292" s="62"/>
      <c r="F292" s="62"/>
      <c r="H292" s="1115" t="s">
        <v>1735</v>
      </c>
      <c r="I292" s="1115"/>
      <c r="J292" s="1115"/>
      <c r="K292" s="1115"/>
      <c r="L292" s="1115"/>
      <c r="M292" s="1115"/>
      <c r="N292" s="1115"/>
      <c r="O292" s="1115"/>
      <c r="P292" s="1115"/>
      <c r="Q292" s="1115"/>
      <c r="R292" s="1115"/>
      <c r="T292" s="62" t="s">
        <v>82</v>
      </c>
      <c r="V292" s="62"/>
      <c r="W292" s="62"/>
      <c r="X292" s="62"/>
      <c r="Y292" s="62"/>
      <c r="AA292" s="1115" t="s">
        <v>1747</v>
      </c>
      <c r="AB292" s="1115"/>
      <c r="AC292" s="1115"/>
      <c r="AD292" s="1115"/>
      <c r="AE292" s="1115"/>
      <c r="AF292" s="1115"/>
      <c r="AG292" s="1115"/>
      <c r="AH292" s="1115"/>
      <c r="AI292" s="1115"/>
      <c r="AJ292" s="1115"/>
      <c r="AK292" s="1115"/>
      <c r="BA292" s="65"/>
    </row>
    <row r="293" spans="2:53" ht="12.75" customHeight="1">
      <c r="B293" s="62" t="s">
        <v>95</v>
      </c>
      <c r="C293" s="62"/>
      <c r="D293" s="62"/>
      <c r="E293" s="62"/>
      <c r="F293" s="62"/>
      <c r="H293" s="1115" t="s">
        <v>1736</v>
      </c>
      <c r="I293" s="1115"/>
      <c r="J293" s="1115"/>
      <c r="K293" s="1115"/>
      <c r="L293" s="1115"/>
      <c r="M293" s="1115"/>
      <c r="N293" s="1115"/>
      <c r="O293" s="1115"/>
      <c r="P293" s="1115"/>
      <c r="Q293" s="1115"/>
      <c r="R293" s="1115"/>
      <c r="T293" s="62" t="s">
        <v>95</v>
      </c>
      <c r="V293" s="62"/>
      <c r="W293" s="62"/>
      <c r="X293" s="62"/>
      <c r="Y293" s="62"/>
      <c r="AA293" s="1115" t="s">
        <v>1748</v>
      </c>
      <c r="AB293" s="1115"/>
      <c r="AC293" s="1115"/>
      <c r="AD293" s="1115"/>
      <c r="AE293" s="1115"/>
      <c r="AF293" s="1115"/>
      <c r="AG293" s="1115"/>
      <c r="AH293" s="1115"/>
      <c r="AI293" s="1115"/>
      <c r="AJ293" s="1115"/>
      <c r="AK293" s="1115"/>
      <c r="BA293" s="65"/>
    </row>
    <row r="294" spans="2:53" ht="12.75" customHeight="1">
      <c r="B294" s="62" t="s">
        <v>96</v>
      </c>
      <c r="C294" s="62"/>
      <c r="D294" s="62"/>
      <c r="E294" s="62"/>
      <c r="F294" s="62"/>
      <c r="G294" s="62"/>
      <c r="H294" s="1132" t="s">
        <v>1737</v>
      </c>
      <c r="I294" s="1133"/>
      <c r="J294" s="1133"/>
      <c r="K294" s="1133"/>
      <c r="L294" s="1133"/>
      <c r="M294" s="1133"/>
      <c r="N294" s="8" t="s">
        <v>224</v>
      </c>
      <c r="O294" s="8"/>
      <c r="P294" s="1140"/>
      <c r="Q294" s="1140"/>
      <c r="R294" s="1140"/>
      <c r="S294" s="62"/>
      <c r="T294" s="62" t="s">
        <v>96</v>
      </c>
      <c r="V294" s="62"/>
      <c r="W294" s="62"/>
      <c r="X294" s="62"/>
      <c r="Y294" s="62"/>
      <c r="AA294" s="1132" t="s">
        <v>1749</v>
      </c>
      <c r="AB294" s="1133"/>
      <c r="AC294" s="1133"/>
      <c r="AD294" s="1133"/>
      <c r="AE294" s="1133"/>
      <c r="AF294" s="1133"/>
      <c r="AG294" s="8" t="s">
        <v>224</v>
      </c>
      <c r="AH294" s="8"/>
      <c r="AI294" s="1140"/>
      <c r="AJ294" s="1140"/>
      <c r="AK294" s="1140"/>
      <c r="BA294" s="65"/>
    </row>
    <row r="295" spans="2:53" ht="12.75" customHeight="1">
      <c r="B295" s="62" t="s">
        <v>97</v>
      </c>
      <c r="C295" s="62"/>
      <c r="D295" s="62"/>
      <c r="E295" s="62"/>
      <c r="F295" s="62"/>
      <c r="G295" s="62"/>
      <c r="H295" s="1134"/>
      <c r="I295" s="1134"/>
      <c r="J295" s="1134"/>
      <c r="K295" s="1134"/>
      <c r="L295" s="1134"/>
      <c r="M295" s="1134"/>
      <c r="N295" s="64"/>
      <c r="O295" s="64"/>
      <c r="P295" s="66"/>
      <c r="Q295" s="66"/>
      <c r="R295" s="66"/>
      <c r="S295" s="62"/>
      <c r="T295" s="62" t="s">
        <v>97</v>
      </c>
      <c r="V295" s="62"/>
      <c r="W295" s="62"/>
      <c r="X295" s="62"/>
      <c r="Y295" s="62"/>
      <c r="AA295" s="1134"/>
      <c r="AB295" s="1134"/>
      <c r="AC295" s="1134"/>
      <c r="AD295" s="1134"/>
      <c r="AE295" s="1134"/>
      <c r="AF295" s="1134"/>
      <c r="AG295" s="64"/>
      <c r="AH295" s="64"/>
      <c r="AI295" s="66"/>
      <c r="AJ295" s="66"/>
      <c r="AK295" s="66"/>
      <c r="BA295" s="65"/>
    </row>
    <row r="296" spans="2:53" ht="12.75" customHeight="1">
      <c r="B296" s="62" t="s">
        <v>83</v>
      </c>
      <c r="C296" s="62"/>
      <c r="D296" s="62"/>
      <c r="E296" s="62"/>
      <c r="F296" s="62"/>
      <c r="G296" s="62"/>
      <c r="H296" s="1115" t="s">
        <v>1738</v>
      </c>
      <c r="I296" s="1115"/>
      <c r="J296" s="1115"/>
      <c r="K296" s="1115"/>
      <c r="L296" s="1115"/>
      <c r="M296" s="1115"/>
      <c r="N296" s="1116"/>
      <c r="O296" s="1116"/>
      <c r="P296" s="1116"/>
      <c r="Q296" s="1116"/>
      <c r="R296" s="1116"/>
      <c r="S296" s="62"/>
      <c r="T296" s="62" t="s">
        <v>83</v>
      </c>
      <c r="V296" s="62"/>
      <c r="W296" s="62"/>
      <c r="X296" s="62"/>
      <c r="Y296" s="62"/>
      <c r="AA296" s="1115" t="s">
        <v>1750</v>
      </c>
      <c r="AB296" s="1115"/>
      <c r="AC296" s="1115"/>
      <c r="AD296" s="1115"/>
      <c r="AE296" s="1115"/>
      <c r="AF296" s="1115"/>
      <c r="AG296" s="1116"/>
      <c r="AH296" s="1116"/>
      <c r="AI296" s="1116"/>
      <c r="AJ296" s="1116"/>
      <c r="AK296" s="1116"/>
      <c r="BA296" s="65"/>
    </row>
    <row r="297" spans="2:53" ht="12.75">
      <c r="BA297" s="65"/>
    </row>
    <row r="298" spans="2:53" ht="12.75">
      <c r="B298" s="62" t="s">
        <v>84</v>
      </c>
      <c r="C298" s="62"/>
      <c r="D298" s="62"/>
      <c r="E298" s="62"/>
      <c r="F298" s="62"/>
      <c r="H298" s="1116" t="s">
        <v>1693</v>
      </c>
      <c r="I298" s="1116"/>
      <c r="J298" s="1116"/>
      <c r="K298" s="1116"/>
      <c r="L298" s="1116"/>
      <c r="M298" s="1116"/>
      <c r="N298" s="1116"/>
      <c r="O298" s="1116"/>
      <c r="P298" s="1116"/>
      <c r="Q298" s="1116"/>
      <c r="R298" s="1116"/>
      <c r="T298" s="8" t="s">
        <v>1004</v>
      </c>
      <c r="V298" s="62"/>
      <c r="W298" s="62"/>
      <c r="X298" s="62"/>
      <c r="Y298" s="62"/>
      <c r="AA298" s="1136" t="s">
        <v>1689</v>
      </c>
      <c r="AB298" s="1116"/>
      <c r="AC298" s="1116"/>
      <c r="AD298" s="1116"/>
      <c r="AE298" s="1116"/>
      <c r="AF298" s="1116"/>
      <c r="AG298" s="1116"/>
      <c r="AH298" s="1116"/>
      <c r="AI298" s="1116"/>
      <c r="AJ298" s="1116"/>
      <c r="AK298" s="1116"/>
      <c r="BA298" s="65"/>
    </row>
    <row r="299" spans="2:53" ht="12.75">
      <c r="B299" s="62" t="s">
        <v>545</v>
      </c>
      <c r="C299" s="62"/>
      <c r="D299" s="62"/>
      <c r="E299" s="62"/>
      <c r="F299" s="62"/>
      <c r="H299" s="1115" t="s">
        <v>1694</v>
      </c>
      <c r="I299" s="1115"/>
      <c r="J299" s="1115"/>
      <c r="K299" s="1115"/>
      <c r="L299" s="1115"/>
      <c r="M299" s="1115"/>
      <c r="N299" s="1115"/>
      <c r="O299" s="1115"/>
      <c r="P299" s="1115"/>
      <c r="Q299" s="1115"/>
      <c r="R299" s="1115"/>
      <c r="T299" s="62" t="s">
        <v>545</v>
      </c>
      <c r="V299" s="62"/>
      <c r="W299" s="62"/>
      <c r="X299" s="62"/>
      <c r="Y299" s="62"/>
      <c r="AA299" s="1115" t="s">
        <v>1687</v>
      </c>
      <c r="AB299" s="1115"/>
      <c r="AC299" s="1115"/>
      <c r="AD299" s="1115"/>
      <c r="AE299" s="1115"/>
      <c r="AF299" s="1115"/>
      <c r="AG299" s="1115"/>
      <c r="AH299" s="1115"/>
      <c r="AI299" s="1115"/>
      <c r="AJ299" s="1115"/>
      <c r="AK299" s="1115"/>
      <c r="BA299" s="65"/>
    </row>
    <row r="300" spans="2:53" ht="12.75">
      <c r="B300" s="62" t="s">
        <v>546</v>
      </c>
      <c r="C300" s="62"/>
      <c r="D300" s="62"/>
      <c r="E300" s="62"/>
      <c r="F300" s="62"/>
      <c r="H300" s="1115" t="s">
        <v>1695</v>
      </c>
      <c r="I300" s="1115"/>
      <c r="J300" s="1115"/>
      <c r="K300" s="1115"/>
      <c r="L300" s="1115"/>
      <c r="M300" s="1115"/>
      <c r="N300" s="1115"/>
      <c r="O300" s="1115"/>
      <c r="P300" s="1115"/>
      <c r="Q300" s="1115"/>
      <c r="R300" s="1115"/>
      <c r="T300" s="62" t="s">
        <v>82</v>
      </c>
      <c r="V300" s="62"/>
      <c r="W300" s="62"/>
      <c r="X300" s="62"/>
      <c r="Y300" s="62"/>
      <c r="AA300" s="1115" t="s">
        <v>1688</v>
      </c>
      <c r="AB300" s="1115"/>
      <c r="AC300" s="1115"/>
      <c r="AD300" s="1115"/>
      <c r="AE300" s="1115"/>
      <c r="AF300" s="1115"/>
      <c r="AG300" s="1115"/>
      <c r="AH300" s="1115"/>
      <c r="AI300" s="1115"/>
      <c r="AJ300" s="1115"/>
      <c r="AK300" s="1115"/>
      <c r="BA300" s="65"/>
    </row>
    <row r="301" spans="2:53" ht="12.75">
      <c r="B301" s="62" t="s">
        <v>95</v>
      </c>
      <c r="C301" s="62"/>
      <c r="D301" s="62"/>
      <c r="E301" s="62"/>
      <c r="F301" s="62"/>
      <c r="H301" s="1115" t="s">
        <v>1696</v>
      </c>
      <c r="I301" s="1115"/>
      <c r="J301" s="1115"/>
      <c r="K301" s="1115"/>
      <c r="L301" s="1115"/>
      <c r="M301" s="1115"/>
      <c r="N301" s="1115"/>
      <c r="O301" s="1115"/>
      <c r="P301" s="1115"/>
      <c r="Q301" s="1115"/>
      <c r="R301" s="1115"/>
      <c r="T301" s="62" t="s">
        <v>95</v>
      </c>
      <c r="V301" s="62"/>
      <c r="W301" s="62"/>
      <c r="X301" s="62"/>
      <c r="Y301" s="62"/>
      <c r="AA301" s="1115" t="s">
        <v>1690</v>
      </c>
      <c r="AB301" s="1115"/>
      <c r="AC301" s="1115"/>
      <c r="AD301" s="1115"/>
      <c r="AE301" s="1115"/>
      <c r="AF301" s="1115"/>
      <c r="AG301" s="1115"/>
      <c r="AH301" s="1115"/>
      <c r="AI301" s="1115"/>
      <c r="AJ301" s="1115"/>
      <c r="AK301" s="1115"/>
      <c r="BA301" s="65"/>
    </row>
    <row r="302" spans="2:53" ht="12.75">
      <c r="B302" s="62" t="s">
        <v>96</v>
      </c>
      <c r="C302" s="62"/>
      <c r="D302" s="62"/>
      <c r="E302" s="62"/>
      <c r="F302" s="62"/>
      <c r="G302" s="62"/>
      <c r="H302" s="1133" t="s">
        <v>1697</v>
      </c>
      <c r="I302" s="1133"/>
      <c r="J302" s="1133"/>
      <c r="K302" s="1133"/>
      <c r="L302" s="1133"/>
      <c r="M302" s="1133"/>
      <c r="N302" s="8" t="s">
        <v>224</v>
      </c>
      <c r="O302" s="8"/>
      <c r="P302" s="1140">
        <v>2411</v>
      </c>
      <c r="Q302" s="1140"/>
      <c r="R302" s="1140"/>
      <c r="S302" s="62"/>
      <c r="T302" s="62" t="s">
        <v>96</v>
      </c>
      <c r="V302" s="62"/>
      <c r="W302" s="62"/>
      <c r="X302" s="62"/>
      <c r="Y302" s="62"/>
      <c r="AA302" s="1295" t="s">
        <v>1692</v>
      </c>
      <c r="AB302" s="1133"/>
      <c r="AC302" s="1133"/>
      <c r="AD302" s="1133"/>
      <c r="AE302" s="1133"/>
      <c r="AF302" s="1133"/>
      <c r="AG302" s="8" t="s">
        <v>224</v>
      </c>
      <c r="AH302" s="8"/>
      <c r="AI302" s="1140"/>
      <c r="AJ302" s="1140"/>
      <c r="AK302" s="1140"/>
      <c r="BA302" s="65"/>
    </row>
    <row r="303" spans="2:53" ht="12.75">
      <c r="B303" s="62" t="s">
        <v>97</v>
      </c>
      <c r="C303" s="62"/>
      <c r="D303" s="62"/>
      <c r="E303" s="62"/>
      <c r="F303" s="62"/>
      <c r="G303" s="62"/>
      <c r="H303" s="1134"/>
      <c r="I303" s="1134"/>
      <c r="J303" s="1134"/>
      <c r="K303" s="1134"/>
      <c r="L303" s="1134"/>
      <c r="M303" s="1134"/>
      <c r="N303" s="64"/>
      <c r="O303" s="64"/>
      <c r="P303" s="66"/>
      <c r="Q303" s="66"/>
      <c r="R303" s="66"/>
      <c r="S303" s="62"/>
      <c r="T303" s="62" t="s">
        <v>97</v>
      </c>
      <c r="V303" s="62"/>
      <c r="W303" s="62"/>
      <c r="X303" s="62"/>
      <c r="Y303" s="62"/>
      <c r="AA303" s="1134"/>
      <c r="AB303" s="1134"/>
      <c r="AC303" s="1134"/>
      <c r="AD303" s="1134"/>
      <c r="AE303" s="1134"/>
      <c r="AF303" s="1134"/>
      <c r="AG303" s="64"/>
      <c r="AH303" s="64"/>
      <c r="AI303" s="66"/>
      <c r="AJ303" s="66"/>
      <c r="AK303" s="66"/>
      <c r="BA303" s="65"/>
    </row>
    <row r="304" spans="2:53" ht="12.75">
      <c r="B304" s="62" t="s">
        <v>83</v>
      </c>
      <c r="C304" s="62"/>
      <c r="D304" s="62"/>
      <c r="E304" s="62"/>
      <c r="F304" s="62"/>
      <c r="G304" s="62"/>
      <c r="H304" s="1115" t="s">
        <v>1698</v>
      </c>
      <c r="I304" s="1115"/>
      <c r="J304" s="1115"/>
      <c r="K304" s="1115"/>
      <c r="L304" s="1115"/>
      <c r="M304" s="1115"/>
      <c r="N304" s="1116"/>
      <c r="O304" s="1116"/>
      <c r="P304" s="1116"/>
      <c r="Q304" s="1116"/>
      <c r="R304" s="1116"/>
      <c r="S304" s="62"/>
      <c r="T304" s="62" t="s">
        <v>83</v>
      </c>
      <c r="V304" s="62"/>
      <c r="W304" s="62"/>
      <c r="X304" s="62"/>
      <c r="Y304" s="62"/>
      <c r="AA304" s="1115" t="s">
        <v>1691</v>
      </c>
      <c r="AB304" s="1115"/>
      <c r="AC304" s="1115"/>
      <c r="AD304" s="1115"/>
      <c r="AE304" s="1115"/>
      <c r="AF304" s="1115"/>
      <c r="AG304" s="1116"/>
      <c r="AH304" s="1116"/>
      <c r="AI304" s="1116"/>
      <c r="AJ304" s="1116"/>
      <c r="AK304" s="1116"/>
      <c r="BA304" s="65"/>
    </row>
    <row r="305" spans="1:53" ht="12.75">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1038</v>
      </c>
      <c r="C306" s="62"/>
      <c r="D306" s="62"/>
      <c r="E306" s="62"/>
      <c r="F306" s="62"/>
      <c r="H306" s="1116" t="s">
        <v>1693</v>
      </c>
      <c r="I306" s="1116"/>
      <c r="J306" s="1116"/>
      <c r="K306" s="1116"/>
      <c r="L306" s="1116"/>
      <c r="M306" s="1116"/>
      <c r="N306" s="1116"/>
      <c r="O306" s="1116"/>
      <c r="P306" s="1116"/>
      <c r="Q306" s="1116"/>
      <c r="R306" s="1116"/>
      <c r="S306" s="62"/>
      <c r="T306" s="62" t="s">
        <v>402</v>
      </c>
      <c r="V306" s="62"/>
      <c r="W306" s="62"/>
      <c r="X306" s="62"/>
      <c r="Y306" s="62"/>
      <c r="AA306" s="1136" t="s">
        <v>1672</v>
      </c>
      <c r="AB306" s="1116"/>
      <c r="AC306" s="1116"/>
      <c r="AD306" s="1116"/>
      <c r="AE306" s="1116"/>
      <c r="AF306" s="1116"/>
      <c r="AG306" s="1116"/>
      <c r="AH306" s="1116"/>
      <c r="AI306" s="1116"/>
      <c r="AJ306" s="1116"/>
      <c r="AK306" s="1116"/>
      <c r="BA306" s="65"/>
    </row>
    <row r="307" spans="1:53" ht="12.75">
      <c r="B307" s="62" t="s">
        <v>545</v>
      </c>
      <c r="C307" s="62"/>
      <c r="D307" s="62"/>
      <c r="E307" s="62"/>
      <c r="F307" s="62"/>
      <c r="H307" s="1115" t="s">
        <v>1694</v>
      </c>
      <c r="I307" s="1115"/>
      <c r="J307" s="1115"/>
      <c r="K307" s="1115"/>
      <c r="L307" s="1115"/>
      <c r="M307" s="1115"/>
      <c r="N307" s="1115"/>
      <c r="O307" s="1115"/>
      <c r="P307" s="1115"/>
      <c r="Q307" s="1115"/>
      <c r="R307" s="1115"/>
      <c r="S307" s="62"/>
      <c r="T307" s="62" t="s">
        <v>545</v>
      </c>
      <c r="V307" s="62"/>
      <c r="W307" s="62"/>
      <c r="X307" s="62"/>
      <c r="Y307" s="62"/>
      <c r="AA307" s="1115" t="s">
        <v>1661</v>
      </c>
      <c r="AB307" s="1115"/>
      <c r="AC307" s="1115"/>
      <c r="AD307" s="1115"/>
      <c r="AE307" s="1115"/>
      <c r="AF307" s="1115"/>
      <c r="AG307" s="1115"/>
      <c r="AH307" s="1115"/>
      <c r="AI307" s="1115"/>
      <c r="AJ307" s="1115"/>
      <c r="AK307" s="1115"/>
      <c r="BA307" s="65"/>
    </row>
    <row r="308" spans="1:53" ht="12.75">
      <c r="B308" s="62" t="s">
        <v>546</v>
      </c>
      <c r="C308" s="62"/>
      <c r="D308" s="62"/>
      <c r="E308" s="62"/>
      <c r="F308" s="62"/>
      <c r="H308" s="1115" t="s">
        <v>1695</v>
      </c>
      <c r="I308" s="1115"/>
      <c r="J308" s="1115"/>
      <c r="K308" s="1115"/>
      <c r="L308" s="1115"/>
      <c r="M308" s="1115"/>
      <c r="N308" s="1115"/>
      <c r="O308" s="1115"/>
      <c r="P308" s="1115"/>
      <c r="Q308" s="1115"/>
      <c r="R308" s="1115"/>
      <c r="S308" s="62"/>
      <c r="T308" s="62" t="s">
        <v>82</v>
      </c>
      <c r="V308" s="62"/>
      <c r="W308" s="62"/>
      <c r="X308" s="62"/>
      <c r="Y308" s="62"/>
      <c r="AA308" s="1115" t="s">
        <v>1686</v>
      </c>
      <c r="AB308" s="1115"/>
      <c r="AC308" s="1115"/>
      <c r="AD308" s="1115"/>
      <c r="AE308" s="1115"/>
      <c r="AF308" s="1115"/>
      <c r="AG308" s="1115"/>
      <c r="AH308" s="1115"/>
      <c r="AI308" s="1115"/>
      <c r="AJ308" s="1115"/>
      <c r="AK308" s="1115"/>
      <c r="BA308" s="65"/>
    </row>
    <row r="309" spans="1:53" ht="12.75">
      <c r="B309" s="62" t="s">
        <v>95</v>
      </c>
      <c r="C309" s="62"/>
      <c r="D309" s="62"/>
      <c r="E309" s="62"/>
      <c r="F309" s="62"/>
      <c r="H309" s="1115" t="s">
        <v>1696</v>
      </c>
      <c r="I309" s="1115"/>
      <c r="J309" s="1115"/>
      <c r="K309" s="1115"/>
      <c r="L309" s="1115"/>
      <c r="M309" s="1115"/>
      <c r="N309" s="1115"/>
      <c r="O309" s="1115"/>
      <c r="P309" s="1115"/>
      <c r="Q309" s="1115"/>
      <c r="R309" s="1115"/>
      <c r="S309" s="62"/>
      <c r="T309" s="62" t="s">
        <v>95</v>
      </c>
      <c r="V309" s="62"/>
      <c r="W309" s="62"/>
      <c r="X309" s="62"/>
      <c r="Y309" s="62"/>
      <c r="AA309" s="1115" t="s">
        <v>1666</v>
      </c>
      <c r="AB309" s="1115"/>
      <c r="AC309" s="1115"/>
      <c r="AD309" s="1115"/>
      <c r="AE309" s="1115"/>
      <c r="AF309" s="1115"/>
      <c r="AG309" s="1115"/>
      <c r="AH309" s="1115"/>
      <c r="AI309" s="1115"/>
      <c r="AJ309" s="1115"/>
      <c r="AK309" s="1115"/>
      <c r="BA309" s="65"/>
    </row>
    <row r="310" spans="1:53" ht="12.75">
      <c r="B310" s="62" t="s">
        <v>96</v>
      </c>
      <c r="C310" s="62"/>
      <c r="D310" s="62"/>
      <c r="E310" s="62"/>
      <c r="F310" s="62"/>
      <c r="G310" s="62"/>
      <c r="H310" s="1133" t="s">
        <v>1697</v>
      </c>
      <c r="I310" s="1133"/>
      <c r="J310" s="1133"/>
      <c r="K310" s="1133"/>
      <c r="L310" s="1133"/>
      <c r="M310" s="1133"/>
      <c r="N310" s="8" t="s">
        <v>224</v>
      </c>
      <c r="O310" s="8"/>
      <c r="P310" s="1140">
        <v>2411</v>
      </c>
      <c r="Q310" s="1140"/>
      <c r="R310" s="1140"/>
      <c r="S310" s="62"/>
      <c r="T310" s="62" t="s">
        <v>96</v>
      </c>
      <c r="V310" s="62"/>
      <c r="W310" s="62"/>
      <c r="X310" s="62"/>
      <c r="Y310" s="62"/>
      <c r="AA310" s="1133" t="s">
        <v>1667</v>
      </c>
      <c r="AB310" s="1133"/>
      <c r="AC310" s="1133"/>
      <c r="AD310" s="1133"/>
      <c r="AE310" s="1133"/>
      <c r="AF310" s="1133"/>
      <c r="AG310" s="8" t="s">
        <v>224</v>
      </c>
      <c r="AH310" s="8"/>
      <c r="AI310" s="1140"/>
      <c r="AJ310" s="1140"/>
      <c r="AK310" s="1140"/>
      <c r="BA310" s="65"/>
    </row>
    <row r="311" spans="1:53" ht="12.75">
      <c r="B311" s="62" t="s">
        <v>97</v>
      </c>
      <c r="C311" s="62"/>
      <c r="D311" s="62"/>
      <c r="E311" s="62"/>
      <c r="F311" s="62"/>
      <c r="G311" s="62"/>
      <c r="H311" s="1134"/>
      <c r="I311" s="1134"/>
      <c r="J311" s="1134"/>
      <c r="K311" s="1134"/>
      <c r="L311" s="1134"/>
      <c r="M311" s="1134"/>
      <c r="N311" s="64"/>
      <c r="O311" s="64"/>
      <c r="P311" s="66"/>
      <c r="Q311" s="66"/>
      <c r="R311" s="66"/>
      <c r="S311" s="62"/>
      <c r="T311" s="62" t="s">
        <v>97</v>
      </c>
      <c r="V311" s="62"/>
      <c r="W311" s="62"/>
      <c r="X311" s="62"/>
      <c r="Y311" s="62"/>
      <c r="AA311" s="1134"/>
      <c r="AB311" s="1134"/>
      <c r="AC311" s="1134"/>
      <c r="AD311" s="1134"/>
      <c r="AE311" s="1134"/>
      <c r="AF311" s="1134"/>
      <c r="AG311" s="64"/>
      <c r="AH311" s="64"/>
      <c r="AI311" s="66"/>
      <c r="AJ311" s="66"/>
      <c r="AK311" s="66"/>
      <c r="BA311" s="65"/>
    </row>
    <row r="312" spans="1:53" ht="12.75">
      <c r="B312" s="62" t="s">
        <v>83</v>
      </c>
      <c r="C312" s="62"/>
      <c r="D312" s="62"/>
      <c r="E312" s="62"/>
      <c r="F312" s="62"/>
      <c r="G312" s="62"/>
      <c r="H312" s="1115" t="s">
        <v>1698</v>
      </c>
      <c r="I312" s="1115"/>
      <c r="J312" s="1115"/>
      <c r="K312" s="1115"/>
      <c r="L312" s="1115"/>
      <c r="M312" s="1115"/>
      <c r="N312" s="1116"/>
      <c r="O312" s="1116"/>
      <c r="P312" s="1116"/>
      <c r="Q312" s="1116"/>
      <c r="R312" s="1116"/>
      <c r="S312" s="62"/>
      <c r="T312" s="62" t="s">
        <v>83</v>
      </c>
      <c r="V312" s="62"/>
      <c r="W312" s="62"/>
      <c r="X312" s="62"/>
      <c r="Y312" s="62"/>
      <c r="AA312" s="1115" t="s">
        <v>1668</v>
      </c>
      <c r="AB312" s="1115"/>
      <c r="AC312" s="1115"/>
      <c r="AD312" s="1115"/>
      <c r="AE312" s="1115"/>
      <c r="AF312" s="1115"/>
      <c r="AG312" s="1116"/>
      <c r="AH312" s="1116"/>
      <c r="AI312" s="1116"/>
      <c r="AJ312" s="1116"/>
      <c r="AK312" s="1116"/>
      <c r="BA312" s="65"/>
    </row>
    <row r="313" spans="1:53" ht="12.75">
      <c r="BA313" s="65"/>
    </row>
    <row r="314" spans="1:53" ht="12.75">
      <c r="B314" s="8" t="s">
        <v>1039</v>
      </c>
      <c r="C314" s="62"/>
      <c r="D314" s="62"/>
      <c r="E314" s="62"/>
      <c r="F314" s="62"/>
      <c r="H314" s="1136" t="s">
        <v>1681</v>
      </c>
      <c r="I314" s="1116"/>
      <c r="J314" s="1116"/>
      <c r="K314" s="1116"/>
      <c r="L314" s="1116"/>
      <c r="M314" s="1116"/>
      <c r="N314" s="1116"/>
      <c r="O314" s="1116"/>
      <c r="P314" s="1116"/>
      <c r="Q314" s="1116"/>
      <c r="R314" s="1116"/>
      <c r="T314" s="62" t="s">
        <v>403</v>
      </c>
      <c r="V314" s="62"/>
      <c r="W314" s="62"/>
      <c r="X314" s="62"/>
      <c r="Y314" s="62"/>
      <c r="AA314" s="1116" t="s">
        <v>1693</v>
      </c>
      <c r="AB314" s="1116"/>
      <c r="AC314" s="1116"/>
      <c r="AD314" s="1116"/>
      <c r="AE314" s="1116"/>
      <c r="AF314" s="1116"/>
      <c r="AG314" s="1116"/>
      <c r="AH314" s="1116"/>
      <c r="AI314" s="1116"/>
      <c r="AJ314" s="1116"/>
      <c r="AK314" s="1116"/>
      <c r="BA314" s="65"/>
    </row>
    <row r="315" spans="1:53" ht="12.75" customHeight="1">
      <c r="B315" s="62" t="s">
        <v>545</v>
      </c>
      <c r="C315" s="62"/>
      <c r="D315" s="62"/>
      <c r="E315" s="62"/>
      <c r="F315" s="62"/>
      <c r="H315" s="1115" t="s">
        <v>1682</v>
      </c>
      <c r="I315" s="1115"/>
      <c r="J315" s="1115"/>
      <c r="K315" s="1115"/>
      <c r="L315" s="1115"/>
      <c r="M315" s="1115"/>
      <c r="N315" s="1115"/>
      <c r="O315" s="1115"/>
      <c r="P315" s="1115"/>
      <c r="Q315" s="1115"/>
      <c r="R315" s="1115"/>
      <c r="T315" s="62" t="s">
        <v>545</v>
      </c>
      <c r="V315" s="62"/>
      <c r="W315" s="62"/>
      <c r="X315" s="62"/>
      <c r="Y315" s="62"/>
      <c r="AA315" s="1115" t="s">
        <v>1699</v>
      </c>
      <c r="AB315" s="1115"/>
      <c r="AC315" s="1115"/>
      <c r="AD315" s="1115"/>
      <c r="AE315" s="1115"/>
      <c r="AF315" s="1115"/>
      <c r="AG315" s="1115"/>
      <c r="AH315" s="1115"/>
      <c r="AI315" s="1115"/>
      <c r="AJ315" s="1115"/>
      <c r="AK315" s="1115"/>
      <c r="BA315" s="65"/>
    </row>
    <row r="316" spans="1:53" ht="12.75">
      <c r="B316" s="62" t="s">
        <v>546</v>
      </c>
      <c r="C316" s="62"/>
      <c r="D316" s="62"/>
      <c r="E316" s="62"/>
      <c r="F316" s="62"/>
      <c r="H316" s="1115" t="s">
        <v>1752</v>
      </c>
      <c r="I316" s="1115"/>
      <c r="J316" s="1115"/>
      <c r="K316" s="1115"/>
      <c r="L316" s="1115"/>
      <c r="M316" s="1115"/>
      <c r="N316" s="1115"/>
      <c r="O316" s="1115"/>
      <c r="P316" s="1115"/>
      <c r="Q316" s="1115"/>
      <c r="R316" s="1115"/>
      <c r="T316" s="62" t="s">
        <v>82</v>
      </c>
      <c r="V316" s="62"/>
      <c r="W316" s="62"/>
      <c r="X316" s="62"/>
      <c r="Y316" s="62"/>
      <c r="AA316" s="1115" t="s">
        <v>1700</v>
      </c>
      <c r="AB316" s="1115"/>
      <c r="AC316" s="1115"/>
      <c r="AD316" s="1115"/>
      <c r="AE316" s="1115"/>
      <c r="AF316" s="1115"/>
      <c r="AG316" s="1115"/>
      <c r="AH316" s="1115"/>
      <c r="AI316" s="1115"/>
      <c r="AJ316" s="1115"/>
      <c r="AK316" s="1115"/>
      <c r="BA316" s="65"/>
    </row>
    <row r="317" spans="1:53" ht="12.75" customHeight="1">
      <c r="A317" s="43"/>
      <c r="B317" s="62" t="s">
        <v>95</v>
      </c>
      <c r="C317" s="62"/>
      <c r="D317" s="62"/>
      <c r="E317" s="62"/>
      <c r="F317" s="62"/>
      <c r="H317" s="1115" t="s">
        <v>1663</v>
      </c>
      <c r="I317" s="1115"/>
      <c r="J317" s="1115"/>
      <c r="K317" s="1115"/>
      <c r="L317" s="1115"/>
      <c r="M317" s="1115"/>
      <c r="N317" s="1115"/>
      <c r="O317" s="1115"/>
      <c r="P317" s="1115"/>
      <c r="Q317" s="1115"/>
      <c r="R317" s="1115"/>
      <c r="T317" s="62" t="s">
        <v>95</v>
      </c>
      <c r="V317" s="62"/>
      <c r="W317" s="62"/>
      <c r="X317" s="62"/>
      <c r="Y317" s="62"/>
      <c r="AA317" s="1115" t="s">
        <v>1701</v>
      </c>
      <c r="AB317" s="1115"/>
      <c r="AC317" s="1115"/>
      <c r="AD317" s="1115"/>
      <c r="AE317" s="1115"/>
      <c r="AF317" s="1115"/>
      <c r="AG317" s="1115"/>
      <c r="AH317" s="1115"/>
      <c r="AI317" s="1115"/>
      <c r="AJ317" s="1115"/>
      <c r="AK317" s="1115"/>
      <c r="AL317" s="43"/>
    </row>
    <row r="318" spans="1:53" ht="12.75">
      <c r="A318" s="43"/>
      <c r="B318" s="62" t="s">
        <v>96</v>
      </c>
      <c r="C318" s="62"/>
      <c r="D318" s="62"/>
      <c r="E318" s="62"/>
      <c r="F318" s="62"/>
      <c r="G318" s="62"/>
      <c r="H318" s="1134" t="s">
        <v>1664</v>
      </c>
      <c r="I318" s="1134"/>
      <c r="J318" s="1134"/>
      <c r="K318" s="1134"/>
      <c r="L318" s="1134"/>
      <c r="M318" s="1134"/>
      <c r="N318" s="8" t="s">
        <v>224</v>
      </c>
      <c r="O318" s="8"/>
      <c r="P318" s="1140"/>
      <c r="Q318" s="1140"/>
      <c r="R318" s="1140"/>
      <c r="S318" s="62"/>
      <c r="T318" s="62" t="s">
        <v>96</v>
      </c>
      <c r="V318" s="62"/>
      <c r="W318" s="62"/>
      <c r="X318" s="62"/>
      <c r="Y318" s="62"/>
      <c r="AA318" s="1133" t="s">
        <v>1702</v>
      </c>
      <c r="AB318" s="1133"/>
      <c r="AC318" s="1133"/>
      <c r="AD318" s="1133"/>
      <c r="AE318" s="1133"/>
      <c r="AF318" s="1133"/>
      <c r="AG318" s="8" t="s">
        <v>224</v>
      </c>
      <c r="AH318" s="8"/>
      <c r="AI318" s="1140"/>
      <c r="AJ318" s="1140"/>
      <c r="AK318" s="1140"/>
      <c r="AL318" s="43"/>
    </row>
    <row r="319" spans="1:53" ht="12.75">
      <c r="A319" s="43"/>
      <c r="B319" s="62" t="s">
        <v>97</v>
      </c>
      <c r="C319" s="62"/>
      <c r="D319" s="62"/>
      <c r="E319" s="62"/>
      <c r="F319" s="62"/>
      <c r="G319" s="62"/>
      <c r="H319" s="1134"/>
      <c r="I319" s="1134"/>
      <c r="J319" s="1134"/>
      <c r="K319" s="1134"/>
      <c r="L319" s="1134"/>
      <c r="M319" s="1134"/>
      <c r="N319" s="64"/>
      <c r="O319" s="64"/>
      <c r="P319" s="66"/>
      <c r="Q319" s="66"/>
      <c r="R319" s="66"/>
      <c r="S319" s="62"/>
      <c r="T319" s="62" t="s">
        <v>97</v>
      </c>
      <c r="V319" s="62"/>
      <c r="W319" s="62"/>
      <c r="X319" s="62"/>
      <c r="Y319" s="62"/>
      <c r="AA319" s="1134"/>
      <c r="AB319" s="1134"/>
      <c r="AC319" s="1134"/>
      <c r="AD319" s="1134"/>
      <c r="AE319" s="1134"/>
      <c r="AF319" s="1134"/>
      <c r="AG319" s="64"/>
      <c r="AH319" s="64"/>
      <c r="AI319" s="66"/>
      <c r="AJ319" s="66"/>
      <c r="AK319" s="66"/>
      <c r="AL319" s="43"/>
    </row>
    <row r="320" spans="1:53" ht="12.75">
      <c r="A320" s="43"/>
      <c r="B320" s="62" t="s">
        <v>83</v>
      </c>
      <c r="C320" s="62"/>
      <c r="D320" s="62"/>
      <c r="E320" s="62"/>
      <c r="F320" s="62"/>
      <c r="G320" s="62"/>
      <c r="H320" s="1115" t="s">
        <v>1684</v>
      </c>
      <c r="I320" s="1115"/>
      <c r="J320" s="1115"/>
      <c r="K320" s="1115"/>
      <c r="L320" s="1115"/>
      <c r="M320" s="1115"/>
      <c r="N320" s="1116"/>
      <c r="O320" s="1116"/>
      <c r="P320" s="1116"/>
      <c r="Q320" s="1116"/>
      <c r="R320" s="1116"/>
      <c r="S320" s="62"/>
      <c r="T320" s="62" t="s">
        <v>83</v>
      </c>
      <c r="V320" s="62"/>
      <c r="W320" s="62"/>
      <c r="X320" s="62"/>
      <c r="Y320" s="62"/>
      <c r="AA320" s="1115" t="s">
        <v>1703</v>
      </c>
      <c r="AB320" s="1115"/>
      <c r="AC320" s="1115"/>
      <c r="AD320" s="1115"/>
      <c r="AE320" s="1115"/>
      <c r="AF320" s="1115"/>
      <c r="AG320" s="1116"/>
      <c r="AH320" s="1116"/>
      <c r="AI320" s="1116"/>
      <c r="AJ320" s="1116"/>
      <c r="AK320" s="1116"/>
      <c r="AL320" s="43"/>
    </row>
    <row r="321" spans="1:53" ht="12.75">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2.75">
      <c r="A322" s="43"/>
      <c r="B322" s="62" t="s">
        <v>404</v>
      </c>
      <c r="C322" s="62"/>
      <c r="D322" s="62"/>
      <c r="E322" s="62"/>
      <c r="F322" s="62"/>
      <c r="H322" s="1136" t="s">
        <v>670</v>
      </c>
      <c r="I322" s="1116"/>
      <c r="J322" s="1116"/>
      <c r="K322" s="1116"/>
      <c r="L322" s="1116"/>
      <c r="M322" s="1116"/>
      <c r="N322" s="1116"/>
      <c r="O322" s="1116"/>
      <c r="P322" s="1116"/>
      <c r="Q322" s="1116"/>
      <c r="R322" s="1116"/>
      <c r="T322" s="62" t="s">
        <v>405</v>
      </c>
      <c r="V322" s="62"/>
      <c r="W322" s="62"/>
      <c r="X322" s="62"/>
      <c r="Y322" s="62"/>
      <c r="AA322" s="1136" t="s">
        <v>670</v>
      </c>
      <c r="AB322" s="1116"/>
      <c r="AC322" s="1116"/>
      <c r="AD322" s="1116"/>
      <c r="AE322" s="1116"/>
      <c r="AF322" s="1116"/>
      <c r="AG322" s="1116"/>
      <c r="AH322" s="1116"/>
      <c r="AI322" s="1116"/>
      <c r="AJ322" s="1116"/>
      <c r="AK322" s="1116"/>
      <c r="AL322" s="43"/>
    </row>
    <row r="323" spans="1:53" ht="12.75">
      <c r="A323" s="43"/>
      <c r="B323" s="62" t="s">
        <v>545</v>
      </c>
      <c r="C323" s="62"/>
      <c r="D323" s="62"/>
      <c r="E323" s="62"/>
      <c r="F323" s="62"/>
      <c r="H323" s="1115"/>
      <c r="I323" s="1115"/>
      <c r="J323" s="1115"/>
      <c r="K323" s="1115"/>
      <c r="L323" s="1115"/>
      <c r="M323" s="1115"/>
      <c r="N323" s="1115"/>
      <c r="O323" s="1115"/>
      <c r="P323" s="1115"/>
      <c r="Q323" s="1115"/>
      <c r="R323" s="1115"/>
      <c r="T323" s="62" t="s">
        <v>545</v>
      </c>
      <c r="V323" s="62"/>
      <c r="W323" s="62"/>
      <c r="X323" s="62"/>
      <c r="Y323" s="62"/>
      <c r="AA323" s="1115"/>
      <c r="AB323" s="1115"/>
      <c r="AC323" s="1115"/>
      <c r="AD323" s="1115"/>
      <c r="AE323" s="1115"/>
      <c r="AF323" s="1115"/>
      <c r="AG323" s="1115"/>
      <c r="AH323" s="1115"/>
      <c r="AI323" s="1115"/>
      <c r="AJ323" s="1115"/>
      <c r="AK323" s="1115"/>
      <c r="AL323" s="43"/>
    </row>
    <row r="324" spans="1:53" ht="12.75" customHeight="1">
      <c r="A324" s="43"/>
      <c r="B324" s="62" t="s">
        <v>546</v>
      </c>
      <c r="C324" s="62"/>
      <c r="D324" s="62"/>
      <c r="E324" s="62"/>
      <c r="F324" s="62"/>
      <c r="H324" s="1115"/>
      <c r="I324" s="1115"/>
      <c r="J324" s="1115"/>
      <c r="K324" s="1115"/>
      <c r="L324" s="1115"/>
      <c r="M324" s="1115"/>
      <c r="N324" s="1115"/>
      <c r="O324" s="1115"/>
      <c r="P324" s="1115"/>
      <c r="Q324" s="1115"/>
      <c r="R324" s="1115"/>
      <c r="T324" s="62" t="s">
        <v>82</v>
      </c>
      <c r="V324" s="62"/>
      <c r="W324" s="62"/>
      <c r="X324" s="62"/>
      <c r="Y324" s="62"/>
      <c r="AA324" s="1115"/>
      <c r="AB324" s="1115"/>
      <c r="AC324" s="1115"/>
      <c r="AD324" s="1115"/>
      <c r="AE324" s="1115"/>
      <c r="AF324" s="1115"/>
      <c r="AG324" s="1115"/>
      <c r="AH324" s="1115"/>
      <c r="AI324" s="1115"/>
      <c r="AJ324" s="1115"/>
      <c r="AK324" s="1115"/>
      <c r="AL324" s="43"/>
    </row>
    <row r="325" spans="1:53" ht="12.75">
      <c r="A325" s="43"/>
      <c r="B325" s="62" t="s">
        <v>95</v>
      </c>
      <c r="C325" s="62"/>
      <c r="D325" s="62"/>
      <c r="E325" s="62"/>
      <c r="F325" s="62"/>
      <c r="H325" s="1115"/>
      <c r="I325" s="1115"/>
      <c r="J325" s="1115"/>
      <c r="K325" s="1115"/>
      <c r="L325" s="1115"/>
      <c r="M325" s="1115"/>
      <c r="N325" s="1115"/>
      <c r="O325" s="1115"/>
      <c r="P325" s="1115"/>
      <c r="Q325" s="1115"/>
      <c r="R325" s="1115"/>
      <c r="T325" s="62" t="s">
        <v>95</v>
      </c>
      <c r="V325" s="62"/>
      <c r="W325" s="62"/>
      <c r="X325" s="62"/>
      <c r="Y325" s="62"/>
      <c r="AA325" s="1115"/>
      <c r="AB325" s="1115"/>
      <c r="AC325" s="1115"/>
      <c r="AD325" s="1115"/>
      <c r="AE325" s="1115"/>
      <c r="AF325" s="1115"/>
      <c r="AG325" s="1115"/>
      <c r="AH325" s="1115"/>
      <c r="AI325" s="1115"/>
      <c r="AJ325" s="1115"/>
      <c r="AK325" s="1115"/>
      <c r="AL325" s="43"/>
    </row>
    <row r="326" spans="1:53" ht="12.75">
      <c r="A326" s="43"/>
      <c r="B326" s="62" t="s">
        <v>96</v>
      </c>
      <c r="C326" s="62"/>
      <c r="D326" s="62"/>
      <c r="E326" s="62"/>
      <c r="F326" s="62"/>
      <c r="G326" s="62"/>
      <c r="H326" s="1133"/>
      <c r="I326" s="1133"/>
      <c r="J326" s="1133"/>
      <c r="K326" s="1133"/>
      <c r="L326" s="1133"/>
      <c r="M326" s="1133"/>
      <c r="N326" s="8" t="s">
        <v>224</v>
      </c>
      <c r="O326" s="8"/>
      <c r="P326" s="1140"/>
      <c r="Q326" s="1140"/>
      <c r="R326" s="1140"/>
      <c r="S326" s="62"/>
      <c r="T326" s="62" t="s">
        <v>96</v>
      </c>
      <c r="V326" s="62"/>
      <c r="W326" s="62"/>
      <c r="X326" s="62"/>
      <c r="Y326" s="62"/>
      <c r="AA326" s="1133"/>
      <c r="AB326" s="1133"/>
      <c r="AC326" s="1133"/>
      <c r="AD326" s="1133"/>
      <c r="AE326" s="1133"/>
      <c r="AF326" s="1133"/>
      <c r="AG326" s="8" t="s">
        <v>224</v>
      </c>
      <c r="AH326" s="8"/>
      <c r="AI326" s="1140"/>
      <c r="AJ326" s="1140"/>
      <c r="AK326" s="1140"/>
      <c r="AL326" s="43"/>
    </row>
    <row r="327" spans="1:53" ht="12.75" customHeight="1">
      <c r="A327" s="43"/>
      <c r="B327" s="62" t="s">
        <v>97</v>
      </c>
      <c r="C327" s="62"/>
      <c r="D327" s="62"/>
      <c r="E327" s="62"/>
      <c r="F327" s="62"/>
      <c r="G327" s="62"/>
      <c r="H327" s="1134"/>
      <c r="I327" s="1134"/>
      <c r="J327" s="1134"/>
      <c r="K327" s="1134"/>
      <c r="L327" s="1134"/>
      <c r="M327" s="1134"/>
      <c r="N327" s="64"/>
      <c r="O327" s="64"/>
      <c r="P327" s="66"/>
      <c r="Q327" s="66"/>
      <c r="R327" s="66"/>
      <c r="S327" s="62"/>
      <c r="T327" s="62" t="s">
        <v>97</v>
      </c>
      <c r="V327" s="62"/>
      <c r="W327" s="62"/>
      <c r="X327" s="62"/>
      <c r="Y327" s="62"/>
      <c r="AA327" s="1134"/>
      <c r="AB327" s="1134"/>
      <c r="AC327" s="1134"/>
      <c r="AD327" s="1134"/>
      <c r="AE327" s="1134"/>
      <c r="AF327" s="1134"/>
      <c r="AG327" s="64"/>
      <c r="AH327" s="64"/>
      <c r="AI327" s="66"/>
      <c r="AJ327" s="66"/>
      <c r="AK327" s="66"/>
      <c r="AL327" s="43"/>
    </row>
    <row r="328" spans="1:53" ht="12.75" customHeight="1">
      <c r="A328" s="43"/>
      <c r="B328" s="62" t="s">
        <v>83</v>
      </c>
      <c r="C328" s="62"/>
      <c r="D328" s="62"/>
      <c r="E328" s="62"/>
      <c r="F328" s="62"/>
      <c r="G328" s="62"/>
      <c r="H328" s="1115"/>
      <c r="I328" s="1115"/>
      <c r="J328" s="1115"/>
      <c r="K328" s="1115"/>
      <c r="L328" s="1115"/>
      <c r="M328" s="1115"/>
      <c r="N328" s="1116"/>
      <c r="O328" s="1116"/>
      <c r="P328" s="1116"/>
      <c r="Q328" s="1116"/>
      <c r="R328" s="1116"/>
      <c r="S328" s="62"/>
      <c r="T328" s="62" t="s">
        <v>83</v>
      </c>
      <c r="V328" s="62"/>
      <c r="W328" s="62"/>
      <c r="X328" s="62"/>
      <c r="Y328" s="62"/>
      <c r="AA328" s="1115"/>
      <c r="AB328" s="1115"/>
      <c r="AC328" s="1115"/>
      <c r="AD328" s="1115"/>
      <c r="AE328" s="1115"/>
      <c r="AF328" s="1115"/>
      <c r="AG328" s="1116"/>
      <c r="AH328" s="1116"/>
      <c r="AI328" s="1116"/>
      <c r="AJ328" s="1116"/>
      <c r="AK328" s="1116"/>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16" t="s">
        <v>1704</v>
      </c>
      <c r="I330" s="1116"/>
      <c r="J330" s="1116"/>
      <c r="K330" s="1116"/>
      <c r="L330" s="1116"/>
      <c r="M330" s="1116"/>
      <c r="N330" s="1116"/>
      <c r="O330" s="1116"/>
      <c r="P330" s="1116"/>
      <c r="Q330" s="1116"/>
      <c r="R330" s="1116"/>
      <c r="T330" s="444" t="s">
        <v>1013</v>
      </c>
      <c r="V330" s="62"/>
      <c r="W330" s="62"/>
      <c r="X330" s="62"/>
      <c r="Y330" s="62"/>
      <c r="AA330" s="1116" t="s">
        <v>1711</v>
      </c>
      <c r="AB330" s="1116"/>
      <c r="AC330" s="1116"/>
      <c r="AD330" s="1116"/>
      <c r="AE330" s="1116"/>
      <c r="AF330" s="1116"/>
      <c r="AG330" s="1116"/>
      <c r="AH330" s="1116"/>
      <c r="AI330" s="1116"/>
      <c r="AJ330" s="1116"/>
      <c r="AK330" s="1116"/>
      <c r="AL330" s="43"/>
    </row>
    <row r="331" spans="1:53" ht="12.75" customHeight="1">
      <c r="B331" s="62" t="s">
        <v>545</v>
      </c>
      <c r="C331" s="264"/>
      <c r="D331" s="264"/>
      <c r="E331" s="264"/>
      <c r="F331" s="264"/>
      <c r="G331" s="3"/>
      <c r="H331" s="1115" t="s">
        <v>1705</v>
      </c>
      <c r="I331" s="1115"/>
      <c r="J331" s="1115"/>
      <c r="K331" s="1115"/>
      <c r="L331" s="1115"/>
      <c r="M331" s="1115"/>
      <c r="N331" s="1115"/>
      <c r="O331" s="1115"/>
      <c r="P331" s="1115"/>
      <c r="Q331" s="1115"/>
      <c r="R331" s="1115"/>
      <c r="T331" s="62" t="s">
        <v>545</v>
      </c>
      <c r="V331" s="62"/>
      <c r="W331" s="62"/>
      <c r="X331" s="62"/>
      <c r="Y331" s="62"/>
      <c r="AA331" s="1115" t="s">
        <v>1712</v>
      </c>
      <c r="AB331" s="1115"/>
      <c r="AC331" s="1115"/>
      <c r="AD331" s="1115"/>
      <c r="AE331" s="1115"/>
      <c r="AF331" s="1115"/>
      <c r="AG331" s="1115"/>
      <c r="AH331" s="1115"/>
      <c r="AI331" s="1115"/>
      <c r="AJ331" s="1115"/>
      <c r="AK331" s="1115"/>
      <c r="AL331" s="43"/>
    </row>
    <row r="332" spans="1:53" ht="12.75" customHeight="1">
      <c r="B332" s="62" t="s">
        <v>82</v>
      </c>
      <c r="C332" s="264"/>
      <c r="D332" s="264"/>
      <c r="E332" s="264"/>
      <c r="F332" s="264"/>
      <c r="G332" s="3"/>
      <c r="H332" s="1115" t="s">
        <v>1706</v>
      </c>
      <c r="I332" s="1115"/>
      <c r="J332" s="1115"/>
      <c r="K332" s="1115"/>
      <c r="L332" s="1115"/>
      <c r="M332" s="1115"/>
      <c r="N332" s="1115"/>
      <c r="O332" s="1115"/>
      <c r="P332" s="1115"/>
      <c r="Q332" s="1115"/>
      <c r="R332" s="1115"/>
      <c r="T332" s="62" t="s">
        <v>82</v>
      </c>
      <c r="V332" s="62"/>
      <c r="W332" s="62"/>
      <c r="X332" s="62"/>
      <c r="Y332" s="62"/>
      <c r="AA332" s="1115" t="s">
        <v>1713</v>
      </c>
      <c r="AB332" s="1115"/>
      <c r="AC332" s="1115"/>
      <c r="AD332" s="1115"/>
      <c r="AE332" s="1115"/>
      <c r="AF332" s="1115"/>
      <c r="AG332" s="1115"/>
      <c r="AH332" s="1115"/>
      <c r="AI332" s="1115"/>
      <c r="AJ332" s="1115"/>
      <c r="AK332" s="1115"/>
      <c r="AL332" s="43"/>
    </row>
    <row r="333" spans="1:53" ht="12.75">
      <c r="A333" s="43"/>
      <c r="B333" s="62" t="s">
        <v>95</v>
      </c>
      <c r="C333" s="264"/>
      <c r="D333" s="264"/>
      <c r="E333" s="264"/>
      <c r="F333" s="264"/>
      <c r="G333" s="264"/>
      <c r="H333" s="1115" t="s">
        <v>1707</v>
      </c>
      <c r="I333" s="1115"/>
      <c r="J333" s="1115"/>
      <c r="K333" s="1115"/>
      <c r="L333" s="1115"/>
      <c r="M333" s="1115"/>
      <c r="N333" s="1115"/>
      <c r="O333" s="1115"/>
      <c r="P333" s="1115"/>
      <c r="Q333" s="1115"/>
      <c r="R333" s="1115"/>
      <c r="T333" s="62" t="s">
        <v>95</v>
      </c>
      <c r="V333" s="62"/>
      <c r="W333" s="62"/>
      <c r="X333" s="62"/>
      <c r="Y333" s="62"/>
      <c r="AA333" s="1115" t="s">
        <v>1714</v>
      </c>
      <c r="AB333" s="1115"/>
      <c r="AC333" s="1115"/>
      <c r="AD333" s="1115"/>
      <c r="AE333" s="1115"/>
      <c r="AF333" s="1115"/>
      <c r="AG333" s="1115"/>
      <c r="AH333" s="1115"/>
      <c r="AI333" s="1115"/>
      <c r="AJ333" s="1115"/>
      <c r="AK333" s="1115"/>
      <c r="AL333" s="43"/>
    </row>
    <row r="334" spans="1:53" ht="12.75">
      <c r="A334" s="43"/>
      <c r="B334" s="62" t="s">
        <v>96</v>
      </c>
      <c r="C334" s="264"/>
      <c r="D334" s="264"/>
      <c r="E334" s="264"/>
      <c r="F334" s="264"/>
      <c r="G334" s="264"/>
      <c r="H334" s="1133" t="s">
        <v>1708</v>
      </c>
      <c r="I334" s="1133"/>
      <c r="J334" s="1133"/>
      <c r="K334" s="1133"/>
      <c r="L334" s="1133"/>
      <c r="M334" s="1133"/>
      <c r="N334" s="8" t="s">
        <v>224</v>
      </c>
      <c r="O334" s="8"/>
      <c r="P334" s="1140"/>
      <c r="Q334" s="1140"/>
      <c r="R334" s="1140"/>
      <c r="S334" s="62"/>
      <c r="T334" s="62" t="s">
        <v>96</v>
      </c>
      <c r="V334" s="62"/>
      <c r="W334" s="62"/>
      <c r="X334" s="62"/>
      <c r="Y334" s="62"/>
      <c r="AA334" s="1133" t="s">
        <v>1715</v>
      </c>
      <c r="AB334" s="1133"/>
      <c r="AC334" s="1133"/>
      <c r="AD334" s="1133"/>
      <c r="AE334" s="1133"/>
      <c r="AF334" s="1133"/>
      <c r="AG334" s="8" t="s">
        <v>224</v>
      </c>
      <c r="AH334" s="8"/>
      <c r="AI334" s="1140"/>
      <c r="AJ334" s="1140"/>
      <c r="AK334" s="1140"/>
      <c r="AL334" s="43"/>
    </row>
    <row r="335" spans="1:53" ht="12.75" customHeight="1">
      <c r="A335" s="43"/>
      <c r="B335" s="62" t="s">
        <v>97</v>
      </c>
      <c r="C335" s="264"/>
      <c r="D335" s="264"/>
      <c r="E335" s="264"/>
      <c r="F335" s="264"/>
      <c r="G335" s="264"/>
      <c r="H335" s="1134" t="s">
        <v>1709</v>
      </c>
      <c r="I335" s="1134"/>
      <c r="J335" s="1134"/>
      <c r="K335" s="1134"/>
      <c r="L335" s="1134"/>
      <c r="M335" s="1134"/>
      <c r="N335" s="64"/>
      <c r="O335" s="64"/>
      <c r="P335" s="66"/>
      <c r="Q335" s="66"/>
      <c r="R335" s="66"/>
      <c r="S335" s="62"/>
      <c r="T335" s="62" t="s">
        <v>97</v>
      </c>
      <c r="V335" s="62"/>
      <c r="W335" s="62"/>
      <c r="X335" s="62"/>
      <c r="Y335" s="62"/>
      <c r="AA335" s="1134"/>
      <c r="AB335" s="1134"/>
      <c r="AC335" s="1134"/>
      <c r="AD335" s="1134"/>
      <c r="AE335" s="1134"/>
      <c r="AF335" s="1134"/>
      <c r="AG335" s="64"/>
      <c r="AH335" s="64"/>
      <c r="AI335" s="66"/>
      <c r="AJ335" s="66"/>
      <c r="AK335" s="66"/>
      <c r="AL335" s="43"/>
    </row>
    <row r="336" spans="1:53" ht="12.75">
      <c r="A336" s="43"/>
      <c r="B336" s="62" t="s">
        <v>83</v>
      </c>
      <c r="C336" s="261"/>
      <c r="D336" s="261"/>
      <c r="E336" s="261"/>
      <c r="F336" s="261"/>
      <c r="G336" s="261"/>
      <c r="H336" s="1115" t="s">
        <v>1710</v>
      </c>
      <c r="I336" s="1115"/>
      <c r="J336" s="1115"/>
      <c r="K336" s="1115"/>
      <c r="L336" s="1115"/>
      <c r="M336" s="1115"/>
      <c r="N336" s="1116"/>
      <c r="O336" s="1116"/>
      <c r="P336" s="1116"/>
      <c r="Q336" s="1116"/>
      <c r="R336" s="1116"/>
      <c r="S336" s="62"/>
      <c r="T336" s="62" t="s">
        <v>83</v>
      </c>
      <c r="V336" s="62"/>
      <c r="W336" s="62"/>
      <c r="X336" s="62"/>
      <c r="Y336" s="62"/>
      <c r="AA336" s="1115" t="s">
        <v>1716</v>
      </c>
      <c r="AB336" s="1115"/>
      <c r="AC336" s="1115"/>
      <c r="AD336" s="1115"/>
      <c r="AE336" s="1115"/>
      <c r="AF336" s="1115"/>
      <c r="AG336" s="1116"/>
      <c r="AH336" s="1116"/>
      <c r="AI336" s="1116"/>
      <c r="AJ336" s="1116"/>
      <c r="AK336" s="1116"/>
      <c r="AL336" s="43"/>
      <c r="BA336" s="15" t="s">
        <v>670</v>
      </c>
    </row>
    <row r="337" spans="1:53" ht="12.75">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753</v>
      </c>
    </row>
    <row r="338" spans="1:53" ht="12.75">
      <c r="A338" s="3"/>
      <c r="B338" s="264"/>
      <c r="C338" s="445"/>
      <c r="D338" s="445"/>
      <c r="E338" s="445"/>
      <c r="F338" s="445"/>
      <c r="G338" s="92"/>
      <c r="H338" s="92"/>
      <c r="I338" s="444" t="s">
        <v>1014</v>
      </c>
      <c r="P338" s="1116" t="s">
        <v>670</v>
      </c>
      <c r="Q338" s="1116"/>
      <c r="R338" s="1116"/>
      <c r="S338" s="1116"/>
      <c r="T338" s="1116"/>
      <c r="U338" s="1116"/>
      <c r="V338" s="1116"/>
      <c r="W338" s="1116"/>
      <c r="X338" s="1116"/>
      <c r="Y338" s="1116"/>
      <c r="Z338" s="1116"/>
      <c r="AA338" s="1116"/>
      <c r="AB338" s="1116"/>
      <c r="AC338" s="1116"/>
      <c r="AD338" s="1116"/>
      <c r="AE338" s="1116"/>
      <c r="AF338" s="92"/>
      <c r="AG338" s="92"/>
      <c r="AH338" s="92"/>
      <c r="AI338" s="92"/>
      <c r="AJ338" s="92"/>
      <c r="AK338" s="92"/>
      <c r="AL338" s="43"/>
      <c r="BA338" s="15" t="s">
        <v>620</v>
      </c>
    </row>
    <row r="339" spans="1:53" ht="12.75">
      <c r="A339" s="3"/>
      <c r="B339" s="64"/>
      <c r="C339" s="64"/>
      <c r="D339" s="64"/>
      <c r="E339" s="64"/>
      <c r="F339" s="64"/>
      <c r="G339" s="3"/>
      <c r="H339" s="92"/>
      <c r="I339" s="8" t="s">
        <v>545</v>
      </c>
      <c r="P339" s="1115"/>
      <c r="Q339" s="1115"/>
      <c r="R339" s="1115"/>
      <c r="S339" s="1115"/>
      <c r="T339" s="1115"/>
      <c r="U339" s="1115"/>
      <c r="V339" s="1115"/>
      <c r="W339" s="1115"/>
      <c r="X339" s="1115"/>
      <c r="Y339" s="1115"/>
      <c r="Z339" s="1115"/>
      <c r="AA339" s="1115"/>
      <c r="AB339" s="1115"/>
      <c r="AC339" s="1115"/>
      <c r="AD339" s="1115"/>
      <c r="AE339" s="1115"/>
      <c r="AF339" s="92"/>
      <c r="AG339" s="92"/>
      <c r="AH339" s="92"/>
      <c r="AI339" s="92"/>
      <c r="AJ339" s="92"/>
      <c r="AK339" s="92"/>
      <c r="AL339" s="43"/>
    </row>
    <row r="340" spans="1:53" ht="12.75">
      <c r="A340" s="3"/>
      <c r="B340" s="64"/>
      <c r="C340" s="64"/>
      <c r="D340" s="64"/>
      <c r="E340" s="64"/>
      <c r="F340" s="64"/>
      <c r="G340" s="3"/>
      <c r="H340" s="92"/>
      <c r="I340" s="8" t="s">
        <v>82</v>
      </c>
      <c r="P340" s="1115"/>
      <c r="Q340" s="1115"/>
      <c r="R340" s="1115"/>
      <c r="S340" s="1115"/>
      <c r="T340" s="1115"/>
      <c r="U340" s="1115"/>
      <c r="V340" s="1115"/>
      <c r="W340" s="1115"/>
      <c r="X340" s="1115"/>
      <c r="Y340" s="1115"/>
      <c r="Z340" s="1115"/>
      <c r="AA340" s="1115"/>
      <c r="AB340" s="1115"/>
      <c r="AC340" s="1115"/>
      <c r="AD340" s="1115"/>
      <c r="AE340" s="1115"/>
      <c r="AF340" s="92"/>
      <c r="AG340" s="92"/>
      <c r="AH340" s="92"/>
      <c r="AI340" s="92"/>
      <c r="AJ340" s="92"/>
      <c r="AK340" s="92"/>
      <c r="AL340" s="43"/>
    </row>
    <row r="341" spans="1:53" ht="12.75" customHeight="1">
      <c r="A341" s="3"/>
      <c r="B341" s="64"/>
      <c r="C341" s="64"/>
      <c r="D341" s="64"/>
      <c r="E341" s="64"/>
      <c r="F341" s="64"/>
      <c r="G341" s="64"/>
      <c r="H341" s="92"/>
      <c r="I341" s="8" t="s">
        <v>95</v>
      </c>
      <c r="P341" s="1115"/>
      <c r="Q341" s="1115"/>
      <c r="R341" s="1115"/>
      <c r="S341" s="1115"/>
      <c r="T341" s="1115"/>
      <c r="U341" s="1115"/>
      <c r="V341" s="1115"/>
      <c r="W341" s="1115"/>
      <c r="X341" s="1115"/>
      <c r="Y341" s="1115"/>
      <c r="Z341" s="1115"/>
      <c r="AA341" s="1115"/>
      <c r="AB341" s="1115"/>
      <c r="AC341" s="1115"/>
      <c r="AD341" s="1115"/>
      <c r="AE341" s="1115"/>
      <c r="AF341" s="92"/>
      <c r="AG341" s="92"/>
      <c r="AH341" s="92"/>
      <c r="AI341" s="92"/>
      <c r="AJ341" s="92"/>
      <c r="AK341" s="92"/>
      <c r="AL341" s="43"/>
    </row>
    <row r="342" spans="1:53" ht="12.75">
      <c r="A342" s="3"/>
      <c r="B342" s="64"/>
      <c r="C342" s="64"/>
      <c r="D342" s="64"/>
      <c r="E342" s="64"/>
      <c r="F342" s="64"/>
      <c r="G342" s="64"/>
      <c r="H342" s="504"/>
      <c r="I342" s="8" t="s">
        <v>96</v>
      </c>
      <c r="P342" s="1134"/>
      <c r="Q342" s="1134"/>
      <c r="R342" s="1134"/>
      <c r="S342" s="1134"/>
      <c r="T342" s="1134"/>
      <c r="U342" s="1134"/>
      <c r="V342" s="1134"/>
      <c r="W342" s="1134"/>
      <c r="X342" s="1134"/>
      <c r="Y342" s="1134"/>
      <c r="Z342" s="1134"/>
      <c r="AA342" s="8" t="s">
        <v>224</v>
      </c>
      <c r="AB342" s="8"/>
      <c r="AC342" s="1153"/>
      <c r="AD342" s="1153"/>
      <c r="AE342" s="1153"/>
      <c r="AF342" s="504"/>
      <c r="AG342" s="64"/>
      <c r="AH342" s="64"/>
      <c r="AI342" s="445"/>
      <c r="AJ342" s="445"/>
      <c r="AK342" s="445"/>
      <c r="AL342" s="43"/>
    </row>
    <row r="343" spans="1:53" ht="12.75" customHeight="1">
      <c r="A343" s="3"/>
      <c r="B343" s="64"/>
      <c r="C343" s="64"/>
      <c r="D343" s="64"/>
      <c r="E343" s="64"/>
      <c r="F343" s="64"/>
      <c r="G343" s="64"/>
      <c r="H343" s="504"/>
      <c r="I343" s="8" t="s">
        <v>97</v>
      </c>
      <c r="P343" s="1134"/>
      <c r="Q343" s="1134"/>
      <c r="R343" s="1134"/>
      <c r="S343" s="1134"/>
      <c r="T343" s="1134"/>
      <c r="U343" s="1134"/>
      <c r="V343" s="1134"/>
      <c r="W343" s="1134"/>
      <c r="X343" s="1134"/>
      <c r="Y343" s="1134"/>
      <c r="Z343" s="1134"/>
      <c r="AF343" s="504"/>
      <c r="AG343" s="64"/>
      <c r="AH343" s="64"/>
      <c r="AI343" s="66"/>
      <c r="AJ343" s="66"/>
      <c r="AK343" s="66"/>
      <c r="AL343" s="43"/>
    </row>
    <row r="344" spans="1:53" ht="12.75">
      <c r="A344" s="3"/>
      <c r="B344" s="64"/>
      <c r="C344" s="445"/>
      <c r="D344" s="445"/>
      <c r="E344" s="445"/>
      <c r="F344" s="445"/>
      <c r="G344" s="445"/>
      <c r="H344" s="92"/>
      <c r="I344" s="8" t="s">
        <v>83</v>
      </c>
      <c r="P344" s="1116"/>
      <c r="Q344" s="1116"/>
      <c r="R344" s="1116"/>
      <c r="S344" s="1116"/>
      <c r="T344" s="1116"/>
      <c r="U344" s="1116"/>
      <c r="V344" s="1116"/>
      <c r="W344" s="1116"/>
      <c r="X344" s="1116"/>
      <c r="Y344" s="1116"/>
      <c r="Z344" s="1116"/>
      <c r="AA344" s="1116"/>
      <c r="AB344" s="1116"/>
      <c r="AC344" s="1116"/>
      <c r="AD344" s="1116"/>
      <c r="AE344" s="1116"/>
      <c r="AF344" s="92"/>
      <c r="AG344" s="92"/>
      <c r="AH344" s="92"/>
      <c r="AI344" s="92"/>
      <c r="AJ344" s="92"/>
      <c r="AK344" s="92"/>
      <c r="AL344" s="43"/>
    </row>
    <row r="345" spans="1:53" ht="12.75">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2.75">
      <c r="A346" s="1150" t="s">
        <v>617</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894</v>
      </c>
      <c r="K349" s="29"/>
      <c r="L349" s="29"/>
    </row>
    <row r="350" spans="1:53" ht="12.75" customHeight="1">
      <c r="D350" s="15" t="s">
        <v>406</v>
      </c>
      <c r="M350" s="1106" t="s">
        <v>620</v>
      </c>
      <c r="N350" s="1106"/>
      <c r="P350" s="15" t="s">
        <v>627</v>
      </c>
      <c r="AJ350" s="1106" t="s">
        <v>670</v>
      </c>
      <c r="AK350" s="1106"/>
    </row>
    <row r="351" spans="1:53" ht="12.75" customHeight="1">
      <c r="D351" s="8" t="s">
        <v>987</v>
      </c>
      <c r="R351" s="15" t="s">
        <v>628</v>
      </c>
      <c r="AJ351" s="1106" t="s">
        <v>670</v>
      </c>
      <c r="AK351" s="1106"/>
    </row>
    <row r="352" spans="1:53" ht="12.75" customHeight="1">
      <c r="D352" s="15" t="s">
        <v>796</v>
      </c>
      <c r="M352" s="1106" t="s">
        <v>670</v>
      </c>
      <c r="N352" s="1106"/>
      <c r="P352" s="8" t="s">
        <v>984</v>
      </c>
      <c r="AJ352" s="1106" t="s">
        <v>670</v>
      </c>
      <c r="AK352" s="1106"/>
    </row>
    <row r="353" spans="1:34" ht="12.75" customHeight="1">
      <c r="D353" s="15" t="s">
        <v>797</v>
      </c>
      <c r="M353" s="1106" t="s">
        <v>670</v>
      </c>
      <c r="N353" s="1106"/>
      <c r="Q353" s="8" t="s">
        <v>986</v>
      </c>
    </row>
    <row r="354" spans="1:34" ht="12.75" customHeight="1">
      <c r="Q354" s="8" t="s">
        <v>985</v>
      </c>
    </row>
    <row r="355" spans="1:34" ht="12.75" customHeight="1">
      <c r="Q355" s="8"/>
    </row>
    <row r="356" spans="1:34" ht="12.75" customHeight="1">
      <c r="A356" s="54" t="s">
        <v>655</v>
      </c>
      <c r="B356" s="54"/>
      <c r="C356" s="54" t="s">
        <v>629</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06" t="s">
        <v>670</v>
      </c>
      <c r="O358" s="1106"/>
      <c r="P358" s="73"/>
      <c r="Q358" s="73"/>
      <c r="R358" s="73"/>
      <c r="S358" s="73"/>
      <c r="T358" s="73"/>
      <c r="U358" s="73"/>
      <c r="V358" s="73"/>
      <c r="W358" s="73"/>
      <c r="X358" s="73"/>
      <c r="Y358" s="74"/>
      <c r="Z358" s="74"/>
      <c r="AC358" s="73"/>
      <c r="AD358" s="73"/>
      <c r="AE358" s="73"/>
    </row>
    <row r="359" spans="1:34" ht="12.75" customHeight="1">
      <c r="E359" s="15" t="s">
        <v>408</v>
      </c>
      <c r="Y359" s="1106" t="s">
        <v>670</v>
      </c>
      <c r="Z359" s="1106"/>
    </row>
    <row r="360" spans="1:34" ht="12.75" customHeight="1">
      <c r="D360" s="8" t="s">
        <v>1129</v>
      </c>
      <c r="Q360" s="1116" t="s">
        <v>670</v>
      </c>
      <c r="R360" s="1116"/>
      <c r="S360" s="1116"/>
      <c r="T360" s="1116"/>
      <c r="U360" s="1116"/>
      <c r="V360" s="1116"/>
      <c r="W360" s="1116"/>
      <c r="X360" s="1116"/>
      <c r="Y360" s="1116"/>
      <c r="Z360" s="1116"/>
      <c r="AA360" s="1116"/>
      <c r="AB360" s="1116"/>
      <c r="AC360" s="1116"/>
      <c r="AD360" s="1116"/>
      <c r="AE360" s="1116"/>
      <c r="AF360" s="1116"/>
      <c r="AG360" s="1116"/>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06" t="s">
        <v>670</v>
      </c>
      <c r="K362" s="1106"/>
      <c r="L362" s="73"/>
      <c r="M362" s="73"/>
      <c r="N362" s="73"/>
      <c r="O362" s="73"/>
      <c r="P362" s="73"/>
      <c r="Q362" s="73"/>
      <c r="R362" s="73"/>
      <c r="S362" s="73"/>
      <c r="T362" s="73"/>
      <c r="U362" s="73"/>
      <c r="V362" s="73"/>
      <c r="W362" s="73"/>
      <c r="X362" s="73"/>
      <c r="Y362" s="73"/>
      <c r="Z362" s="73"/>
      <c r="AC362" s="73"/>
      <c r="AD362" s="73"/>
      <c r="AE362" s="73"/>
    </row>
    <row r="363" spans="1:34" ht="12.75" customHeight="1">
      <c r="E363" s="1586" t="s">
        <v>798</v>
      </c>
      <c r="F363" s="1586"/>
      <c r="G363" s="1586"/>
      <c r="H363" s="1586"/>
      <c r="I363" s="1586"/>
      <c r="J363" s="1586"/>
      <c r="K363" s="1586"/>
      <c r="L363" s="1586"/>
      <c r="M363" s="1586"/>
      <c r="N363" s="1586"/>
      <c r="O363" s="1586"/>
      <c r="P363" s="1586"/>
      <c r="Q363" s="1586"/>
      <c r="R363" s="1586"/>
      <c r="S363" s="1586"/>
      <c r="T363" s="1586"/>
      <c r="U363" s="1586"/>
      <c r="V363" s="1586"/>
      <c r="W363" s="1586"/>
      <c r="X363" s="1586"/>
      <c r="Y363" s="1586"/>
      <c r="Z363" s="1586"/>
      <c r="AA363" s="1586"/>
      <c r="AB363" s="1586"/>
      <c r="AC363" s="1586"/>
      <c r="AD363" s="1586"/>
      <c r="AE363" s="1586"/>
      <c r="AF363" s="1586"/>
      <c r="AG363" s="1586"/>
      <c r="AH363" s="1586"/>
    </row>
    <row r="364" spans="1:34" ht="12.75" customHeight="1">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6"/>
      <c r="AH364" s="1586"/>
    </row>
    <row r="365" spans="1:34" ht="12.75" customHeight="1">
      <c r="E365" s="8" t="s">
        <v>520</v>
      </c>
      <c r="F365" s="8"/>
      <c r="G365" s="8"/>
      <c r="H365" s="8"/>
      <c r="I365" s="8"/>
      <c r="J365" s="8"/>
      <c r="K365" s="8"/>
      <c r="L365" s="8"/>
      <c r="N365" s="1130"/>
      <c r="O365" s="1130"/>
      <c r="P365" s="1130"/>
      <c r="Q365" s="1130"/>
      <c r="R365" s="8"/>
      <c r="U365" s="8" t="s">
        <v>521</v>
      </c>
      <c r="V365" s="8"/>
      <c r="W365" s="8"/>
      <c r="X365" s="8"/>
      <c r="Y365" s="8"/>
      <c r="Z365" s="8"/>
      <c r="AA365" s="8"/>
      <c r="AB365" s="8"/>
      <c r="AC365" s="1130"/>
      <c r="AD365" s="1130"/>
      <c r="AE365" s="1130"/>
      <c r="AF365" s="1130"/>
    </row>
    <row r="366" spans="1:34" ht="12.75" customHeight="1">
      <c r="E366" s="8" t="s">
        <v>522</v>
      </c>
      <c r="F366" s="8"/>
      <c r="G366" s="8"/>
      <c r="H366" s="8"/>
      <c r="I366" s="8"/>
      <c r="J366" s="8"/>
      <c r="K366" s="8"/>
      <c r="L366" s="8"/>
      <c r="N366" s="1130"/>
      <c r="O366" s="1130"/>
      <c r="P366" s="1130"/>
      <c r="Q366" s="1130"/>
      <c r="R366" s="8"/>
      <c r="U366" s="8" t="s">
        <v>0</v>
      </c>
      <c r="V366" s="8"/>
      <c r="W366" s="8"/>
      <c r="X366" s="8"/>
      <c r="Y366" s="8"/>
      <c r="Z366" s="8"/>
      <c r="AA366" s="8"/>
      <c r="AB366" s="8"/>
      <c r="AC366" s="1130"/>
      <c r="AD366" s="1130"/>
      <c r="AE366" s="1130"/>
      <c r="AF366" s="1130"/>
    </row>
    <row r="367" spans="1:34" ht="12.75" customHeight="1">
      <c r="E367" s="8" t="s">
        <v>1</v>
      </c>
      <c r="F367" s="8"/>
      <c r="G367" s="8"/>
      <c r="H367" s="8"/>
      <c r="I367" s="8"/>
      <c r="J367" s="8"/>
      <c r="K367" s="8"/>
      <c r="L367" s="8"/>
      <c r="N367" s="1130"/>
      <c r="O367" s="1130"/>
      <c r="P367" s="1130"/>
      <c r="Q367" s="1130"/>
      <c r="R367" s="8"/>
      <c r="V367" s="8"/>
      <c r="W367" s="8"/>
      <c r="X367" s="8"/>
      <c r="Y367" s="8"/>
      <c r="Z367" s="8"/>
      <c r="AA367" s="8"/>
      <c r="AB367" s="8"/>
    </row>
    <row r="368" spans="1:34" ht="12.75" customHeight="1">
      <c r="E368" s="8" t="s">
        <v>2</v>
      </c>
      <c r="F368" s="8"/>
      <c r="G368" s="8"/>
      <c r="H368" s="8"/>
      <c r="I368" s="8"/>
      <c r="J368" s="8"/>
      <c r="K368" s="8"/>
      <c r="L368" s="8"/>
      <c r="N368" s="1137"/>
      <c r="O368" s="1137"/>
      <c r="P368" s="1137"/>
      <c r="Q368" s="1137"/>
      <c r="R368" s="1137"/>
      <c r="S368" s="1137"/>
      <c r="T368" s="1137"/>
      <c r="U368" s="1137"/>
      <c r="V368" s="1137"/>
      <c r="W368" s="1137"/>
      <c r="X368" s="1137"/>
      <c r="Y368" s="1137"/>
      <c r="Z368" s="1137"/>
      <c r="AA368" s="1137"/>
      <c r="AB368" s="1137"/>
      <c r="AC368" s="1137"/>
      <c r="AD368" s="1137"/>
      <c r="AE368" s="1137"/>
      <c r="AF368" s="1137"/>
    </row>
    <row r="369" spans="1:38" ht="12.75" customHeight="1">
      <c r="E369" s="8"/>
      <c r="F369" s="8"/>
      <c r="G369" s="8"/>
      <c r="H369" s="8"/>
      <c r="I369" s="8"/>
      <c r="J369" s="8"/>
      <c r="K369" s="8"/>
      <c r="L369" s="8"/>
      <c r="N369" s="1138"/>
      <c r="O369" s="1138"/>
      <c r="P369" s="1138"/>
      <c r="Q369" s="1138"/>
      <c r="R369" s="1138"/>
      <c r="S369" s="1138"/>
      <c r="T369" s="1138"/>
      <c r="U369" s="1138"/>
      <c r="V369" s="1138"/>
      <c r="W369" s="1138"/>
      <c r="X369" s="1138"/>
      <c r="Y369" s="1138"/>
      <c r="Z369" s="1138"/>
      <c r="AA369" s="1138"/>
      <c r="AB369" s="1138"/>
      <c r="AC369" s="1138"/>
      <c r="AD369" s="1138"/>
      <c r="AE369" s="1138"/>
      <c r="AF369" s="1138"/>
    </row>
    <row r="370" spans="1:38" ht="12.75" customHeight="1">
      <c r="E370" s="8"/>
      <c r="F370" s="8"/>
      <c r="G370" s="8"/>
      <c r="H370" s="8"/>
      <c r="I370" s="8"/>
      <c r="J370" s="8"/>
      <c r="K370" s="8"/>
      <c r="L370" s="8"/>
    </row>
    <row r="371" spans="1:38" ht="12.75" customHeight="1">
      <c r="D371" s="54" t="s">
        <v>1121</v>
      </c>
      <c r="E371" s="54"/>
      <c r="F371" s="8"/>
      <c r="G371" s="8"/>
      <c r="H371" s="8"/>
      <c r="I371" s="8"/>
      <c r="J371" s="8"/>
      <c r="K371" s="8"/>
      <c r="L371" s="8"/>
    </row>
    <row r="372" spans="1:38" ht="12.75" customHeight="1">
      <c r="E372" s="8" t="s">
        <v>1123</v>
      </c>
      <c r="F372" s="8"/>
      <c r="G372" s="8"/>
      <c r="H372" s="8"/>
      <c r="I372" s="8"/>
      <c r="J372" s="8"/>
      <c r="K372" s="8"/>
      <c r="L372" s="8"/>
      <c r="N372" s="29" t="s">
        <v>330</v>
      </c>
      <c r="P372" s="29"/>
      <c r="Q372" s="29" t="s">
        <v>331</v>
      </c>
      <c r="S372" s="1141"/>
      <c r="T372" s="1141"/>
      <c r="U372" s="4" t="s">
        <v>332</v>
      </c>
      <c r="V372" s="1141"/>
      <c r="W372" s="1141"/>
      <c r="Y372" s="29" t="s">
        <v>330</v>
      </c>
      <c r="AA372" s="29"/>
      <c r="AB372" s="29" t="s">
        <v>331</v>
      </c>
      <c r="AD372" s="1141"/>
      <c r="AE372" s="1141"/>
      <c r="AF372" s="4" t="s">
        <v>332</v>
      </c>
      <c r="AG372" s="1141"/>
      <c r="AH372" s="1141"/>
    </row>
    <row r="373" spans="1:38" ht="12.75" customHeight="1">
      <c r="E373" s="8" t="s">
        <v>1168</v>
      </c>
      <c r="F373" s="8"/>
      <c r="G373" s="8"/>
      <c r="H373" s="8"/>
      <c r="I373" s="8"/>
      <c r="J373" s="8"/>
      <c r="K373" s="8"/>
      <c r="L373" s="8"/>
      <c r="N373" s="1141"/>
      <c r="O373" s="1141"/>
      <c r="P373" s="1141"/>
    </row>
    <row r="374" spans="1:38" ht="12.75" customHeight="1">
      <c r="E374" s="421" t="s">
        <v>1170</v>
      </c>
      <c r="F374" s="8"/>
      <c r="G374" s="8"/>
      <c r="H374" s="8"/>
      <c r="I374" s="8"/>
      <c r="J374" s="8"/>
      <c r="K374" s="8"/>
      <c r="L374" s="8"/>
      <c r="AG374" s="1567" t="s">
        <v>670</v>
      </c>
      <c r="AH374" s="1567"/>
    </row>
    <row r="375" spans="1:38" ht="12.75" customHeight="1">
      <c r="E375" s="8"/>
      <c r="F375" s="8"/>
      <c r="G375" s="8" t="s">
        <v>1192</v>
      </c>
      <c r="H375" s="8"/>
      <c r="I375" s="8"/>
      <c r="J375" s="8"/>
      <c r="K375" s="8"/>
      <c r="L375" s="8"/>
      <c r="AG375" s="1567" t="s">
        <v>670</v>
      </c>
      <c r="AH375" s="1567"/>
    </row>
    <row r="376" spans="1:38" ht="12.75" customHeight="1">
      <c r="E376" s="8"/>
      <c r="F376" s="8"/>
      <c r="G376" s="559" t="s">
        <v>1171</v>
      </c>
      <c r="H376" s="8"/>
      <c r="I376" s="8"/>
      <c r="J376" s="8"/>
      <c r="K376" s="8"/>
      <c r="L376" s="8"/>
      <c r="V376" s="1106" t="s">
        <v>670</v>
      </c>
      <c r="W376" s="1106"/>
      <c r="Y376" s="39" t="s">
        <v>1131</v>
      </c>
    </row>
    <row r="377" spans="1:38" ht="12.75" customHeight="1">
      <c r="E377" s="8" t="s">
        <v>1132</v>
      </c>
      <c r="F377" s="8"/>
      <c r="G377" s="8"/>
      <c r="H377" s="8"/>
      <c r="I377" s="8"/>
      <c r="J377" s="8"/>
      <c r="K377" s="8"/>
      <c r="L377" s="8"/>
      <c r="V377" s="1106" t="s">
        <v>670</v>
      </c>
      <c r="W377" s="1106"/>
      <c r="Y377" s="8" t="s">
        <v>1133</v>
      </c>
    </row>
    <row r="378" spans="1:38" ht="12.75" customHeight="1"/>
    <row r="379" spans="1:38" ht="12.75" customHeight="1">
      <c r="A379" s="54" t="s">
        <v>85</v>
      </c>
      <c r="B379" s="54"/>
    </row>
    <row r="380" spans="1:38" ht="12.75" customHeight="1">
      <c r="D380" s="15" t="s">
        <v>481</v>
      </c>
      <c r="J380" s="1116" t="s">
        <v>1635</v>
      </c>
      <c r="K380" s="1116"/>
      <c r="L380" s="1116"/>
      <c r="M380" s="1116"/>
      <c r="N380" s="1116"/>
      <c r="O380" s="1116"/>
      <c r="P380" s="1116"/>
      <c r="Q380" s="1116"/>
      <c r="R380" s="1116"/>
      <c r="S380" s="1116"/>
      <c r="T380" s="1116"/>
      <c r="U380" s="1116"/>
      <c r="V380" s="17" t="s">
        <v>91</v>
      </c>
      <c r="W380" s="17"/>
      <c r="X380" s="17"/>
      <c r="Y380" s="17"/>
      <c r="Z380" s="17"/>
      <c r="AA380" s="17"/>
      <c r="AB380" s="17"/>
      <c r="AC380" s="1116" t="s">
        <v>1636</v>
      </c>
      <c r="AD380" s="1116"/>
      <c r="AE380" s="1116"/>
      <c r="AF380" s="1116"/>
      <c r="AG380" s="1116"/>
      <c r="AH380" s="1116"/>
      <c r="AI380" s="1116"/>
      <c r="AJ380" s="1116"/>
    </row>
    <row r="381" spans="1:38" ht="12.75" customHeight="1">
      <c r="A381" s="790"/>
      <c r="B381" s="790"/>
      <c r="C381" s="790"/>
      <c r="D381" s="62" t="s">
        <v>1483</v>
      </c>
      <c r="E381" s="790"/>
      <c r="F381" s="790"/>
      <c r="G381" s="790"/>
      <c r="H381" s="790"/>
      <c r="I381" s="790"/>
      <c r="J381" s="1115" t="s">
        <v>1636</v>
      </c>
      <c r="K381" s="1115"/>
      <c r="L381" s="1115"/>
      <c r="M381" s="1115"/>
      <c r="N381" s="1115"/>
      <c r="O381" s="1115"/>
      <c r="P381" s="1115"/>
      <c r="Q381" s="1115"/>
      <c r="R381" s="1115"/>
      <c r="S381" s="1115"/>
      <c r="T381" s="1115"/>
      <c r="U381" s="1115"/>
      <c r="V381" s="62" t="s">
        <v>1483</v>
      </c>
      <c r="W381" s="17"/>
      <c r="X381" s="17"/>
      <c r="Y381" s="17"/>
      <c r="Z381" s="17"/>
      <c r="AA381" s="17"/>
      <c r="AB381" s="17"/>
      <c r="AC381" s="1116"/>
      <c r="AD381" s="1116"/>
      <c r="AE381" s="1116"/>
      <c r="AF381" s="1116"/>
      <c r="AG381" s="1116"/>
      <c r="AH381" s="1116"/>
      <c r="AI381" s="1116"/>
      <c r="AJ381" s="1116"/>
      <c r="AK381" s="790"/>
      <c r="AL381" s="790"/>
    </row>
    <row r="382" spans="1:38" ht="12.75" customHeight="1">
      <c r="A382" s="790"/>
      <c r="B382" s="790"/>
      <c r="C382" s="790"/>
      <c r="D382" s="62" t="s">
        <v>505</v>
      </c>
      <c r="E382" s="790"/>
      <c r="F382" s="790"/>
      <c r="G382" s="790"/>
      <c r="H382" s="790"/>
      <c r="I382" s="790"/>
      <c r="J382" s="1115" t="s">
        <v>1637</v>
      </c>
      <c r="K382" s="1115"/>
      <c r="L382" s="1115"/>
      <c r="M382" s="1115"/>
      <c r="N382" s="1115"/>
      <c r="O382" s="1115"/>
      <c r="P382" s="1115"/>
      <c r="Q382" s="1115"/>
      <c r="R382" s="1115"/>
      <c r="S382" s="1115"/>
      <c r="T382" s="1115"/>
      <c r="U382" s="1115"/>
      <c r="V382" s="62" t="s">
        <v>505</v>
      </c>
      <c r="W382" s="17"/>
      <c r="X382" s="17"/>
      <c r="Y382" s="17"/>
      <c r="Z382" s="17"/>
      <c r="AA382" s="17"/>
      <c r="AB382" s="17"/>
      <c r="AC382" s="1116"/>
      <c r="AD382" s="1116"/>
      <c r="AE382" s="1116"/>
      <c r="AF382" s="1116"/>
      <c r="AG382" s="1116"/>
      <c r="AH382" s="1116"/>
      <c r="AI382" s="1116"/>
      <c r="AJ382" s="1116"/>
      <c r="AK382" s="790"/>
      <c r="AL382" s="790"/>
    </row>
    <row r="383" spans="1:38" ht="12.75" customHeight="1">
      <c r="A383" s="790"/>
      <c r="B383" s="790"/>
      <c r="C383" s="790"/>
      <c r="D383" s="518" t="s">
        <v>1479</v>
      </c>
      <c r="E383" s="790"/>
      <c r="F383" s="790"/>
      <c r="G383" s="790"/>
      <c r="H383" s="790"/>
      <c r="I383" s="92"/>
      <c r="J383" s="1117"/>
      <c r="K383" s="1117"/>
      <c r="L383" s="1117"/>
      <c r="M383" s="1117"/>
      <c r="N383" s="1117"/>
      <c r="O383" s="1117"/>
      <c r="P383" s="1117"/>
      <c r="Q383" s="1117"/>
      <c r="R383" s="1117"/>
      <c r="S383" s="1117"/>
      <c r="T383" s="1117"/>
      <c r="U383" s="1117"/>
      <c r="V383" s="1116"/>
      <c r="W383" s="1116"/>
      <c r="X383" s="1116"/>
      <c r="Y383" s="1116"/>
      <c r="Z383" s="1116"/>
      <c r="AA383" s="1116"/>
      <c r="AB383" s="1116"/>
      <c r="AC383" s="1116"/>
      <c r="AD383" s="1116"/>
      <c r="AE383" s="1116"/>
      <c r="AF383" s="1116"/>
      <c r="AG383" s="1116"/>
      <c r="AH383" s="1116"/>
      <c r="AI383" s="1116"/>
      <c r="AJ383" s="1116"/>
      <c r="AK383" s="790"/>
      <c r="AL383" s="790"/>
    </row>
    <row r="384" spans="1:38" ht="12.75" customHeight="1">
      <c r="D384" s="15" t="s">
        <v>4</v>
      </c>
      <c r="Q384" s="1283">
        <v>43682</v>
      </c>
      <c r="R384" s="1283"/>
      <c r="S384" s="1283"/>
      <c r="T384" s="1283"/>
      <c r="U384" s="1283"/>
      <c r="V384" s="15" t="s">
        <v>335</v>
      </c>
      <c r="AI384" s="1106" t="s">
        <v>753</v>
      </c>
      <c r="AJ384" s="1106"/>
    </row>
    <row r="385" spans="1:38" ht="12.75" customHeight="1">
      <c r="D385" s="15" t="s">
        <v>5</v>
      </c>
      <c r="Q385" s="1446">
        <v>43815</v>
      </c>
      <c r="R385" s="1585"/>
      <c r="S385" s="1585"/>
      <c r="T385" s="1585"/>
      <c r="U385" s="1585"/>
      <c r="W385" s="37" t="s">
        <v>81</v>
      </c>
      <c r="AG385" s="1135"/>
      <c r="AH385" s="1135"/>
      <c r="AI385" s="1135"/>
      <c r="AJ385" s="1135"/>
    </row>
    <row r="386" spans="1:38" ht="12.75" customHeight="1">
      <c r="D386" s="15" t="s">
        <v>480</v>
      </c>
      <c r="Q386" s="1154">
        <v>2710000</v>
      </c>
      <c r="R386" s="1154"/>
      <c r="S386" s="1154"/>
      <c r="T386" s="1154"/>
      <c r="U386" s="1154"/>
      <c r="V386" s="62" t="s">
        <v>1482</v>
      </c>
      <c r="AG386" s="1139">
        <v>43812</v>
      </c>
      <c r="AH386" s="1139"/>
      <c r="AI386" s="1139"/>
      <c r="AJ386" s="1139"/>
    </row>
    <row r="387" spans="1:38" ht="12.75" customHeight="1">
      <c r="D387" s="15" t="s">
        <v>96</v>
      </c>
      <c r="I387" s="1133"/>
      <c r="J387" s="1133"/>
      <c r="K387" s="1133"/>
      <c r="L387" s="1133"/>
      <c r="M387" s="1133"/>
      <c r="N387" s="1133"/>
      <c r="Q387" s="61" t="s">
        <v>224</v>
      </c>
      <c r="S387" s="1149"/>
      <c r="T387" s="1149"/>
      <c r="U387" s="1149"/>
      <c r="V387" s="15" t="s">
        <v>80</v>
      </c>
      <c r="AI387" s="1106" t="s">
        <v>753</v>
      </c>
      <c r="AJ387" s="1106"/>
    </row>
    <row r="388" spans="1:38" ht="12.75">
      <c r="D388" s="15" t="s">
        <v>336</v>
      </c>
      <c r="Q388" s="1155"/>
      <c r="R388" s="1155"/>
      <c r="S388" s="1155"/>
      <c r="T388" s="1155"/>
      <c r="U388" s="1155"/>
      <c r="V388" s="15" t="s">
        <v>337</v>
      </c>
      <c r="AG388" s="1135"/>
      <c r="AH388" s="1135"/>
      <c r="AI388" s="1135"/>
      <c r="AJ388" s="1135"/>
    </row>
    <row r="389" spans="1:38" ht="12.75">
      <c r="D389" s="15" t="s">
        <v>338</v>
      </c>
      <c r="Q389" s="1337"/>
      <c r="R389" s="1337"/>
      <c r="S389" s="1337"/>
      <c r="T389" s="1337"/>
      <c r="U389" s="1337"/>
      <c r="V389" s="790" t="s">
        <v>1458</v>
      </c>
      <c r="AG389" s="1135"/>
      <c r="AH389" s="1135"/>
      <c r="AI389" s="1135"/>
      <c r="AJ389" s="1135"/>
    </row>
    <row r="390" spans="1:38" ht="12.75">
      <c r="D390" s="790" t="s">
        <v>1457</v>
      </c>
      <c r="V390" s="790"/>
      <c r="AG390" s="1135"/>
      <c r="AH390" s="1135"/>
      <c r="AI390" s="1135"/>
      <c r="AJ390" s="1135"/>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19"/>
      <c r="AH391" s="819"/>
      <c r="AI391" s="819"/>
      <c r="AJ391" s="819"/>
      <c r="AK391" s="43"/>
      <c r="AL391" s="43"/>
    </row>
    <row r="392" spans="1:38" ht="12.75" customHeight="1">
      <c r="A392" s="54" t="s">
        <v>668</v>
      </c>
      <c r="B392" s="54"/>
      <c r="C392" s="54" t="s">
        <v>119</v>
      </c>
    </row>
    <row r="393" spans="1:38" ht="12.75">
      <c r="B393" s="54"/>
      <c r="C393" s="54"/>
      <c r="D393" s="54" t="s">
        <v>1525</v>
      </c>
      <c r="I393" s="1136" t="s">
        <v>1717</v>
      </c>
      <c r="J393" s="1136"/>
      <c r="K393" s="1136"/>
      <c r="L393" s="1136"/>
      <c r="M393" s="1136"/>
      <c r="N393" s="1136"/>
      <c r="O393" s="1136"/>
      <c r="P393" s="1136"/>
      <c r="Q393" s="1136"/>
      <c r="R393" s="1136"/>
      <c r="S393" s="1136"/>
      <c r="T393" s="1136"/>
      <c r="U393" s="1136"/>
      <c r="V393" s="1136"/>
      <c r="W393" s="1136"/>
      <c r="X393" s="1136"/>
      <c r="Y393" s="1136"/>
      <c r="Z393" s="1136"/>
      <c r="AA393" s="1136"/>
      <c r="AB393" s="1136"/>
      <c r="AC393" s="1136"/>
      <c r="AD393" s="1136"/>
      <c r="AE393" s="1136"/>
    </row>
    <row r="394" spans="1:38" ht="12.75" customHeight="1">
      <c r="C394" s="29"/>
      <c r="D394" s="29"/>
      <c r="E394" s="15" t="s">
        <v>114</v>
      </c>
      <c r="F394" s="29"/>
      <c r="G394" s="29"/>
      <c r="H394" s="29"/>
      <c r="I394" s="29"/>
      <c r="J394" s="29"/>
      <c r="K394" s="29"/>
      <c r="L394" s="29"/>
      <c r="M394" s="29"/>
      <c r="N394" s="29"/>
      <c r="O394" s="29"/>
      <c r="P394" s="790"/>
      <c r="Q394" s="790"/>
      <c r="R394" s="1106" t="s">
        <v>670</v>
      </c>
      <c r="S394" s="1106"/>
      <c r="T394" s="15" t="s">
        <v>648</v>
      </c>
      <c r="U394" s="790"/>
      <c r="V394" s="790"/>
      <c r="W394" s="790"/>
      <c r="X394" s="790"/>
      <c r="Y394" s="790"/>
      <c r="Z394" s="790"/>
      <c r="AA394" s="790"/>
      <c r="AB394" s="790"/>
      <c r="AC394" s="790"/>
      <c r="AD394" s="1130">
        <v>0</v>
      </c>
      <c r="AE394" s="1130"/>
      <c r="AF394" s="790"/>
    </row>
    <row r="395" spans="1:38" ht="12.75" customHeight="1">
      <c r="C395" s="29"/>
      <c r="E395" s="15" t="s">
        <v>115</v>
      </c>
      <c r="F395" s="790"/>
      <c r="G395" s="790"/>
      <c r="H395" s="790"/>
      <c r="I395" s="790"/>
      <c r="J395" s="790"/>
      <c r="K395" s="790"/>
      <c r="L395" s="790"/>
      <c r="M395" s="790"/>
      <c r="N395" s="29"/>
      <c r="O395" s="29"/>
      <c r="P395" s="790"/>
      <c r="Q395" s="790"/>
      <c r="R395" s="1106" t="s">
        <v>670</v>
      </c>
      <c r="S395" s="1106"/>
      <c r="T395" s="15" t="s">
        <v>648</v>
      </c>
      <c r="U395" s="790"/>
      <c r="V395" s="790"/>
      <c r="W395" s="790"/>
      <c r="X395" s="790"/>
      <c r="Y395" s="790"/>
      <c r="Z395" s="790"/>
      <c r="AA395" s="790"/>
      <c r="AB395" s="790"/>
      <c r="AC395" s="790"/>
      <c r="AD395" s="1130">
        <v>0</v>
      </c>
      <c r="AE395" s="1130"/>
      <c r="AF395" s="790"/>
    </row>
    <row r="396" spans="1:38" ht="12.75" customHeight="1">
      <c r="C396" s="29"/>
      <c r="E396" s="15" t="s">
        <v>116</v>
      </c>
      <c r="F396" s="790"/>
      <c r="G396" s="790"/>
      <c r="H396" s="790"/>
      <c r="I396" s="790"/>
      <c r="J396" s="790"/>
      <c r="K396" s="790"/>
      <c r="L396" s="790"/>
      <c r="M396" s="790"/>
      <c r="N396" s="29"/>
      <c r="O396" s="29"/>
      <c r="P396" s="790"/>
      <c r="Q396" s="790"/>
      <c r="R396" s="790"/>
      <c r="S396" s="1106" t="s">
        <v>670</v>
      </c>
      <c r="T396" s="1106"/>
      <c r="U396" s="790"/>
      <c r="V396" s="790"/>
      <c r="W396" s="790"/>
      <c r="X396" s="790"/>
      <c r="Y396" s="790"/>
      <c r="Z396" s="790"/>
      <c r="AA396" s="790"/>
      <c r="AB396" s="790"/>
      <c r="AC396" s="790"/>
      <c r="AD396" s="790"/>
      <c r="AE396" s="790"/>
      <c r="AF396" s="790"/>
    </row>
    <row r="397" spans="1:38" ht="12.75" customHeight="1">
      <c r="E397" s="15" t="s">
        <v>181</v>
      </c>
      <c r="F397" s="790"/>
      <c r="G397" s="790"/>
      <c r="H397" s="1147" t="s">
        <v>1650</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90"/>
    </row>
    <row r="398" spans="1:38" ht="12.75" customHeight="1">
      <c r="E398" s="29"/>
      <c r="F398" s="790"/>
      <c r="G398" s="790"/>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90"/>
    </row>
    <row r="399" spans="1:38" ht="12.75" customHeight="1"/>
    <row r="400" spans="1:38" ht="12.75" customHeight="1"/>
    <row r="401" spans="1:36" ht="12.75" customHeight="1"/>
    <row r="402" spans="1:36" ht="12.75" customHeight="1"/>
    <row r="403" spans="1:36" ht="12.75" customHeight="1"/>
    <row r="404" spans="1:36" ht="12.75" customHeight="1"/>
    <row r="405" spans="1:36" ht="12.75">
      <c r="A405" s="54" t="s">
        <v>669</v>
      </c>
      <c r="B405" s="54"/>
      <c r="C405" s="54"/>
      <c r="D405" s="54" t="s">
        <v>122</v>
      </c>
      <c r="AF405" s="54" t="s">
        <v>1099</v>
      </c>
    </row>
    <row r="406" spans="1:36" ht="12.75" customHeight="1">
      <c r="E406" s="1141"/>
      <c r="F406" s="1141"/>
      <c r="G406" s="1141"/>
      <c r="H406" s="27" t="s">
        <v>123</v>
      </c>
      <c r="I406" s="1141"/>
      <c r="J406" s="1141"/>
      <c r="K406" s="1141"/>
      <c r="L406" s="15" t="s">
        <v>124</v>
      </c>
      <c r="N406" s="148" t="s">
        <v>654</v>
      </c>
      <c r="P406" s="1305">
        <v>20</v>
      </c>
      <c r="Q406" s="1305"/>
      <c r="R406" s="1305"/>
      <c r="S406" s="15" t="s">
        <v>125</v>
      </c>
      <c r="W406" s="1152">
        <f>IF(E406&gt;0,(E406*I406),(P406*43560))</f>
        <v>871200</v>
      </c>
      <c r="X406" s="1152"/>
      <c r="Y406" s="1152"/>
      <c r="Z406" s="15" t="s">
        <v>126</v>
      </c>
      <c r="AF406" s="1305">
        <f>AG424/P406</f>
        <v>8.4</v>
      </c>
      <c r="AG406" s="1305"/>
      <c r="AH406" s="1305"/>
    </row>
    <row r="407" spans="1:36" ht="12.75">
      <c r="E407" s="15" t="s">
        <v>57</v>
      </c>
    </row>
    <row r="408" spans="1:36" ht="12.75">
      <c r="E408" s="1105"/>
      <c r="F408" s="1105"/>
      <c r="G408" s="1105"/>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2.75"/>
    <row r="410" spans="1:36" ht="12.75">
      <c r="A410" s="54" t="s">
        <v>671</v>
      </c>
      <c r="B410" s="54"/>
      <c r="C410" s="54"/>
      <c r="D410" s="54" t="s">
        <v>128</v>
      </c>
    </row>
    <row r="411" spans="1:36" ht="12.75">
      <c r="E411" s="15" t="s">
        <v>129</v>
      </c>
      <c r="P411" s="1106">
        <v>169</v>
      </c>
      <c r="Q411" s="1106"/>
      <c r="S411" s="15" t="s">
        <v>207</v>
      </c>
      <c r="AE411" s="1106">
        <v>168</v>
      </c>
      <c r="AF411" s="1106"/>
    </row>
    <row r="412" spans="1:36" ht="12.75">
      <c r="E412" s="15" t="s">
        <v>208</v>
      </c>
      <c r="P412" s="1106">
        <v>1</v>
      </c>
      <c r="Q412" s="1106"/>
      <c r="S412" s="15" t="s">
        <v>142</v>
      </c>
      <c r="AE412" s="1106" t="s">
        <v>670</v>
      </c>
      <c r="AF412" s="1106"/>
    </row>
    <row r="413" spans="1:36" ht="12.75" customHeight="1">
      <c r="F413" s="71" t="s">
        <v>143</v>
      </c>
    </row>
    <row r="414" spans="1:36" ht="12.75" customHeight="1">
      <c r="F414" s="1278"/>
      <c r="G414" s="1278"/>
      <c r="H414" s="1278"/>
      <c r="I414" s="1278"/>
      <c r="J414" s="1278"/>
      <c r="K414" s="1278"/>
      <c r="L414" s="1278"/>
      <c r="M414" s="1278"/>
      <c r="N414" s="1278"/>
      <c r="O414" s="1278"/>
      <c r="P414" s="1278"/>
      <c r="Q414" s="1278"/>
      <c r="R414" s="1278"/>
      <c r="S414" s="1278"/>
      <c r="T414" s="1278"/>
      <c r="U414" s="1278"/>
      <c r="V414" s="1278"/>
      <c r="W414" s="1278"/>
      <c r="X414" s="1278"/>
      <c r="Y414" s="1278"/>
      <c r="Z414" s="1278"/>
      <c r="AA414" s="1278"/>
      <c r="AB414" s="1278"/>
      <c r="AC414" s="1278"/>
      <c r="AD414" s="1278"/>
      <c r="AE414" s="1278"/>
      <c r="AF414" s="1278"/>
      <c r="AG414" s="1278"/>
      <c r="AH414" s="1278"/>
    </row>
    <row r="415" spans="1:36" ht="12.75" customHeight="1">
      <c r="F415" s="1279"/>
      <c r="G415" s="1279"/>
      <c r="H415" s="1279"/>
      <c r="I415" s="1279"/>
      <c r="J415" s="1279"/>
      <c r="K415" s="1279"/>
      <c r="L415" s="1279"/>
      <c r="M415" s="1279"/>
      <c r="N415" s="1279"/>
      <c r="O415" s="1279"/>
      <c r="P415" s="1279"/>
      <c r="Q415" s="1279"/>
      <c r="R415" s="1279"/>
      <c r="S415" s="1279"/>
      <c r="T415" s="1279"/>
      <c r="U415" s="1279"/>
      <c r="V415" s="1279"/>
      <c r="W415" s="1279"/>
      <c r="X415" s="1279"/>
      <c r="Y415" s="1279"/>
      <c r="Z415" s="1279"/>
      <c r="AA415" s="1279"/>
      <c r="AB415" s="1279"/>
      <c r="AC415" s="1279"/>
      <c r="AD415" s="1279"/>
      <c r="AE415" s="1279"/>
      <c r="AF415" s="1279"/>
      <c r="AG415" s="1279"/>
      <c r="AH415" s="1279"/>
    </row>
    <row r="416" spans="1:36" ht="12.75" customHeight="1">
      <c r="E416" s="15" t="s">
        <v>687</v>
      </c>
      <c r="N416" s="43"/>
      <c r="O416" s="43"/>
      <c r="P416" s="259"/>
      <c r="Q416" s="1106" t="s">
        <v>620</v>
      </c>
      <c r="R416" s="1106"/>
      <c r="S416" s="43"/>
      <c r="T416" s="43"/>
      <c r="U416" s="43"/>
      <c r="V416" s="43"/>
      <c r="W416" s="43"/>
      <c r="X416" s="43"/>
      <c r="Y416" s="43"/>
      <c r="Z416" s="43"/>
      <c r="AA416" s="43"/>
      <c r="AB416" s="43"/>
      <c r="AC416" s="43"/>
      <c r="AD416" s="43"/>
      <c r="AG416" s="29"/>
    </row>
    <row r="417" spans="1:96" ht="12.75" customHeight="1">
      <c r="F417" s="15" t="s">
        <v>688</v>
      </c>
      <c r="N417" s="43"/>
      <c r="O417" s="43"/>
      <c r="P417" s="259"/>
      <c r="Q417" s="259"/>
      <c r="R417" s="43"/>
      <c r="S417" s="43"/>
      <c r="T417" s="43"/>
      <c r="U417" s="43"/>
      <c r="V417" s="43"/>
      <c r="W417" s="43"/>
      <c r="X417" s="43"/>
      <c r="Y417" s="43"/>
      <c r="Z417" s="43"/>
      <c r="AA417" s="43"/>
      <c r="AB417" s="43"/>
      <c r="AC417" s="43"/>
      <c r="AD417" s="43"/>
      <c r="AF417" s="1106" t="s">
        <v>670</v>
      </c>
      <c r="AG417" s="1125"/>
    </row>
    <row r="418" spans="1:96" ht="12.75" customHeight="1">
      <c r="S418" s="29"/>
      <c r="T418" s="29"/>
    </row>
    <row r="419" spans="1:96" ht="12.75" customHeight="1">
      <c r="A419" s="54"/>
      <c r="B419" s="54"/>
      <c r="C419" s="54"/>
      <c r="E419" s="8" t="s">
        <v>334</v>
      </c>
      <c r="Z419" s="1106" t="s">
        <v>620</v>
      </c>
      <c r="AA419" s="1106"/>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799</v>
      </c>
      <c r="G421" s="73"/>
      <c r="I421" s="73"/>
      <c r="J421" s="73"/>
      <c r="K421" s="73"/>
      <c r="L421" s="73"/>
      <c r="M421" s="73"/>
      <c r="N421" s="73"/>
      <c r="O421" s="71"/>
      <c r="P421" s="73"/>
      <c r="Q421" s="73"/>
      <c r="R421" s="73"/>
      <c r="S421" s="73"/>
      <c r="T421" s="73"/>
      <c r="U421" s="73"/>
      <c r="V421" s="73"/>
      <c r="W421" s="73"/>
      <c r="Z421" s="1106" t="s">
        <v>753</v>
      </c>
      <c r="AA421" s="1106"/>
    </row>
    <row r="422" spans="1:96" ht="12.75" customHeight="1"/>
    <row r="423" spans="1:96" ht="12.75" customHeight="1">
      <c r="A423" s="54" t="s">
        <v>541</v>
      </c>
      <c r="B423" s="54"/>
      <c r="C423" s="54"/>
      <c r="D423" s="54" t="s">
        <v>873</v>
      </c>
      <c r="AF423" s="84"/>
    </row>
    <row r="424" spans="1:96" ht="12.75" customHeight="1">
      <c r="D424" s="1175" t="s">
        <v>49</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26">
        <v>168</v>
      </c>
      <c r="AH424" s="1126"/>
      <c r="AI424" s="1126"/>
      <c r="AJ424" s="1126"/>
    </row>
    <row r="425" spans="1:96" ht="12.75" customHeight="1">
      <c r="D425" s="1156" t="s">
        <v>1566</v>
      </c>
      <c r="E425" s="1159"/>
      <c r="F425" s="1159"/>
      <c r="G425" s="1159"/>
      <c r="H425" s="1159"/>
      <c r="I425" s="1159"/>
      <c r="J425" s="1159"/>
      <c r="K425" s="1159"/>
      <c r="L425" s="1159"/>
      <c r="M425" s="1159"/>
      <c r="N425" s="1159"/>
      <c r="O425" s="1159"/>
      <c r="P425" s="1159"/>
      <c r="Q425" s="1159"/>
      <c r="R425" s="1159"/>
      <c r="S425" s="1159"/>
      <c r="T425" s="1159"/>
      <c r="U425" s="1159"/>
      <c r="V425" s="1159"/>
      <c r="W425" s="1159"/>
      <c r="X425" s="1159"/>
      <c r="Y425" s="1159"/>
      <c r="Z425" s="1159"/>
      <c r="AA425" s="1159"/>
      <c r="AB425" s="1159"/>
      <c r="AC425" s="1159"/>
      <c r="AD425" s="1159"/>
      <c r="AE425" s="1159"/>
      <c r="AF425" s="1160"/>
      <c r="AG425" s="1312">
        <v>132</v>
      </c>
      <c r="AH425" s="1313"/>
      <c r="AI425" s="1313"/>
      <c r="AJ425" s="1313"/>
    </row>
    <row r="426" spans="1:96" ht="12.75" customHeight="1">
      <c r="D426" s="1156" t="s">
        <v>1227</v>
      </c>
      <c r="E426" s="1159"/>
      <c r="F426" s="1159"/>
      <c r="G426" s="1159"/>
      <c r="H426" s="1159"/>
      <c r="I426" s="1159"/>
      <c r="J426" s="1159"/>
      <c r="K426" s="1159"/>
      <c r="L426" s="1159"/>
      <c r="M426" s="1159"/>
      <c r="N426" s="1159"/>
      <c r="O426" s="1159"/>
      <c r="P426" s="1159"/>
      <c r="Q426" s="1159"/>
      <c r="R426" s="1159"/>
      <c r="S426" s="1159"/>
      <c r="T426" s="1159"/>
      <c r="U426" s="1159"/>
      <c r="V426" s="1159"/>
      <c r="W426" s="1159"/>
      <c r="X426" s="1159"/>
      <c r="Y426" s="1159"/>
      <c r="Z426" s="1159"/>
      <c r="AA426" s="1159"/>
      <c r="AB426" s="1159"/>
      <c r="AC426" s="1159"/>
      <c r="AD426" s="1159"/>
      <c r="AE426" s="1159"/>
      <c r="AF426" s="1160"/>
      <c r="AG426" s="1126">
        <v>166</v>
      </c>
      <c r="AH426" s="1126"/>
      <c r="AI426" s="1126"/>
      <c r="AJ426" s="1126"/>
    </row>
    <row r="427" spans="1:96" ht="12.75" customHeight="1">
      <c r="D427" s="1156" t="s">
        <v>1228</v>
      </c>
      <c r="E427" s="1159"/>
      <c r="F427" s="1159"/>
      <c r="G427" s="1159"/>
      <c r="H427" s="1159"/>
      <c r="I427" s="1159"/>
      <c r="J427" s="1159"/>
      <c r="K427" s="1159"/>
      <c r="L427" s="1159"/>
      <c r="M427" s="1159"/>
      <c r="N427" s="1159"/>
      <c r="O427" s="1159"/>
      <c r="P427" s="1159"/>
      <c r="Q427" s="1159"/>
      <c r="R427" s="1159"/>
      <c r="S427" s="1159"/>
      <c r="T427" s="1159"/>
      <c r="U427" s="1159"/>
      <c r="V427" s="1159"/>
      <c r="W427" s="1159"/>
      <c r="X427" s="1159"/>
      <c r="Y427" s="1159"/>
      <c r="Z427" s="1159"/>
      <c r="AA427" s="1159"/>
      <c r="AB427" s="1159"/>
      <c r="AC427" s="1159"/>
      <c r="AD427" s="1159"/>
      <c r="AE427" s="1159"/>
      <c r="AF427" s="1160"/>
      <c r="AG427" s="1126">
        <v>34</v>
      </c>
      <c r="AH427" s="1126"/>
      <c r="AI427" s="1126"/>
      <c r="AJ427" s="1126"/>
    </row>
    <row r="428" spans="1:96" ht="12.75" customHeight="1">
      <c r="D428" s="1156" t="s">
        <v>1230</v>
      </c>
      <c r="E428" s="1159"/>
      <c r="F428" s="1159"/>
      <c r="G428" s="1159"/>
      <c r="H428" s="1159"/>
      <c r="I428" s="1159"/>
      <c r="J428" s="1159"/>
      <c r="K428" s="1159"/>
      <c r="L428" s="1159"/>
      <c r="M428" s="1159"/>
      <c r="N428" s="1159"/>
      <c r="O428" s="1159"/>
      <c r="P428" s="1159"/>
      <c r="Q428" s="1159"/>
      <c r="R428" s="1159"/>
      <c r="S428" s="1159"/>
      <c r="T428" s="1159"/>
      <c r="U428" s="1159"/>
      <c r="V428" s="1159"/>
      <c r="W428" s="1159"/>
      <c r="X428" s="1159"/>
      <c r="Y428" s="1159"/>
      <c r="Z428" s="1159"/>
      <c r="AA428" s="1159"/>
      <c r="AB428" s="1159"/>
      <c r="AC428" s="1159"/>
      <c r="AD428" s="1159"/>
      <c r="AE428" s="1159"/>
      <c r="AF428" s="1160"/>
      <c r="AG428" s="1128">
        <f>IF(ISERROR(AG427/AG426),"",AG427/AG426)</f>
        <v>0.20481927710843373</v>
      </c>
      <c r="AH428" s="1128"/>
      <c r="AI428" s="1128"/>
      <c r="AJ428" s="1128"/>
    </row>
    <row r="429" spans="1:96" ht="12.75" customHeight="1">
      <c r="D429" s="1156" t="s">
        <v>1229</v>
      </c>
      <c r="E429" s="1159"/>
      <c r="F429" s="1159"/>
      <c r="G429" s="1159"/>
      <c r="H429" s="1159"/>
      <c r="I429" s="1159"/>
      <c r="J429" s="1159"/>
      <c r="K429" s="1159"/>
      <c r="L429" s="1159"/>
      <c r="M429" s="1159"/>
      <c r="N429" s="1159"/>
      <c r="O429" s="1159"/>
      <c r="P429" s="1159"/>
      <c r="Q429" s="1159"/>
      <c r="R429" s="1159"/>
      <c r="S429" s="1159"/>
      <c r="T429" s="1159"/>
      <c r="U429" s="1159"/>
      <c r="V429" s="1159"/>
      <c r="W429" s="1159"/>
      <c r="X429" s="1159"/>
      <c r="Y429" s="1159"/>
      <c r="Z429" s="1159"/>
      <c r="AA429" s="1159"/>
      <c r="AB429" s="1159"/>
      <c r="AC429" s="1159"/>
      <c r="AD429" s="1159"/>
      <c r="AE429" s="1159"/>
      <c r="AF429" s="1160"/>
      <c r="AG429" s="1127">
        <v>183928</v>
      </c>
      <c r="AH429" s="1127"/>
      <c r="AI429" s="1127"/>
      <c r="AJ429" s="1127"/>
    </row>
    <row r="430" spans="1:96" ht="12.75" customHeight="1">
      <c r="D430" s="1156" t="s">
        <v>1231</v>
      </c>
      <c r="E430" s="1159"/>
      <c r="F430" s="1159"/>
      <c r="G430" s="1159"/>
      <c r="H430" s="1159"/>
      <c r="I430" s="1159"/>
      <c r="J430" s="1159"/>
      <c r="K430" s="1159"/>
      <c r="L430" s="1159"/>
      <c r="M430" s="1159"/>
      <c r="N430" s="1159"/>
      <c r="O430" s="1159"/>
      <c r="P430" s="1159"/>
      <c r="Q430" s="1159"/>
      <c r="R430" s="1159"/>
      <c r="S430" s="1159"/>
      <c r="T430" s="1159"/>
      <c r="U430" s="1159"/>
      <c r="V430" s="1159"/>
      <c r="W430" s="1159"/>
      <c r="X430" s="1159"/>
      <c r="Y430" s="1159"/>
      <c r="Z430" s="1159"/>
      <c r="AA430" s="1159"/>
      <c r="AB430" s="1159"/>
      <c r="AC430" s="1159"/>
      <c r="AD430" s="1159"/>
      <c r="AE430" s="1159"/>
      <c r="AF430" s="1160"/>
      <c r="AG430" s="1127">
        <v>37672</v>
      </c>
      <c r="AH430" s="1127"/>
      <c r="AI430" s="1127"/>
      <c r="AJ430" s="1127"/>
    </row>
    <row r="431" spans="1:96" ht="12.75" customHeight="1">
      <c r="D431" s="1156" t="s">
        <v>1232</v>
      </c>
      <c r="E431" s="1159"/>
      <c r="F431" s="1159"/>
      <c r="G431" s="1159"/>
      <c r="H431" s="1159"/>
      <c r="I431" s="1159"/>
      <c r="J431" s="1159"/>
      <c r="K431" s="1159"/>
      <c r="L431" s="1159"/>
      <c r="M431" s="1159"/>
      <c r="N431" s="1159"/>
      <c r="O431" s="1159"/>
      <c r="P431" s="1159"/>
      <c r="Q431" s="1159"/>
      <c r="R431" s="1159"/>
      <c r="S431" s="1159"/>
      <c r="T431" s="1159"/>
      <c r="U431" s="1159"/>
      <c r="V431" s="1159"/>
      <c r="W431" s="1159"/>
      <c r="X431" s="1159"/>
      <c r="Y431" s="1159"/>
      <c r="Z431" s="1159"/>
      <c r="AA431" s="1159"/>
      <c r="AB431" s="1159"/>
      <c r="AC431" s="1159"/>
      <c r="AD431" s="1159"/>
      <c r="AE431" s="1159"/>
      <c r="AF431" s="1160"/>
      <c r="AG431" s="1128">
        <f>IF(ISERROR(AG430/AG429),"",AG430/AG429)</f>
        <v>0.20481927710843373</v>
      </c>
      <c r="AH431" s="1128"/>
      <c r="AI431" s="1128"/>
      <c r="AJ431" s="1128"/>
    </row>
    <row r="432" spans="1:96" ht="12.75" customHeight="1">
      <c r="D432" s="1156" t="s">
        <v>1233</v>
      </c>
      <c r="E432" s="1159"/>
      <c r="F432" s="1159"/>
      <c r="G432" s="1159"/>
      <c r="H432" s="1159"/>
      <c r="I432" s="1159"/>
      <c r="J432" s="1159"/>
      <c r="K432" s="1159"/>
      <c r="L432" s="1159"/>
      <c r="M432" s="1159"/>
      <c r="N432" s="1159"/>
      <c r="O432" s="1159"/>
      <c r="P432" s="1159"/>
      <c r="Q432" s="1159"/>
      <c r="R432" s="1159"/>
      <c r="S432" s="1159"/>
      <c r="T432" s="1159"/>
      <c r="U432" s="1159"/>
      <c r="V432" s="1159"/>
      <c r="W432" s="1159"/>
      <c r="X432" s="1159"/>
      <c r="Y432" s="1159"/>
      <c r="Z432" s="1159"/>
      <c r="AA432" s="1159"/>
      <c r="AB432" s="1159"/>
      <c r="AC432" s="1159"/>
      <c r="AD432" s="1159"/>
      <c r="AE432" s="1159"/>
      <c r="AF432" s="1160"/>
      <c r="AG432" s="1128">
        <f>MIN(IF(AG428&gt;AG431,AG431,AG428),1)</f>
        <v>0.20481927710843373</v>
      </c>
      <c r="AH432" s="1128"/>
      <c r="AI432" s="1128"/>
      <c r="AJ432" s="1128"/>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6" customHeight="1">
      <c r="D433" s="1156" t="s">
        <v>1526</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27">
        <v>0</v>
      </c>
      <c r="AH433" s="1127"/>
      <c r="AI433" s="1127"/>
      <c r="AJ433" s="1127"/>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6" customHeight="1">
      <c r="D434" s="1175" t="s">
        <v>646</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27">
        <v>0</v>
      </c>
      <c r="AH434" s="1127"/>
      <c r="AI434" s="1127"/>
      <c r="AJ434" s="1127"/>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2.75">
      <c r="D435" s="1156" t="s">
        <v>1527</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27">
        <v>2216</v>
      </c>
      <c r="AH435" s="1127"/>
      <c r="AI435" s="1127"/>
      <c r="AJ435" s="1127"/>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2.75">
      <c r="D436" s="1156" t="s">
        <v>1234</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27">
        <v>29050</v>
      </c>
      <c r="AH436" s="1127"/>
      <c r="AI436" s="1127"/>
      <c r="AJ436" s="1127"/>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2.75">
      <c r="D437" s="1176" t="s">
        <v>1235</v>
      </c>
      <c r="E437" s="1177"/>
      <c r="F437" s="1177"/>
      <c r="G437" s="1177"/>
      <c r="H437" s="1177"/>
      <c r="I437" s="1177"/>
      <c r="J437" s="1177"/>
      <c r="K437" s="1177"/>
      <c r="L437" s="1177"/>
      <c r="M437" s="1177"/>
      <c r="N437" s="1177"/>
      <c r="O437" s="1177"/>
      <c r="P437" s="1177"/>
      <c r="Q437" s="1177"/>
      <c r="R437" s="1177"/>
      <c r="S437" s="1177"/>
      <c r="T437" s="1177"/>
      <c r="U437" s="1177"/>
      <c r="V437" s="1177"/>
      <c r="W437" s="1177"/>
      <c r="X437" s="1177"/>
      <c r="Y437" s="1177"/>
      <c r="Z437" s="1177"/>
      <c r="AA437" s="1177"/>
      <c r="AB437" s="1177"/>
      <c r="AC437" s="1177"/>
      <c r="AD437" s="1177"/>
      <c r="AE437" s="1177"/>
      <c r="AF437" s="1178"/>
      <c r="AG437" s="1171">
        <f>AG429+AG433+AG435+AG436</f>
        <v>215194</v>
      </c>
      <c r="AH437" s="1171"/>
      <c r="AI437" s="1171"/>
      <c r="AJ437" s="1171"/>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2.75">
      <c r="D438" s="1179" t="s">
        <v>1528</v>
      </c>
      <c r="E438" s="1179"/>
      <c r="F438" s="1179"/>
      <c r="G438" s="1179"/>
      <c r="H438" s="1179"/>
      <c r="I438" s="1179"/>
      <c r="J438" s="1179"/>
      <c r="K438" s="1179"/>
      <c r="L438" s="1179"/>
      <c r="M438" s="1179"/>
      <c r="N438" s="1179"/>
      <c r="O438" s="1179"/>
      <c r="P438" s="1179"/>
      <c r="Q438" s="1179"/>
      <c r="R438" s="1179"/>
      <c r="S438" s="1179"/>
      <c r="T438" s="1179"/>
      <c r="U438" s="1179"/>
      <c r="V438" s="1179"/>
      <c r="W438" s="1179"/>
      <c r="X438" s="1179"/>
      <c r="Y438" s="1179"/>
      <c r="Z438" s="1179"/>
      <c r="AA438" s="1179"/>
      <c r="AB438" s="1179"/>
      <c r="AC438" s="1179"/>
      <c r="AD438" s="1179"/>
      <c r="AE438" s="1179"/>
      <c r="AF438" s="1179"/>
      <c r="AG438" s="1179"/>
      <c r="AH438" s="1179"/>
      <c r="AI438" s="1179"/>
      <c r="AJ438" s="1179"/>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2.75">
      <c r="D439" s="1180"/>
      <c r="E439" s="1180"/>
      <c r="F439" s="1180"/>
      <c r="G439" s="1180"/>
      <c r="H439" s="1180"/>
      <c r="I439" s="1180"/>
      <c r="J439" s="1180"/>
      <c r="K439" s="1180"/>
      <c r="L439" s="1180"/>
      <c r="M439" s="1180"/>
      <c r="N439" s="1180"/>
      <c r="O439" s="1180"/>
      <c r="P439" s="1180"/>
      <c r="Q439" s="1180"/>
      <c r="R439" s="1180"/>
      <c r="S439" s="1180"/>
      <c r="T439" s="1180"/>
      <c r="U439" s="1180"/>
      <c r="V439" s="1180"/>
      <c r="W439" s="1180"/>
      <c r="X439" s="1180"/>
      <c r="Y439" s="1180"/>
      <c r="Z439" s="1180"/>
      <c r="AA439" s="1180"/>
      <c r="AB439" s="1180"/>
      <c r="AC439" s="1180"/>
      <c r="AD439" s="1180"/>
      <c r="AE439" s="1180"/>
      <c r="AF439" s="1180"/>
      <c r="AG439" s="1180"/>
      <c r="AH439" s="1180"/>
      <c r="AI439" s="1180"/>
      <c r="AJ439" s="1180"/>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2.75">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2.75">
      <c r="D441" s="365" t="s">
        <v>930</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29">
        <f>'Sources and Uses Budget'!B105/Application!AG424</f>
        <v>283604.91666666669</v>
      </c>
      <c r="AD441" s="1129"/>
      <c r="AE441" s="1129"/>
      <c r="AF441" s="1129"/>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2.75">
      <c r="D442" s="365" t="s">
        <v>931</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29">
        <f>'Sources and Uses Budget'!C105/Application!AG424</f>
        <v>283604.91666666669</v>
      </c>
      <c r="AD442" s="1129"/>
      <c r="AE442" s="1129"/>
      <c r="AF442" s="1129"/>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2.75">
      <c r="D443" s="365" t="s">
        <v>983</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29">
        <f>('Sources and Uses Budget'!$S$107+'Sources and Uses Budget'!$T$107)/Application!AG424</f>
        <v>259479.64880952382</v>
      </c>
      <c r="AD443" s="1129"/>
      <c r="AE443" s="1129"/>
      <c r="AF443" s="1129"/>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2.75">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4"/>
      <c r="AD444" s="313"/>
      <c r="AE444" s="313"/>
      <c r="AF444" s="313"/>
      <c r="AG444" s="313"/>
      <c r="AH444" s="313"/>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2.75">
      <c r="A445" s="54" t="s">
        <v>692</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2.75">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2.75">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2.75">
      <c r="D448" s="320" t="s">
        <v>777</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2.75">
      <c r="D449" s="320" t="s">
        <v>778</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2.75">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2.75">
      <c r="A451" s="196"/>
      <c r="B451" s="196"/>
      <c r="C451" s="196"/>
      <c r="D451" s="322" t="s">
        <v>779</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2.75">
      <c r="A452" s="196"/>
      <c r="B452" s="196"/>
      <c r="C452" s="196"/>
      <c r="D452" s="1163" t="s">
        <v>780</v>
      </c>
      <c r="E452" s="1164"/>
      <c r="F452" s="1164"/>
      <c r="G452" s="1164"/>
      <c r="H452" s="1164"/>
      <c r="I452" s="1164"/>
      <c r="J452" s="1164"/>
      <c r="K452" s="1164"/>
      <c r="L452" s="1164"/>
      <c r="M452" s="1164"/>
      <c r="N452" s="1164"/>
      <c r="O452" s="1164"/>
      <c r="P452" s="1164"/>
      <c r="Q452" s="1164"/>
      <c r="R452" s="1164"/>
      <c r="S452" s="1164"/>
      <c r="T452" s="1164"/>
      <c r="U452" s="1164"/>
      <c r="V452" s="1165"/>
      <c r="W452" s="1280" t="s">
        <v>670</v>
      </c>
      <c r="X452" s="1281"/>
      <c r="Y452" s="1282"/>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163" t="s">
        <v>781</v>
      </c>
      <c r="E453" s="1164"/>
      <c r="F453" s="1164"/>
      <c r="G453" s="1164"/>
      <c r="H453" s="1164"/>
      <c r="I453" s="1164"/>
      <c r="J453" s="1164"/>
      <c r="K453" s="1164"/>
      <c r="L453" s="1164"/>
      <c r="M453" s="1164"/>
      <c r="N453" s="1164"/>
      <c r="O453" s="1164"/>
      <c r="P453" s="1164"/>
      <c r="Q453" s="1164"/>
      <c r="R453" s="1164"/>
      <c r="S453" s="1164"/>
      <c r="T453" s="1164"/>
      <c r="U453" s="1164"/>
      <c r="V453" s="1165"/>
      <c r="W453" s="1280" t="s">
        <v>670</v>
      </c>
      <c r="X453" s="1281"/>
      <c r="Y453" s="1282"/>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163" t="s">
        <v>782</v>
      </c>
      <c r="E454" s="1164"/>
      <c r="F454" s="1164"/>
      <c r="G454" s="1164"/>
      <c r="H454" s="1164"/>
      <c r="I454" s="1164"/>
      <c r="J454" s="1164"/>
      <c r="K454" s="1164"/>
      <c r="L454" s="1164"/>
      <c r="M454" s="1164"/>
      <c r="N454" s="1164"/>
      <c r="O454" s="1164"/>
      <c r="P454" s="1164"/>
      <c r="Q454" s="1164"/>
      <c r="R454" s="1164"/>
      <c r="S454" s="1164"/>
      <c r="T454" s="1164"/>
      <c r="U454" s="1164"/>
      <c r="V454" s="1165"/>
      <c r="W454" s="1280" t="s">
        <v>670</v>
      </c>
      <c r="X454" s="1281"/>
      <c r="Y454" s="1282"/>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2.75">
      <c r="A455" s="196"/>
      <c r="B455" s="196"/>
      <c r="C455" s="196"/>
      <c r="D455" s="1163" t="s">
        <v>783</v>
      </c>
      <c r="E455" s="1164"/>
      <c r="F455" s="1164"/>
      <c r="G455" s="1164"/>
      <c r="H455" s="1164"/>
      <c r="I455" s="1164"/>
      <c r="J455" s="1164"/>
      <c r="K455" s="1164"/>
      <c r="L455" s="1164"/>
      <c r="M455" s="1164"/>
      <c r="N455" s="1164"/>
      <c r="O455" s="1164"/>
      <c r="P455" s="1164"/>
      <c r="Q455" s="1164"/>
      <c r="R455" s="1164"/>
      <c r="S455" s="1164"/>
      <c r="T455" s="1164"/>
      <c r="U455" s="1164"/>
      <c r="V455" s="1165"/>
      <c r="W455" s="1280" t="s">
        <v>670</v>
      </c>
      <c r="X455" s="1281"/>
      <c r="Y455" s="1282"/>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2.75">
      <c r="A456" s="196"/>
      <c r="B456" s="196"/>
      <c r="C456" s="196"/>
      <c r="D456" s="1163" t="s">
        <v>1007</v>
      </c>
      <c r="E456" s="1164"/>
      <c r="F456" s="1164"/>
      <c r="G456" s="1164"/>
      <c r="H456" s="1164"/>
      <c r="I456" s="1164"/>
      <c r="J456" s="1164"/>
      <c r="K456" s="1164"/>
      <c r="L456" s="1164"/>
      <c r="M456" s="1164"/>
      <c r="N456" s="1164"/>
      <c r="O456" s="1164"/>
      <c r="P456" s="1164"/>
      <c r="Q456" s="1164"/>
      <c r="R456" s="1164"/>
      <c r="S456" s="1164"/>
      <c r="T456" s="1164"/>
      <c r="U456" s="1164"/>
      <c r="V456" s="1165"/>
      <c r="W456" s="1280" t="s">
        <v>670</v>
      </c>
      <c r="X456" s="1281"/>
      <c r="Y456" s="1282"/>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2.75">
      <c r="A457" s="196"/>
      <c r="B457" s="196"/>
      <c r="C457" s="196"/>
      <c r="D457" s="1163" t="s">
        <v>784</v>
      </c>
      <c r="E457" s="1164"/>
      <c r="F457" s="1164"/>
      <c r="G457" s="1164"/>
      <c r="H457" s="1164"/>
      <c r="I457" s="1164"/>
      <c r="J457" s="1164"/>
      <c r="K457" s="1164"/>
      <c r="L457" s="1164"/>
      <c r="M457" s="1164"/>
      <c r="N457" s="1164"/>
      <c r="O457" s="1164"/>
      <c r="P457" s="1164"/>
      <c r="Q457" s="1164"/>
      <c r="R457" s="1164"/>
      <c r="S457" s="1164"/>
      <c r="T457" s="1164"/>
      <c r="U457" s="1164"/>
      <c r="V457" s="1165"/>
      <c r="W457" s="1280" t="s">
        <v>670</v>
      </c>
      <c r="X457" s="1281"/>
      <c r="Y457" s="1282"/>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2.75">
      <c r="A458" s="196"/>
      <c r="B458" s="196"/>
      <c r="C458" s="196"/>
      <c r="D458" s="1163" t="s">
        <v>1199</v>
      </c>
      <c r="E458" s="1164"/>
      <c r="F458" s="1164"/>
      <c r="G458" s="1164"/>
      <c r="H458" s="1164"/>
      <c r="I458" s="1164"/>
      <c r="J458" s="1164"/>
      <c r="K458" s="1164"/>
      <c r="L458" s="1164"/>
      <c r="M458" s="1164"/>
      <c r="N458" s="1164"/>
      <c r="O458" s="1164"/>
      <c r="P458" s="1164"/>
      <c r="Q458" s="1164"/>
      <c r="R458" s="1164"/>
      <c r="S458" s="1164"/>
      <c r="T458" s="1164"/>
      <c r="U458" s="1164"/>
      <c r="V458" s="1165"/>
      <c r="W458" s="1280" t="s">
        <v>670</v>
      </c>
      <c r="X458" s="1281"/>
      <c r="Y458" s="1282"/>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2.75">
      <c r="A459" s="196"/>
      <c r="B459" s="196"/>
      <c r="C459" s="196"/>
      <c r="D459" s="431" t="s">
        <v>181</v>
      </c>
      <c r="E459" s="432"/>
      <c r="F459" s="433"/>
      <c r="G459" s="1166"/>
      <c r="H459" s="1167"/>
      <c r="I459" s="1167"/>
      <c r="J459" s="1167"/>
      <c r="K459" s="1167"/>
      <c r="L459" s="1167"/>
      <c r="M459" s="1167"/>
      <c r="N459" s="1167"/>
      <c r="O459" s="1167"/>
      <c r="P459" s="1167"/>
      <c r="Q459" s="1167"/>
      <c r="R459" s="1167"/>
      <c r="S459" s="1167"/>
      <c r="T459" s="1167"/>
      <c r="U459" s="1167"/>
      <c r="V459" s="1168"/>
      <c r="W459" s="1280" t="s">
        <v>670</v>
      </c>
      <c r="X459" s="1281"/>
      <c r="Y459" s="1282"/>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2.75">
      <c r="A460" s="196"/>
      <c r="B460" s="196"/>
      <c r="C460" s="196"/>
      <c r="D460" s="434" t="s">
        <v>1008</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2.75">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2.75">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2.75">
      <c r="A463" s="196"/>
      <c r="B463" s="196"/>
      <c r="C463" s="196"/>
      <c r="D463" s="1401" t="s">
        <v>785</v>
      </c>
      <c r="E463" s="1402"/>
      <c r="F463" s="1402"/>
      <c r="G463" s="1402"/>
      <c r="H463" s="1402"/>
      <c r="I463" s="1402"/>
      <c r="J463" s="1402"/>
      <c r="K463" s="1402"/>
      <c r="L463" s="1402"/>
      <c r="M463" s="1402"/>
      <c r="N463" s="1402"/>
      <c r="O463" s="1402"/>
      <c r="P463" s="1402"/>
      <c r="Q463" s="1402"/>
      <c r="R463" s="1402"/>
      <c r="S463" s="1402"/>
      <c r="T463" s="1402"/>
      <c r="U463" s="1402"/>
      <c r="V463" s="1402"/>
      <c r="W463" s="1161"/>
      <c r="X463" s="1161"/>
      <c r="Y463" s="1162"/>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2.75">
      <c r="A464" s="196"/>
      <c r="B464" s="196"/>
      <c r="C464" s="196"/>
      <c r="D464" s="1163" t="s">
        <v>786</v>
      </c>
      <c r="E464" s="1164"/>
      <c r="F464" s="1164"/>
      <c r="G464" s="1164"/>
      <c r="H464" s="1164"/>
      <c r="I464" s="1164"/>
      <c r="J464" s="1164"/>
      <c r="K464" s="1164"/>
      <c r="L464" s="1164"/>
      <c r="M464" s="1164"/>
      <c r="N464" s="1164"/>
      <c r="O464" s="1164"/>
      <c r="P464" s="1164"/>
      <c r="Q464" s="1164"/>
      <c r="R464" s="1164"/>
      <c r="S464" s="1164"/>
      <c r="T464" s="1164"/>
      <c r="U464" s="1164"/>
      <c r="V464" s="1165"/>
      <c r="W464" s="1280" t="s">
        <v>670</v>
      </c>
      <c r="X464" s="1281"/>
      <c r="Y464" s="1282"/>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2.75">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2.75">
      <c r="A466" s="1150" t="s">
        <v>924</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5"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2.75">
      <c r="A469" s="54" t="s">
        <v>345</v>
      </c>
      <c r="C469" s="54" t="s">
        <v>922</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2.75">
      <c r="B470" s="54"/>
      <c r="C470" s="54"/>
      <c r="D470" s="54"/>
      <c r="AM470" s="62"/>
      <c r="AN470" s="62" t="str">
        <f>AG574</f>
        <v>Yes</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2.75">
      <c r="A471" s="43"/>
      <c r="B471" s="554"/>
      <c r="C471" s="554"/>
      <c r="D471" s="554"/>
      <c r="E471" s="955"/>
      <c r="F471" s="956"/>
      <c r="G471" s="956"/>
      <c r="H471" s="956"/>
      <c r="I471" s="956"/>
      <c r="J471" s="956"/>
      <c r="K471" s="956"/>
      <c r="L471" s="956"/>
      <c r="M471" s="956"/>
      <c r="N471" s="956"/>
      <c r="O471" s="956"/>
      <c r="P471" s="956"/>
      <c r="Q471" s="956"/>
      <c r="R471" s="956"/>
      <c r="S471" s="957"/>
      <c r="T471" s="1292" t="s">
        <v>925</v>
      </c>
      <c r="U471" s="1293"/>
      <c r="V471" s="1293"/>
      <c r="W471" s="1293"/>
      <c r="X471" s="1293"/>
      <c r="Y471" s="1293"/>
      <c r="Z471" s="1293"/>
      <c r="AA471" s="1293"/>
      <c r="AB471" s="1293"/>
      <c r="AC471" s="1293"/>
      <c r="AD471" s="1293"/>
      <c r="AE471" s="1293"/>
      <c r="AF471" s="1293"/>
      <c r="AG471" s="1293"/>
      <c r="AH471" s="1294"/>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1" customFormat="1" ht="12.75">
      <c r="A472" s="43"/>
      <c r="B472" s="43"/>
      <c r="C472" s="43"/>
      <c r="D472" s="43"/>
      <c r="E472" s="958"/>
      <c r="F472" s="752"/>
      <c r="G472" s="752"/>
      <c r="H472" s="752"/>
      <c r="I472" s="752"/>
      <c r="J472" s="752"/>
      <c r="K472" s="752"/>
      <c r="L472" s="752"/>
      <c r="M472" s="752"/>
      <c r="N472" s="752"/>
      <c r="O472" s="752"/>
      <c r="P472" s="752"/>
      <c r="Q472" s="752"/>
      <c r="R472" s="752"/>
      <c r="S472" s="959"/>
      <c r="T472" s="1301" t="s">
        <v>39</v>
      </c>
      <c r="U472" s="1301"/>
      <c r="V472" s="1301"/>
      <c r="W472" s="1301"/>
      <c r="X472" s="1301"/>
      <c r="Y472" s="1301" t="s">
        <v>40</v>
      </c>
      <c r="Z472" s="1301"/>
      <c r="AA472" s="1301"/>
      <c r="AB472" s="1301"/>
      <c r="AC472" s="1301"/>
      <c r="AD472" s="1301" t="s">
        <v>367</v>
      </c>
      <c r="AE472" s="1301"/>
      <c r="AF472" s="1301"/>
      <c r="AG472" s="1301"/>
      <c r="AH472" s="1301"/>
      <c r="AI472" s="43"/>
      <c r="AJ472" s="43"/>
      <c r="AK472" s="43"/>
      <c r="AL472" s="43"/>
      <c r="AM472" s="952"/>
      <c r="AN472" s="952"/>
      <c r="AO472" s="952"/>
      <c r="AP472" s="952"/>
      <c r="AQ472" s="952"/>
      <c r="AR472" s="952"/>
      <c r="AS472" s="952"/>
      <c r="AT472" s="952"/>
      <c r="AU472" s="952"/>
      <c r="AV472" s="952"/>
      <c r="AW472" s="952"/>
      <c r="AX472" s="952"/>
      <c r="AY472" s="952"/>
      <c r="AZ472" s="952"/>
      <c r="BA472" s="952"/>
      <c r="BB472" s="952"/>
      <c r="BC472" s="952"/>
      <c r="BD472" s="952"/>
      <c r="BE472" s="952"/>
      <c r="BF472" s="952"/>
      <c r="BG472" s="952"/>
      <c r="BH472" s="952"/>
      <c r="BI472" s="952"/>
      <c r="BJ472" s="952"/>
      <c r="BK472" s="952"/>
      <c r="BL472" s="952"/>
      <c r="BM472" s="952"/>
      <c r="BN472" s="952"/>
      <c r="BO472" s="952"/>
      <c r="BP472" s="952"/>
      <c r="BQ472" s="952"/>
      <c r="BR472" s="952"/>
      <c r="BS472" s="952"/>
      <c r="BT472" s="952"/>
      <c r="BU472" s="952"/>
      <c r="BV472" s="952"/>
      <c r="BW472" s="952"/>
      <c r="BX472" s="952"/>
      <c r="BY472" s="952"/>
      <c r="BZ472" s="952"/>
      <c r="CA472" s="952"/>
      <c r="CB472" s="952"/>
      <c r="CC472" s="952"/>
      <c r="CD472" s="952"/>
      <c r="CE472" s="952"/>
      <c r="CF472" s="952"/>
      <c r="CG472" s="952"/>
      <c r="CH472" s="952"/>
      <c r="CI472" s="952"/>
      <c r="CJ472" s="952"/>
      <c r="CK472" s="952"/>
      <c r="CL472" s="952"/>
      <c r="CM472" s="952"/>
      <c r="CN472" s="952"/>
      <c r="CO472" s="952"/>
      <c r="CP472" s="952"/>
      <c r="CQ472" s="952"/>
      <c r="CR472" s="952"/>
    </row>
    <row r="473" spans="1:96" s="951" customFormat="1" ht="12.75">
      <c r="A473" s="43"/>
      <c r="B473" s="43"/>
      <c r="C473" s="43"/>
      <c r="D473" s="43"/>
      <c r="E473" s="960"/>
      <c r="F473" s="961"/>
      <c r="G473" s="961"/>
      <c r="H473" s="961"/>
      <c r="I473" s="961"/>
      <c r="J473" s="961"/>
      <c r="K473" s="961"/>
      <c r="L473" s="961"/>
      <c r="M473" s="961"/>
      <c r="N473" s="961"/>
      <c r="O473" s="961"/>
      <c r="P473" s="961"/>
      <c r="Q473" s="961"/>
      <c r="R473" s="961"/>
      <c r="S473" s="962"/>
      <c r="T473" s="1301"/>
      <c r="U473" s="1301"/>
      <c r="V473" s="1301"/>
      <c r="W473" s="1301"/>
      <c r="X473" s="1301"/>
      <c r="Y473" s="1301"/>
      <c r="Z473" s="1301"/>
      <c r="AA473" s="1301"/>
      <c r="AB473" s="1301"/>
      <c r="AC473" s="1301"/>
      <c r="AD473" s="1301"/>
      <c r="AE473" s="1301"/>
      <c r="AF473" s="1301"/>
      <c r="AG473" s="1301"/>
      <c r="AH473" s="1301"/>
      <c r="AI473" s="43"/>
      <c r="AJ473" s="43"/>
      <c r="AK473" s="43"/>
      <c r="AL473" s="43"/>
      <c r="AM473" s="952"/>
      <c r="AN473" s="952"/>
      <c r="AO473" s="952"/>
      <c r="AP473" s="952"/>
      <c r="AQ473" s="952"/>
      <c r="AR473" s="952"/>
      <c r="AS473" s="952"/>
      <c r="AT473" s="952"/>
      <c r="AU473" s="952"/>
      <c r="AV473" s="952"/>
      <c r="AW473" s="952"/>
      <c r="AX473" s="952"/>
      <c r="AY473" s="952"/>
      <c r="AZ473" s="952"/>
      <c r="BA473" s="952"/>
      <c r="BB473" s="952"/>
      <c r="BC473" s="952"/>
      <c r="BD473" s="952"/>
      <c r="BE473" s="952"/>
      <c r="BF473" s="952"/>
      <c r="BG473" s="952"/>
      <c r="BH473" s="952"/>
      <c r="BI473" s="952"/>
      <c r="BJ473" s="952"/>
      <c r="BK473" s="952"/>
      <c r="BL473" s="952"/>
      <c r="BM473" s="952"/>
      <c r="BN473" s="952"/>
      <c r="BO473" s="952"/>
      <c r="BP473" s="952"/>
      <c r="BQ473" s="952"/>
      <c r="BR473" s="952"/>
      <c r="BS473" s="952"/>
      <c r="BT473" s="952"/>
      <c r="BU473" s="952"/>
      <c r="BV473" s="952"/>
      <c r="BW473" s="952"/>
      <c r="BX473" s="952"/>
      <c r="BY473" s="952"/>
      <c r="BZ473" s="952"/>
      <c r="CA473" s="952"/>
      <c r="CB473" s="952"/>
      <c r="CC473" s="952"/>
      <c r="CD473" s="952"/>
      <c r="CE473" s="952"/>
      <c r="CF473" s="952"/>
      <c r="CG473" s="952"/>
      <c r="CH473" s="952"/>
      <c r="CI473" s="952"/>
      <c r="CJ473" s="952"/>
      <c r="CK473" s="952"/>
      <c r="CL473" s="952"/>
      <c r="CM473" s="952"/>
      <c r="CN473" s="952"/>
      <c r="CO473" s="952"/>
      <c r="CP473" s="952"/>
      <c r="CQ473" s="952"/>
      <c r="CR473" s="952"/>
    </row>
    <row r="474" spans="1:96" ht="12.75">
      <c r="E474" s="80" t="s">
        <v>409</v>
      </c>
      <c r="F474" s="81"/>
      <c r="G474" s="81"/>
      <c r="H474" s="81"/>
      <c r="I474" s="81"/>
      <c r="J474" s="81"/>
      <c r="K474" s="81"/>
      <c r="L474" s="81"/>
      <c r="M474" s="81"/>
      <c r="N474" s="81"/>
      <c r="O474" s="81"/>
      <c r="P474" s="81"/>
      <c r="Q474" s="81"/>
      <c r="R474" s="81"/>
      <c r="S474" s="82"/>
      <c r="T474" s="1172" t="s">
        <v>670</v>
      </c>
      <c r="U474" s="1172"/>
      <c r="V474" s="1172"/>
      <c r="W474" s="1172"/>
      <c r="X474" s="1172"/>
      <c r="Y474" s="1172" t="s">
        <v>670</v>
      </c>
      <c r="Z474" s="1172"/>
      <c r="AA474" s="1172"/>
      <c r="AB474" s="1172"/>
      <c r="AC474" s="1172"/>
      <c r="AD474" s="1172">
        <v>38734</v>
      </c>
      <c r="AE474" s="1172"/>
      <c r="AF474" s="1172"/>
      <c r="AG474" s="1172"/>
      <c r="AH474" s="117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2.75">
      <c r="E475" s="80" t="s">
        <v>410</v>
      </c>
      <c r="F475" s="81"/>
      <c r="G475" s="81"/>
      <c r="H475" s="81"/>
      <c r="I475" s="81"/>
      <c r="J475" s="81"/>
      <c r="K475" s="81"/>
      <c r="L475" s="81"/>
      <c r="M475" s="81"/>
      <c r="N475" s="81"/>
      <c r="O475" s="81"/>
      <c r="P475" s="81"/>
      <c r="Q475" s="81"/>
      <c r="R475" s="81"/>
      <c r="S475" s="81"/>
      <c r="T475" s="1172" t="s">
        <v>670</v>
      </c>
      <c r="U475" s="1172"/>
      <c r="V475" s="1172"/>
      <c r="W475" s="1172"/>
      <c r="X475" s="1172"/>
      <c r="Y475" s="1172" t="s">
        <v>670</v>
      </c>
      <c r="Z475" s="1172"/>
      <c r="AA475" s="1172"/>
      <c r="AB475" s="1172"/>
      <c r="AC475" s="1172"/>
      <c r="AD475" s="1172" t="s">
        <v>670</v>
      </c>
      <c r="AE475" s="1172"/>
      <c r="AF475" s="1172"/>
      <c r="AG475" s="1172"/>
      <c r="AH475" s="117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2.75">
      <c r="E476" s="80" t="s">
        <v>411</v>
      </c>
      <c r="F476" s="81"/>
      <c r="G476" s="81"/>
      <c r="H476" s="81"/>
      <c r="I476" s="81"/>
      <c r="J476" s="81"/>
      <c r="K476" s="81"/>
      <c r="L476" s="81"/>
      <c r="M476" s="81"/>
      <c r="N476" s="81"/>
      <c r="O476" s="81"/>
      <c r="P476" s="81"/>
      <c r="Q476" s="81"/>
      <c r="R476" s="81"/>
      <c r="S476" s="81"/>
      <c r="T476" s="1172" t="s">
        <v>670</v>
      </c>
      <c r="U476" s="1172"/>
      <c r="V476" s="1172"/>
      <c r="W476" s="1172"/>
      <c r="X476" s="1172"/>
      <c r="Y476" s="1172" t="s">
        <v>670</v>
      </c>
      <c r="Z476" s="1172"/>
      <c r="AA476" s="1172"/>
      <c r="AB476" s="1172"/>
      <c r="AC476" s="1172"/>
      <c r="AD476" s="1172" t="s">
        <v>670</v>
      </c>
      <c r="AE476" s="1172"/>
      <c r="AF476" s="1172"/>
      <c r="AG476" s="1172"/>
      <c r="AH476" s="117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2.75">
      <c r="E477" s="80" t="s">
        <v>412</v>
      </c>
      <c r="F477" s="81"/>
      <c r="G477" s="81"/>
      <c r="H477" s="81"/>
      <c r="I477" s="81"/>
      <c r="J477" s="81"/>
      <c r="K477" s="81"/>
      <c r="L477" s="81"/>
      <c r="M477" s="81"/>
      <c r="N477" s="81"/>
      <c r="O477" s="81"/>
      <c r="P477" s="81"/>
      <c r="Q477" s="81"/>
      <c r="R477" s="81"/>
      <c r="S477" s="81"/>
      <c r="T477" s="1172" t="s">
        <v>670</v>
      </c>
      <c r="U477" s="1172"/>
      <c r="V477" s="1172"/>
      <c r="W477" s="1172"/>
      <c r="X477" s="1172"/>
      <c r="Y477" s="1172" t="s">
        <v>670</v>
      </c>
      <c r="Z477" s="1172"/>
      <c r="AA477" s="1172"/>
      <c r="AB477" s="1172"/>
      <c r="AC477" s="1172"/>
      <c r="AD477" s="1172">
        <v>42851</v>
      </c>
      <c r="AE477" s="1172"/>
      <c r="AF477" s="1172"/>
      <c r="AG477" s="1172"/>
      <c r="AH477" s="1172"/>
      <c r="AM477" s="62"/>
      <c r="AN477" s="62" t="str">
        <f>N582</f>
        <v>Yes</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2.75">
      <c r="E478" s="80" t="s">
        <v>413</v>
      </c>
      <c r="F478" s="81"/>
      <c r="G478" s="81"/>
      <c r="H478" s="81"/>
      <c r="I478" s="81"/>
      <c r="J478" s="81"/>
      <c r="K478" s="81"/>
      <c r="L478" s="81"/>
      <c r="M478" s="81"/>
      <c r="N478" s="81"/>
      <c r="O478" s="81"/>
      <c r="P478" s="81"/>
      <c r="Q478" s="81"/>
      <c r="R478" s="81"/>
      <c r="S478" s="81"/>
      <c r="T478" s="1172" t="s">
        <v>670</v>
      </c>
      <c r="U478" s="1172"/>
      <c r="V478" s="1172"/>
      <c r="W478" s="1172"/>
      <c r="X478" s="1172"/>
      <c r="Y478" s="1172" t="s">
        <v>670</v>
      </c>
      <c r="Z478" s="1172"/>
      <c r="AA478" s="1172"/>
      <c r="AB478" s="1172"/>
      <c r="AC478" s="1172"/>
      <c r="AD478" s="1172" t="s">
        <v>670</v>
      </c>
      <c r="AE478" s="1172"/>
      <c r="AF478" s="1172"/>
      <c r="AG478" s="1172"/>
      <c r="AH478" s="117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2.75">
      <c r="E479" s="80" t="s">
        <v>414</v>
      </c>
      <c r="F479" s="81"/>
      <c r="G479" s="81"/>
      <c r="H479" s="81"/>
      <c r="I479" s="81"/>
      <c r="J479" s="81"/>
      <c r="K479" s="81"/>
      <c r="L479" s="81"/>
      <c r="M479" s="81"/>
      <c r="N479" s="81"/>
      <c r="O479" s="81"/>
      <c r="P479" s="81"/>
      <c r="Q479" s="81"/>
      <c r="R479" s="81"/>
      <c r="S479" s="81"/>
      <c r="T479" s="1172" t="s">
        <v>670</v>
      </c>
      <c r="U479" s="1172"/>
      <c r="V479" s="1172"/>
      <c r="W479" s="1172"/>
      <c r="X479" s="1172"/>
      <c r="Y479" s="1172" t="s">
        <v>670</v>
      </c>
      <c r="Z479" s="1172"/>
      <c r="AA479" s="1172"/>
      <c r="AB479" s="1172"/>
      <c r="AC479" s="1172"/>
      <c r="AD479" s="1172" t="s">
        <v>670</v>
      </c>
      <c r="AE479" s="1172"/>
      <c r="AF479" s="1172"/>
      <c r="AG479" s="1172"/>
      <c r="AH479" s="117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2.75">
      <c r="E480" s="80" t="s">
        <v>415</v>
      </c>
      <c r="F480" s="81"/>
      <c r="G480" s="81"/>
      <c r="H480" s="81"/>
      <c r="I480" s="81"/>
      <c r="J480" s="81"/>
      <c r="K480" s="81"/>
      <c r="L480" s="81"/>
      <c r="M480" s="81"/>
      <c r="N480" s="81"/>
      <c r="O480" s="81"/>
      <c r="P480" s="81"/>
      <c r="Q480" s="81"/>
      <c r="R480" s="81"/>
      <c r="S480" s="81"/>
      <c r="T480" s="1172" t="s">
        <v>670</v>
      </c>
      <c r="U480" s="1172"/>
      <c r="V480" s="1172"/>
      <c r="W480" s="1172"/>
      <c r="X480" s="1172"/>
      <c r="Y480" s="1172">
        <v>43770</v>
      </c>
      <c r="Z480" s="1172"/>
      <c r="AA480" s="1172"/>
      <c r="AB480" s="1172"/>
      <c r="AC480" s="1172"/>
      <c r="AD480" s="1172" t="s">
        <v>670</v>
      </c>
      <c r="AE480" s="1172"/>
      <c r="AF480" s="1172"/>
      <c r="AG480" s="1172"/>
      <c r="AH480" s="117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2.75">
      <c r="E481" s="80" t="s">
        <v>439</v>
      </c>
      <c r="F481" s="81"/>
      <c r="G481" s="81"/>
      <c r="H481" s="81"/>
      <c r="I481" s="81"/>
      <c r="J481" s="81"/>
      <c r="K481" s="81"/>
      <c r="L481" s="81"/>
      <c r="M481" s="81"/>
      <c r="N481" s="81"/>
      <c r="O481" s="81"/>
      <c r="P481" s="81"/>
      <c r="Q481" s="81"/>
      <c r="R481" s="81"/>
      <c r="S481" s="81"/>
      <c r="T481" s="1172" t="s">
        <v>670</v>
      </c>
      <c r="U481" s="1172"/>
      <c r="V481" s="1172"/>
      <c r="W481" s="1172"/>
      <c r="X481" s="1172"/>
      <c r="Y481" s="1172" t="s">
        <v>670</v>
      </c>
      <c r="Z481" s="1172"/>
      <c r="AA481" s="1172"/>
      <c r="AB481" s="1172"/>
      <c r="AC481" s="1172"/>
      <c r="AD481" s="1172" t="s">
        <v>670</v>
      </c>
      <c r="AE481" s="1172"/>
      <c r="AF481" s="1172"/>
      <c r="AG481" s="1172"/>
      <c r="AH481" s="117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2.75">
      <c r="E482" s="83" t="s">
        <v>440</v>
      </c>
      <c r="F482" s="81"/>
      <c r="G482" s="81"/>
      <c r="H482" s="81"/>
      <c r="I482" s="81"/>
      <c r="J482" s="81"/>
      <c r="K482" s="81"/>
      <c r="L482" s="81"/>
      <c r="M482" s="81"/>
      <c r="N482" s="81"/>
      <c r="O482" s="81"/>
      <c r="P482" s="81"/>
      <c r="Q482" s="81"/>
      <c r="R482" s="81"/>
      <c r="S482" s="81"/>
      <c r="T482" s="1172" t="s">
        <v>670</v>
      </c>
      <c r="U482" s="1172"/>
      <c r="V482" s="1172"/>
      <c r="W482" s="1172"/>
      <c r="X482" s="1172"/>
      <c r="Y482" s="1172" t="s">
        <v>670</v>
      </c>
      <c r="Z482" s="1172"/>
      <c r="AA482" s="1172"/>
      <c r="AB482" s="1172"/>
      <c r="AC482" s="1172"/>
      <c r="AD482" s="1172" t="s">
        <v>670</v>
      </c>
      <c r="AE482" s="1172"/>
      <c r="AF482" s="1172"/>
      <c r="AG482" s="1172"/>
      <c r="AH482" s="117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2.75">
      <c r="E483" s="107" t="s">
        <v>1172</v>
      </c>
      <c r="F483" s="84"/>
      <c r="G483" s="84"/>
      <c r="H483" s="84"/>
      <c r="I483" s="84"/>
      <c r="J483" s="84"/>
      <c r="K483" s="84"/>
      <c r="L483" s="84"/>
      <c r="M483" s="84"/>
      <c r="N483" s="84"/>
      <c r="O483" s="84"/>
      <c r="P483" s="84"/>
      <c r="Q483" s="84"/>
      <c r="R483" s="84"/>
      <c r="S483" s="84"/>
      <c r="T483" s="1172" t="s">
        <v>1751</v>
      </c>
      <c r="U483" s="1172"/>
      <c r="V483" s="1172"/>
      <c r="W483" s="1172"/>
      <c r="X483" s="1172"/>
      <c r="Y483" s="1172">
        <v>38734</v>
      </c>
      <c r="Z483" s="1172"/>
      <c r="AA483" s="1172"/>
      <c r="AB483" s="1172"/>
      <c r="AC483" s="1172"/>
      <c r="AD483" s="1172">
        <v>38734</v>
      </c>
      <c r="AE483" s="1172"/>
      <c r="AF483" s="1172"/>
      <c r="AG483" s="1172"/>
      <c r="AH483" s="117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2.75">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2.75">
      <c r="B485" s="80"/>
      <c r="C485" s="81"/>
      <c r="D485" s="81"/>
      <c r="E485" s="81"/>
      <c r="F485" s="81"/>
      <c r="G485" s="81"/>
      <c r="H485" s="81"/>
      <c r="I485" s="81"/>
      <c r="J485" s="81"/>
      <c r="K485" s="81"/>
      <c r="L485" s="81"/>
      <c r="M485" s="81"/>
      <c r="N485" s="81"/>
      <c r="O485" s="81"/>
      <c r="P485" s="82"/>
      <c r="Q485" s="1118" t="s">
        <v>441</v>
      </c>
      <c r="R485" s="1119"/>
      <c r="S485" s="1119"/>
      <c r="T485" s="1119"/>
      <c r="U485" s="1119"/>
      <c r="V485" s="1119"/>
      <c r="W485" s="1119"/>
      <c r="X485" s="1119"/>
      <c r="Y485" s="1119"/>
      <c r="Z485" s="1119"/>
      <c r="AA485" s="1119"/>
      <c r="AB485" s="1119"/>
      <c r="AC485" s="1119"/>
      <c r="AD485" s="1119"/>
      <c r="AE485" s="1119"/>
      <c r="AF485" s="1119"/>
      <c r="AG485" s="1119"/>
      <c r="AH485" s="1119"/>
      <c r="AI485" s="1119"/>
      <c r="AJ485" s="1119"/>
      <c r="AK485" s="1120"/>
      <c r="AM485" s="62"/>
      <c r="AN485" s="62" t="str">
        <f>N590</f>
        <v>No</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2.75">
      <c r="B486" s="80" t="s">
        <v>442</v>
      </c>
      <c r="C486" s="81"/>
      <c r="D486" s="81"/>
      <c r="E486" s="81"/>
      <c r="F486" s="81"/>
      <c r="G486" s="81"/>
      <c r="H486" s="81"/>
      <c r="I486" s="81"/>
      <c r="J486" s="81"/>
      <c r="K486" s="81"/>
      <c r="L486" s="81"/>
      <c r="M486" s="81"/>
      <c r="N486" s="81"/>
      <c r="O486" s="81"/>
      <c r="P486" s="81"/>
      <c r="Q486" s="1173" t="s">
        <v>1650</v>
      </c>
      <c r="R486" s="1115"/>
      <c r="S486" s="1115"/>
      <c r="T486" s="1115"/>
      <c r="U486" s="1115"/>
      <c r="V486" s="1115"/>
      <c r="W486" s="1115"/>
      <c r="X486" s="1115"/>
      <c r="Y486" s="1115"/>
      <c r="Z486" s="1115"/>
      <c r="AA486" s="1115"/>
      <c r="AB486" s="1115"/>
      <c r="AC486" s="1115"/>
      <c r="AD486" s="1115"/>
      <c r="AE486" s="1115"/>
      <c r="AF486" s="1115"/>
      <c r="AG486" s="1115"/>
      <c r="AH486" s="1115"/>
      <c r="AI486" s="1115"/>
      <c r="AJ486" s="1115"/>
      <c r="AK486" s="1174"/>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2.75">
      <c r="B487" s="80" t="s">
        <v>443</v>
      </c>
      <c r="C487" s="81"/>
      <c r="D487" s="81"/>
      <c r="E487" s="81"/>
      <c r="F487" s="81"/>
      <c r="G487" s="81"/>
      <c r="H487" s="81"/>
      <c r="I487" s="81"/>
      <c r="J487" s="81"/>
      <c r="K487" s="81"/>
      <c r="L487" s="81"/>
      <c r="M487" s="81"/>
      <c r="N487" s="81"/>
      <c r="O487" s="81"/>
      <c r="P487" s="81"/>
      <c r="Q487" s="1173" t="s">
        <v>1651</v>
      </c>
      <c r="R487" s="1115"/>
      <c r="S487" s="1115"/>
      <c r="T487" s="1115"/>
      <c r="U487" s="1115"/>
      <c r="V487" s="1115"/>
      <c r="W487" s="1115"/>
      <c r="X487" s="1115"/>
      <c r="Y487" s="1115"/>
      <c r="Z487" s="1115"/>
      <c r="AA487" s="1115"/>
      <c r="AB487" s="1115"/>
      <c r="AC487" s="1115"/>
      <c r="AD487" s="1115"/>
      <c r="AE487" s="1115"/>
      <c r="AF487" s="1115"/>
      <c r="AG487" s="1115"/>
      <c r="AH487" s="1115"/>
      <c r="AI487" s="1115"/>
      <c r="AJ487" s="1115"/>
      <c r="AK487" s="1174"/>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2.75">
      <c r="B488" s="80" t="s">
        <v>444</v>
      </c>
      <c r="C488" s="81"/>
      <c r="D488" s="81"/>
      <c r="E488" s="81"/>
      <c r="F488" s="81"/>
      <c r="G488" s="81"/>
      <c r="H488" s="81"/>
      <c r="I488" s="81"/>
      <c r="J488" s="81"/>
      <c r="K488" s="81"/>
      <c r="L488" s="81"/>
      <c r="M488" s="81"/>
      <c r="N488" s="81"/>
      <c r="O488" s="81"/>
      <c r="P488" s="81"/>
      <c r="Q488" s="1173" t="s">
        <v>1652</v>
      </c>
      <c r="R488" s="1115"/>
      <c r="S488" s="1115"/>
      <c r="T488" s="1115"/>
      <c r="U488" s="1115"/>
      <c r="V488" s="1115"/>
      <c r="W488" s="1115"/>
      <c r="X488" s="1115"/>
      <c r="Y488" s="1115"/>
      <c r="Z488" s="1115"/>
      <c r="AA488" s="1115"/>
      <c r="AB488" s="1115"/>
      <c r="AC488" s="1115"/>
      <c r="AD488" s="1115"/>
      <c r="AE488" s="1115"/>
      <c r="AF488" s="1115"/>
      <c r="AG488" s="1115"/>
      <c r="AH488" s="1115"/>
      <c r="AI488" s="1115"/>
      <c r="AJ488" s="1115"/>
      <c r="AK488" s="1174"/>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6" customHeight="1">
      <c r="B489" s="1403" t="s">
        <v>445</v>
      </c>
      <c r="C489" s="1404"/>
      <c r="D489" s="1404"/>
      <c r="E489" s="1404"/>
      <c r="F489" s="1404"/>
      <c r="G489" s="1404"/>
      <c r="H489" s="1404"/>
      <c r="I489" s="1404"/>
      <c r="J489" s="1404"/>
      <c r="K489" s="1404"/>
      <c r="L489" s="1404"/>
      <c r="M489" s="1404"/>
      <c r="N489" s="1404"/>
      <c r="O489" s="1404"/>
      <c r="P489" s="1405"/>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6" customHeight="1">
      <c r="B490" s="1406"/>
      <c r="C490" s="1407"/>
      <c r="D490" s="1407"/>
      <c r="E490" s="1407"/>
      <c r="F490" s="1407"/>
      <c r="G490" s="1407"/>
      <c r="H490" s="1407"/>
      <c r="I490" s="1407"/>
      <c r="J490" s="1407"/>
      <c r="K490" s="1407"/>
      <c r="L490" s="1407"/>
      <c r="M490" s="1407"/>
      <c r="N490" s="1407"/>
      <c r="O490" s="1407"/>
      <c r="P490" s="1408"/>
      <c r="Q490" s="1604" t="s">
        <v>753</v>
      </c>
      <c r="R490" s="1605"/>
      <c r="S490" s="1608" t="s">
        <v>177</v>
      </c>
      <c r="T490" s="1609"/>
      <c r="U490" s="1609"/>
      <c r="V490" s="1609"/>
      <c r="W490" s="1609"/>
      <c r="X490" s="1609"/>
      <c r="Y490" s="1609"/>
      <c r="Z490" s="1609"/>
      <c r="AA490" s="1609"/>
      <c r="AB490" s="1609"/>
      <c r="AC490" s="1609"/>
      <c r="AD490" s="1609"/>
      <c r="AE490" s="1609"/>
      <c r="AF490" s="1609"/>
      <c r="AG490" s="1609"/>
      <c r="AH490" s="1609"/>
      <c r="AI490" s="1609"/>
      <c r="AJ490" s="1609"/>
      <c r="AK490" s="1610"/>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2.75">
      <c r="B491" s="1409"/>
      <c r="C491" s="1410"/>
      <c r="D491" s="1410"/>
      <c r="E491" s="1410"/>
      <c r="F491" s="1410"/>
      <c r="G491" s="1410"/>
      <c r="H491" s="1410"/>
      <c r="I491" s="1410"/>
      <c r="J491" s="1410"/>
      <c r="K491" s="1410"/>
      <c r="L491" s="1410"/>
      <c r="M491" s="1410"/>
      <c r="N491" s="1410"/>
      <c r="O491" s="1410"/>
      <c r="P491" s="1411"/>
      <c r="Q491" s="1606"/>
      <c r="R491" s="1607"/>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2.75">
      <c r="B492" s="80" t="s">
        <v>446</v>
      </c>
      <c r="C492" s="81"/>
      <c r="D492" s="81"/>
      <c r="E492" s="81"/>
      <c r="F492" s="81"/>
      <c r="G492" s="81"/>
      <c r="H492" s="81"/>
      <c r="I492" s="81"/>
      <c r="J492" s="81"/>
      <c r="K492" s="81"/>
      <c r="L492" s="81"/>
      <c r="M492" s="81"/>
      <c r="N492" s="81"/>
      <c r="O492" s="81"/>
      <c r="P492" s="81"/>
      <c r="Q492" s="1173" t="s">
        <v>1718</v>
      </c>
      <c r="R492" s="1115"/>
      <c r="S492" s="1115"/>
      <c r="T492" s="1115"/>
      <c r="U492" s="1115"/>
      <c r="V492" s="1115"/>
      <c r="W492" s="1115"/>
      <c r="X492" s="1115"/>
      <c r="Y492" s="1115"/>
      <c r="Z492" s="1115"/>
      <c r="AA492" s="1115"/>
      <c r="AB492" s="1115"/>
      <c r="AC492" s="1115"/>
      <c r="AD492" s="1115"/>
      <c r="AE492" s="1115"/>
      <c r="AF492" s="1115"/>
      <c r="AG492" s="1115"/>
      <c r="AH492" s="1115"/>
      <c r="AI492" s="1115"/>
      <c r="AJ492" s="1115"/>
      <c r="AK492" s="1174"/>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2.75">
      <c r="B493" s="80" t="s">
        <v>447</v>
      </c>
      <c r="C493" s="81"/>
      <c r="D493" s="81"/>
      <c r="E493" s="81"/>
      <c r="F493" s="81"/>
      <c r="G493" s="81"/>
      <c r="H493" s="81"/>
      <c r="I493" s="81"/>
      <c r="J493" s="81"/>
      <c r="K493" s="81"/>
      <c r="L493" s="81"/>
      <c r="M493" s="81"/>
      <c r="N493" s="81"/>
      <c r="O493" s="81"/>
      <c r="P493" s="81"/>
      <c r="Q493" s="1173" t="s">
        <v>1719</v>
      </c>
      <c r="R493" s="1115"/>
      <c r="S493" s="1115"/>
      <c r="T493" s="1115"/>
      <c r="U493" s="1115"/>
      <c r="V493" s="1115"/>
      <c r="W493" s="1115"/>
      <c r="X493" s="1115"/>
      <c r="Y493" s="1115"/>
      <c r="Z493" s="1115"/>
      <c r="AA493" s="1115"/>
      <c r="AB493" s="1115"/>
      <c r="AC493" s="1115"/>
      <c r="AD493" s="1115"/>
      <c r="AE493" s="1115"/>
      <c r="AF493" s="1115"/>
      <c r="AG493" s="1115"/>
      <c r="AH493" s="1115"/>
      <c r="AI493" s="1115"/>
      <c r="AJ493" s="1115"/>
      <c r="AK493" s="1174"/>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2.75">
      <c r="B494" s="29"/>
      <c r="C494" s="29"/>
      <c r="D494" s="29"/>
      <c r="E494" s="29"/>
      <c r="F494" s="29"/>
      <c r="G494" s="29"/>
      <c r="H494" s="29"/>
      <c r="I494" s="29"/>
      <c r="J494" s="29"/>
      <c r="K494" s="29"/>
      <c r="L494" s="29"/>
      <c r="M494" s="29"/>
      <c r="N494" s="29"/>
      <c r="O494" s="29"/>
      <c r="P494" s="752"/>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2.75">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2.75">
      <c r="A496" s="54" t="s">
        <v>655</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2.75">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2.75">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118" t="s">
        <v>449</v>
      </c>
      <c r="AD498" s="1119"/>
      <c r="AE498" s="1119"/>
      <c r="AF498" s="1119"/>
      <c r="AG498" s="1119"/>
      <c r="AH498" s="1119"/>
      <c r="AI498" s="1119"/>
      <c r="AJ498" s="1119"/>
      <c r="AK498" s="1120"/>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2.75">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292" t="s">
        <v>450</v>
      </c>
      <c r="AD499" s="1293"/>
      <c r="AE499" s="1293"/>
      <c r="AF499" s="1293"/>
      <c r="AG499" s="86" t="s">
        <v>451</v>
      </c>
      <c r="AH499" s="1293" t="s">
        <v>452</v>
      </c>
      <c r="AI499" s="1293"/>
      <c r="AJ499" s="1293"/>
      <c r="AK499" s="1294"/>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2.75">
      <c r="B500" s="1284" t="s">
        <v>453</v>
      </c>
      <c r="C500" s="1285"/>
      <c r="D500" s="1285"/>
      <c r="E500" s="1285"/>
      <c r="F500" s="1285"/>
      <c r="G500" s="1285"/>
      <c r="H500" s="1286"/>
      <c r="I500" s="76" t="s">
        <v>454</v>
      </c>
      <c r="J500" s="76"/>
      <c r="K500" s="76"/>
      <c r="L500" s="76"/>
      <c r="M500" s="76"/>
      <c r="N500" s="76"/>
      <c r="O500" s="76"/>
      <c r="P500" s="76"/>
      <c r="Q500" s="76"/>
      <c r="R500" s="76"/>
      <c r="S500" s="76"/>
      <c r="T500" s="76"/>
      <c r="U500" s="76"/>
      <c r="V500" s="76"/>
      <c r="W500" s="76"/>
      <c r="X500" s="29"/>
      <c r="Y500" s="29"/>
      <c r="AC500" s="1169" t="s">
        <v>670</v>
      </c>
      <c r="AD500" s="1130"/>
      <c r="AE500" s="1130"/>
      <c r="AF500" s="1130"/>
      <c r="AG500" s="79" t="s">
        <v>451</v>
      </c>
      <c r="AH500" s="1117">
        <v>0</v>
      </c>
      <c r="AI500" s="1117"/>
      <c r="AJ500" s="1117"/>
      <c r="AK500" s="112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2.75">
      <c r="B501" s="1287"/>
      <c r="C501" s="1288"/>
      <c r="D501" s="1288"/>
      <c r="E501" s="1288"/>
      <c r="F501" s="1288"/>
      <c r="G501" s="1288"/>
      <c r="H501" s="1289"/>
      <c r="I501" s="84" t="s">
        <v>455</v>
      </c>
      <c r="J501" s="84"/>
      <c r="K501" s="84"/>
      <c r="L501" s="84"/>
      <c r="M501" s="84"/>
      <c r="N501" s="84"/>
      <c r="O501" s="84"/>
      <c r="P501" s="84"/>
      <c r="Q501" s="84"/>
      <c r="R501" s="84"/>
      <c r="S501" s="84"/>
      <c r="T501" s="84"/>
      <c r="U501" s="84"/>
      <c r="V501" s="84"/>
      <c r="W501" s="84"/>
      <c r="X501" s="84"/>
      <c r="Y501" s="84"/>
      <c r="Z501" s="84"/>
      <c r="AA501" s="84"/>
      <c r="AB501" s="84"/>
      <c r="AC501" s="1169">
        <v>1</v>
      </c>
      <c r="AD501" s="1130"/>
      <c r="AE501" s="1130"/>
      <c r="AF501" s="1130"/>
      <c r="AG501" s="69" t="s">
        <v>451</v>
      </c>
      <c r="AH501" s="1117">
        <v>2019</v>
      </c>
      <c r="AI501" s="1117"/>
      <c r="AJ501" s="1117"/>
      <c r="AK501" s="112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284" t="s">
        <v>456</v>
      </c>
      <c r="C502" s="1285"/>
      <c r="D502" s="1285"/>
      <c r="E502" s="1285"/>
      <c r="F502" s="1285"/>
      <c r="G502" s="1285"/>
      <c r="H502" s="1286"/>
      <c r="I502" s="76" t="s">
        <v>457</v>
      </c>
      <c r="J502" s="76"/>
      <c r="K502" s="76"/>
      <c r="L502" s="76"/>
      <c r="M502" s="76"/>
      <c r="N502" s="76"/>
      <c r="O502" s="76"/>
      <c r="P502" s="76"/>
      <c r="Q502" s="76"/>
      <c r="R502" s="76"/>
      <c r="S502" s="76"/>
      <c r="T502" s="76"/>
      <c r="U502" s="76"/>
      <c r="V502" s="76"/>
      <c r="W502" s="76"/>
      <c r="X502" s="29"/>
      <c r="Y502" s="29"/>
      <c r="AC502" s="1169" t="s">
        <v>670</v>
      </c>
      <c r="AD502" s="1130"/>
      <c r="AE502" s="1130"/>
      <c r="AF502" s="1130"/>
      <c r="AG502" s="79" t="s">
        <v>451</v>
      </c>
      <c r="AH502" s="1117"/>
      <c r="AI502" s="1117"/>
      <c r="AJ502" s="1117"/>
      <c r="AK502" s="112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2.75">
      <c r="B503" s="1287"/>
      <c r="C503" s="1288"/>
      <c r="D503" s="1288"/>
      <c r="E503" s="1288"/>
      <c r="F503" s="1288"/>
      <c r="G503" s="1288"/>
      <c r="H503" s="1289"/>
      <c r="I503" s="29" t="s">
        <v>458</v>
      </c>
      <c r="J503" s="29"/>
      <c r="K503" s="29"/>
      <c r="L503" s="29"/>
      <c r="M503" s="29"/>
      <c r="N503" s="29"/>
      <c r="O503" s="29"/>
      <c r="P503" s="29"/>
      <c r="Q503" s="29"/>
      <c r="R503" s="29"/>
      <c r="S503" s="29"/>
      <c r="T503" s="29"/>
      <c r="U503" s="29"/>
      <c r="V503" s="29"/>
      <c r="W503" s="29"/>
      <c r="X503" s="29"/>
      <c r="Y503" s="29"/>
      <c r="AC503" s="1169" t="s">
        <v>670</v>
      </c>
      <c r="AD503" s="1130"/>
      <c r="AE503" s="1130"/>
      <c r="AF503" s="1130"/>
      <c r="AG503" s="79" t="s">
        <v>451</v>
      </c>
      <c r="AH503" s="1117"/>
      <c r="AI503" s="1117"/>
      <c r="AJ503" s="1117"/>
      <c r="AK503" s="112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2.75">
      <c r="B504" s="1287"/>
      <c r="C504" s="1288"/>
      <c r="D504" s="1288"/>
      <c r="E504" s="1288"/>
      <c r="F504" s="1288"/>
      <c r="G504" s="1288"/>
      <c r="H504" s="1289"/>
      <c r="I504" s="29" t="s">
        <v>459</v>
      </c>
      <c r="J504" s="29"/>
      <c r="K504" s="29"/>
      <c r="L504" s="29"/>
      <c r="M504" s="29"/>
      <c r="N504" s="29"/>
      <c r="O504" s="29"/>
      <c r="P504" s="29"/>
      <c r="Q504" s="29"/>
      <c r="R504" s="29"/>
      <c r="S504" s="29"/>
      <c r="T504" s="29"/>
      <c r="U504" s="29"/>
      <c r="V504" s="29"/>
      <c r="W504" s="29"/>
      <c r="X504" s="29"/>
      <c r="Y504" s="29"/>
      <c r="AC504" s="1169" t="s">
        <v>670</v>
      </c>
      <c r="AD504" s="1130"/>
      <c r="AE504" s="1130"/>
      <c r="AF504" s="1130"/>
      <c r="AG504" s="79" t="s">
        <v>451</v>
      </c>
      <c r="AH504" s="1117"/>
      <c r="AI504" s="1117"/>
      <c r="AJ504" s="1117"/>
      <c r="AK504" s="112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287"/>
      <c r="C505" s="1288"/>
      <c r="D505" s="1288"/>
      <c r="E505" s="1288"/>
      <c r="F505" s="1288"/>
      <c r="G505" s="1288"/>
      <c r="H505" s="1289"/>
      <c r="I505" s="29" t="s">
        <v>460</v>
      </c>
      <c r="J505" s="29"/>
      <c r="K505" s="29"/>
      <c r="L505" s="29"/>
      <c r="M505" s="29"/>
      <c r="N505" s="29"/>
      <c r="O505" s="29"/>
      <c r="P505" s="29"/>
      <c r="Q505" s="29"/>
      <c r="R505" s="29"/>
      <c r="S505" s="29"/>
      <c r="T505" s="29"/>
      <c r="U505" s="29"/>
      <c r="V505" s="29"/>
      <c r="W505" s="29"/>
      <c r="X505" s="29"/>
      <c r="Y505" s="29"/>
      <c r="AC505" s="1169" t="s">
        <v>670</v>
      </c>
      <c r="AD505" s="1130"/>
      <c r="AE505" s="1130"/>
      <c r="AF505" s="1130"/>
      <c r="AG505" s="79" t="s">
        <v>451</v>
      </c>
      <c r="AH505" s="1117"/>
      <c r="AI505" s="1117"/>
      <c r="AJ505" s="1117"/>
      <c r="AK505" s="112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 customHeight="1">
      <c r="B506" s="1287"/>
      <c r="C506" s="1288"/>
      <c r="D506" s="1288"/>
      <c r="E506" s="1288"/>
      <c r="F506" s="1288"/>
      <c r="G506" s="1288"/>
      <c r="H506" s="1289"/>
      <c r="I506" s="84" t="s">
        <v>461</v>
      </c>
      <c r="J506" s="84"/>
      <c r="K506" s="84"/>
      <c r="L506" s="84"/>
      <c r="M506" s="84"/>
      <c r="N506" s="84"/>
      <c r="O506" s="84"/>
      <c r="P506" s="84"/>
      <c r="Q506" s="84"/>
      <c r="R506" s="84"/>
      <c r="S506" s="84"/>
      <c r="T506" s="84"/>
      <c r="U506" s="84"/>
      <c r="V506" s="84"/>
      <c r="W506" s="84"/>
      <c r="X506" s="84"/>
      <c r="Y506" s="84"/>
      <c r="Z506" s="84"/>
      <c r="AA506" s="84"/>
      <c r="AB506" s="84"/>
      <c r="AC506" s="1169" t="s">
        <v>670</v>
      </c>
      <c r="AD506" s="1130"/>
      <c r="AE506" s="1130"/>
      <c r="AF506" s="1130"/>
      <c r="AG506" s="69" t="s">
        <v>451</v>
      </c>
      <c r="AH506" s="1117"/>
      <c r="AI506" s="1117"/>
      <c r="AJ506" s="1117"/>
      <c r="AK506" s="112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2.75">
      <c r="B507" s="1284" t="s">
        <v>462</v>
      </c>
      <c r="C507" s="1285"/>
      <c r="D507" s="1285"/>
      <c r="E507" s="1285"/>
      <c r="F507" s="1285"/>
      <c r="G507" s="1285"/>
      <c r="H507" s="1286"/>
      <c r="I507" s="76" t="s">
        <v>463</v>
      </c>
      <c r="J507" s="76"/>
      <c r="K507" s="76"/>
      <c r="L507" s="76"/>
      <c r="M507" s="76"/>
      <c r="N507" s="76"/>
      <c r="O507" s="76"/>
      <c r="P507" s="76"/>
      <c r="Q507" s="76"/>
      <c r="R507" s="76"/>
      <c r="S507" s="76"/>
      <c r="T507" s="76"/>
      <c r="U507" s="76"/>
      <c r="V507" s="76"/>
      <c r="W507" s="76"/>
      <c r="X507" s="29"/>
      <c r="Y507" s="29"/>
      <c r="AC507" s="1169" t="s">
        <v>670</v>
      </c>
      <c r="AD507" s="1130"/>
      <c r="AE507" s="1130"/>
      <c r="AF507" s="1130"/>
      <c r="AG507" s="79" t="s">
        <v>451</v>
      </c>
      <c r="AH507" s="1117"/>
      <c r="AI507" s="1117"/>
      <c r="AJ507" s="1117"/>
      <c r="AK507" s="112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2.75">
      <c r="B508" s="1287"/>
      <c r="C508" s="1288"/>
      <c r="D508" s="1288"/>
      <c r="E508" s="1288"/>
      <c r="F508" s="1288"/>
      <c r="G508" s="1288"/>
      <c r="H508" s="1289"/>
      <c r="I508" s="29" t="s">
        <v>464</v>
      </c>
      <c r="J508" s="29"/>
      <c r="K508" s="29"/>
      <c r="L508" s="29"/>
      <c r="M508" s="29"/>
      <c r="N508" s="29"/>
      <c r="O508" s="29"/>
      <c r="P508" s="29"/>
      <c r="Q508" s="29"/>
      <c r="R508" s="29"/>
      <c r="S508" s="29"/>
      <c r="T508" s="29"/>
      <c r="U508" s="29"/>
      <c r="V508" s="29"/>
      <c r="W508" s="29"/>
      <c r="X508" s="29"/>
      <c r="Y508" s="29"/>
      <c r="AC508" s="1169">
        <v>10</v>
      </c>
      <c r="AD508" s="1130"/>
      <c r="AE508" s="1130"/>
      <c r="AF508" s="1130"/>
      <c r="AG508" s="79" t="s">
        <v>451</v>
      </c>
      <c r="AH508" s="1117">
        <v>2019</v>
      </c>
      <c r="AI508" s="1117"/>
      <c r="AJ508" s="1117"/>
      <c r="AK508" s="112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2.75">
      <c r="B509" s="1287"/>
      <c r="C509" s="1288"/>
      <c r="D509" s="1288"/>
      <c r="E509" s="1288"/>
      <c r="F509" s="1288"/>
      <c r="G509" s="1288"/>
      <c r="H509" s="1289"/>
      <c r="I509" s="84" t="s">
        <v>465</v>
      </c>
      <c r="J509" s="84"/>
      <c r="K509" s="84"/>
      <c r="L509" s="84"/>
      <c r="M509" s="84"/>
      <c r="N509" s="84"/>
      <c r="O509" s="84"/>
      <c r="P509" s="84"/>
      <c r="Q509" s="84"/>
      <c r="R509" s="84"/>
      <c r="S509" s="84"/>
      <c r="T509" s="84"/>
      <c r="U509" s="84"/>
      <c r="V509" s="84"/>
      <c r="W509" s="84"/>
      <c r="X509" s="84"/>
      <c r="Y509" s="84"/>
      <c r="Z509" s="84"/>
      <c r="AA509" s="84"/>
      <c r="AB509" s="84"/>
      <c r="AC509" s="1169" t="s">
        <v>670</v>
      </c>
      <c r="AD509" s="1130"/>
      <c r="AE509" s="1130"/>
      <c r="AF509" s="1130"/>
      <c r="AG509" s="69" t="s">
        <v>451</v>
      </c>
      <c r="AH509" s="1117"/>
      <c r="AI509" s="1117"/>
      <c r="AJ509" s="1117"/>
      <c r="AK509" s="112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2.75">
      <c r="B510" s="1284" t="s">
        <v>466</v>
      </c>
      <c r="C510" s="1285"/>
      <c r="D510" s="1285"/>
      <c r="E510" s="1285"/>
      <c r="F510" s="1285"/>
      <c r="G510" s="1285"/>
      <c r="H510" s="1286"/>
      <c r="I510" s="76" t="s">
        <v>463</v>
      </c>
      <c r="J510" s="76"/>
      <c r="K510" s="76"/>
      <c r="L510" s="76"/>
      <c r="M510" s="76"/>
      <c r="N510" s="76"/>
      <c r="O510" s="76"/>
      <c r="P510" s="76"/>
      <c r="Q510" s="76"/>
      <c r="R510" s="76"/>
      <c r="S510" s="76"/>
      <c r="T510" s="76"/>
      <c r="U510" s="76"/>
      <c r="V510" s="76"/>
      <c r="W510" s="76"/>
      <c r="X510" s="76"/>
      <c r="Y510" s="76"/>
      <c r="Z510" s="76"/>
      <c r="AA510" s="76"/>
      <c r="AB510" s="76"/>
      <c r="AC510" s="1303" t="s">
        <v>670</v>
      </c>
      <c r="AD510" s="1304"/>
      <c r="AE510" s="1304"/>
      <c r="AF510" s="1304"/>
      <c r="AG510" s="220" t="s">
        <v>451</v>
      </c>
      <c r="AH510" s="1117"/>
      <c r="AI510" s="1117"/>
      <c r="AJ510" s="1117"/>
      <c r="AK510" s="1122"/>
      <c r="AM510" s="62" t="s">
        <v>531</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2.75">
      <c r="B511" s="1287"/>
      <c r="C511" s="1288"/>
      <c r="D511" s="1288"/>
      <c r="E511" s="1288"/>
      <c r="F511" s="1288"/>
      <c r="G511" s="1288"/>
      <c r="H511" s="1289"/>
      <c r="I511" s="29" t="s">
        <v>464</v>
      </c>
      <c r="J511" s="29"/>
      <c r="K511" s="29"/>
      <c r="L511" s="29"/>
      <c r="M511" s="29"/>
      <c r="N511" s="29"/>
      <c r="O511" s="29"/>
      <c r="P511" s="29"/>
      <c r="Q511" s="29"/>
      <c r="R511" s="29"/>
      <c r="S511" s="29"/>
      <c r="T511" s="29"/>
      <c r="U511" s="29"/>
      <c r="V511" s="29"/>
      <c r="W511" s="29"/>
      <c r="X511" s="29"/>
      <c r="Y511" s="29"/>
      <c r="Z511" s="29"/>
      <c r="AA511" s="29"/>
      <c r="AB511" s="29"/>
      <c r="AC511" s="1169">
        <v>10</v>
      </c>
      <c r="AD511" s="1130"/>
      <c r="AE511" s="1130"/>
      <c r="AF511" s="1130"/>
      <c r="AG511" s="79" t="s">
        <v>451</v>
      </c>
      <c r="AH511" s="1117">
        <v>2019</v>
      </c>
      <c r="AI511" s="1117"/>
      <c r="AJ511" s="1117"/>
      <c r="AK511" s="1122"/>
      <c r="AM511" s="62" t="s">
        <v>532</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2.75">
      <c r="B512" s="1365"/>
      <c r="C512" s="1366"/>
      <c r="D512" s="1366"/>
      <c r="E512" s="1366"/>
      <c r="F512" s="1366"/>
      <c r="G512" s="1366"/>
      <c r="H512" s="1367"/>
      <c r="I512" s="84" t="s">
        <v>465</v>
      </c>
      <c r="J512" s="84"/>
      <c r="K512" s="84"/>
      <c r="L512" s="84"/>
      <c r="M512" s="84"/>
      <c r="N512" s="84"/>
      <c r="O512" s="84"/>
      <c r="P512" s="84"/>
      <c r="Q512" s="84"/>
      <c r="R512" s="84"/>
      <c r="S512" s="84"/>
      <c r="T512" s="84"/>
      <c r="U512" s="84"/>
      <c r="V512" s="84"/>
      <c r="W512" s="84"/>
      <c r="X512" s="84"/>
      <c r="Y512" s="84"/>
      <c r="Z512" s="84"/>
      <c r="AA512" s="84"/>
      <c r="AB512" s="84"/>
      <c r="AC512" s="1169" t="s">
        <v>670</v>
      </c>
      <c r="AD512" s="1130"/>
      <c r="AE512" s="1130"/>
      <c r="AF512" s="1130"/>
      <c r="AG512" s="69" t="s">
        <v>451</v>
      </c>
      <c r="AH512" s="1117"/>
      <c r="AI512" s="1117"/>
      <c r="AJ512" s="1117"/>
      <c r="AK512" s="112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2.75">
      <c r="B513" s="1284" t="s">
        <v>467</v>
      </c>
      <c r="C513" s="1285"/>
      <c r="D513" s="1285"/>
      <c r="E513" s="1285"/>
      <c r="F513" s="1285"/>
      <c r="G513" s="1285"/>
      <c r="H513" s="1286"/>
      <c r="I513" s="75" t="s">
        <v>468</v>
      </c>
      <c r="J513" s="76"/>
      <c r="K513" s="76"/>
      <c r="L513" s="76"/>
      <c r="M513" s="76"/>
      <c r="N513" s="76"/>
      <c r="O513" s="1115" t="s">
        <v>361</v>
      </c>
      <c r="P513" s="1115"/>
      <c r="Q513" s="1115"/>
      <c r="R513" s="1115"/>
      <c r="S513" s="1115"/>
      <c r="T513" s="1115"/>
      <c r="U513" s="1115"/>
      <c r="V513" s="1115"/>
      <c r="W513" s="1115"/>
      <c r="X513" s="1115"/>
      <c r="Y513" s="1115"/>
      <c r="Z513" s="1115"/>
      <c r="AA513" s="1115"/>
      <c r="AB513" s="98"/>
      <c r="AC513" s="1303" t="s">
        <v>670</v>
      </c>
      <c r="AD513" s="1304"/>
      <c r="AE513" s="1304"/>
      <c r="AF513" s="1304"/>
      <c r="AG513" s="220" t="s">
        <v>451</v>
      </c>
      <c r="AH513" s="1117"/>
      <c r="AI513" s="1117"/>
      <c r="AJ513" s="1117"/>
      <c r="AK513" s="112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2.75">
      <c r="B514" s="1287"/>
      <c r="C514" s="1288"/>
      <c r="D514" s="1288"/>
      <c r="E514" s="1288"/>
      <c r="F514" s="1288"/>
      <c r="G514" s="1288"/>
      <c r="H514" s="1289"/>
      <c r="I514" s="184" t="s">
        <v>469</v>
      </c>
      <c r="J514" s="29"/>
      <c r="K514" s="29"/>
      <c r="L514" s="29"/>
      <c r="M514" s="29"/>
      <c r="N514" s="29"/>
      <c r="O514" s="29"/>
      <c r="P514" s="29"/>
      <c r="Q514" s="29"/>
      <c r="R514" s="29"/>
      <c r="S514" s="29"/>
      <c r="T514" s="29"/>
      <c r="U514" s="29"/>
      <c r="V514" s="29"/>
      <c r="W514" s="29"/>
      <c r="X514" s="29"/>
      <c r="Y514" s="29"/>
      <c r="Z514" s="29"/>
      <c r="AA514" s="29"/>
      <c r="AB514" s="105"/>
      <c r="AC514" s="1169" t="s">
        <v>670</v>
      </c>
      <c r="AD514" s="1130"/>
      <c r="AE514" s="1130"/>
      <c r="AF514" s="1130"/>
      <c r="AG514" s="79" t="s">
        <v>451</v>
      </c>
      <c r="AH514" s="1117"/>
      <c r="AI514" s="1117"/>
      <c r="AJ514" s="1117"/>
      <c r="AK514" s="112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2.75">
      <c r="B515" s="1287"/>
      <c r="C515" s="1288"/>
      <c r="D515" s="1288"/>
      <c r="E515" s="1288"/>
      <c r="F515" s="1288"/>
      <c r="G515" s="1288"/>
      <c r="H515" s="1289"/>
      <c r="I515" s="83" t="s">
        <v>470</v>
      </c>
      <c r="J515" s="84"/>
      <c r="K515" s="84"/>
      <c r="L515" s="84"/>
      <c r="M515" s="84"/>
      <c r="N515" s="84"/>
      <c r="O515" s="84"/>
      <c r="P515" s="84"/>
      <c r="Q515" s="84"/>
      <c r="R515" s="84"/>
      <c r="S515" s="84"/>
      <c r="T515" s="84"/>
      <c r="U515" s="84"/>
      <c r="V515" s="84"/>
      <c r="W515" s="84"/>
      <c r="X515" s="84"/>
      <c r="Y515" s="84"/>
      <c r="Z515" s="84"/>
      <c r="AA515" s="84"/>
      <c r="AB515" s="85"/>
      <c r="AC515" s="1169" t="s">
        <v>670</v>
      </c>
      <c r="AD515" s="1130"/>
      <c r="AE515" s="1130"/>
      <c r="AF515" s="1130"/>
      <c r="AG515" s="69" t="s">
        <v>451</v>
      </c>
      <c r="AH515" s="1117"/>
      <c r="AI515" s="1117"/>
      <c r="AJ515" s="1117"/>
      <c r="AK515" s="112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2.75">
      <c r="B516" s="1287"/>
      <c r="C516" s="1288"/>
      <c r="D516" s="1288"/>
      <c r="E516" s="1288"/>
      <c r="F516" s="1288"/>
      <c r="G516" s="1288"/>
      <c r="H516" s="1289"/>
      <c r="I516" s="76" t="s">
        <v>471</v>
      </c>
      <c r="J516" s="76"/>
      <c r="K516" s="76"/>
      <c r="L516" s="76"/>
      <c r="M516" s="76"/>
      <c r="N516" s="76"/>
      <c r="O516" s="1116" t="s">
        <v>361</v>
      </c>
      <c r="P516" s="1116"/>
      <c r="Q516" s="1116"/>
      <c r="R516" s="1116"/>
      <c r="S516" s="1116"/>
      <c r="T516" s="1116"/>
      <c r="U516" s="1116"/>
      <c r="V516" s="1116"/>
      <c r="W516" s="1116"/>
      <c r="X516" s="1116"/>
      <c r="Y516" s="1116"/>
      <c r="Z516" s="1116"/>
      <c r="AA516" s="1116"/>
      <c r="AC516" s="1169" t="s">
        <v>670</v>
      </c>
      <c r="AD516" s="1130"/>
      <c r="AE516" s="1130"/>
      <c r="AF516" s="1130"/>
      <c r="AG516" s="79" t="s">
        <v>451</v>
      </c>
      <c r="AH516" s="1117"/>
      <c r="AI516" s="1117"/>
      <c r="AJ516" s="1117"/>
      <c r="AK516" s="112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2.75">
      <c r="B517" s="1287"/>
      <c r="C517" s="1288"/>
      <c r="D517" s="1288"/>
      <c r="E517" s="1288"/>
      <c r="F517" s="1288"/>
      <c r="G517" s="1288"/>
      <c r="H517" s="1289"/>
      <c r="I517" s="29" t="s">
        <v>469</v>
      </c>
      <c r="J517" s="29"/>
      <c r="K517" s="29"/>
      <c r="L517" s="29"/>
      <c r="M517" s="29"/>
      <c r="N517" s="29"/>
      <c r="O517" s="29"/>
      <c r="P517" s="29"/>
      <c r="Q517" s="29"/>
      <c r="R517" s="29"/>
      <c r="S517" s="29"/>
      <c r="T517" s="29"/>
      <c r="U517" s="29"/>
      <c r="V517" s="29"/>
      <c r="W517" s="29"/>
      <c r="X517" s="29"/>
      <c r="Y517" s="29"/>
      <c r="AC517" s="1169" t="s">
        <v>670</v>
      </c>
      <c r="AD517" s="1130"/>
      <c r="AE517" s="1130"/>
      <c r="AF517" s="1130"/>
      <c r="AG517" s="79" t="s">
        <v>451</v>
      </c>
      <c r="AH517" s="1117"/>
      <c r="AI517" s="1117"/>
      <c r="AJ517" s="1117"/>
      <c r="AK517" s="112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2.75">
      <c r="B518" s="1287"/>
      <c r="C518" s="1288"/>
      <c r="D518" s="1288"/>
      <c r="E518" s="1288"/>
      <c r="F518" s="1288"/>
      <c r="G518" s="1288"/>
      <c r="H518" s="1289"/>
      <c r="I518" s="84" t="s">
        <v>470</v>
      </c>
      <c r="J518" s="84"/>
      <c r="K518" s="84"/>
      <c r="L518" s="84"/>
      <c r="M518" s="84"/>
      <c r="N518" s="84"/>
      <c r="O518" s="84"/>
      <c r="P518" s="84"/>
      <c r="Q518" s="84"/>
      <c r="R518" s="84"/>
      <c r="S518" s="84"/>
      <c r="T518" s="84"/>
      <c r="U518" s="84"/>
      <c r="V518" s="84"/>
      <c r="W518" s="84"/>
      <c r="X518" s="84"/>
      <c r="Y518" s="84"/>
      <c r="Z518" s="84"/>
      <c r="AA518" s="84"/>
      <c r="AB518" s="84"/>
      <c r="AC518" s="1169" t="s">
        <v>670</v>
      </c>
      <c r="AD518" s="1130"/>
      <c r="AE518" s="1130"/>
      <c r="AF518" s="1130"/>
      <c r="AG518" s="69" t="s">
        <v>451</v>
      </c>
      <c r="AH518" s="1117"/>
      <c r="AI518" s="1117"/>
      <c r="AJ518" s="1117"/>
      <c r="AK518" s="112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2.75">
      <c r="B519" s="1287"/>
      <c r="C519" s="1288"/>
      <c r="D519" s="1288"/>
      <c r="E519" s="1288"/>
      <c r="F519" s="1288"/>
      <c r="G519" s="1288"/>
      <c r="H519" s="1289"/>
      <c r="I519" s="76" t="s">
        <v>471</v>
      </c>
      <c r="J519" s="76"/>
      <c r="K519" s="76"/>
      <c r="L519" s="76"/>
      <c r="M519" s="76"/>
      <c r="N519" s="76"/>
      <c r="O519" s="1116" t="s">
        <v>361</v>
      </c>
      <c r="P519" s="1116"/>
      <c r="Q519" s="1116"/>
      <c r="R519" s="1116"/>
      <c r="S519" s="1116"/>
      <c r="T519" s="1116"/>
      <c r="U519" s="1116"/>
      <c r="V519" s="1116"/>
      <c r="W519" s="1116"/>
      <c r="X519" s="1116"/>
      <c r="Y519" s="1116"/>
      <c r="Z519" s="1116"/>
      <c r="AA519" s="1116"/>
      <c r="AC519" s="1169" t="s">
        <v>670</v>
      </c>
      <c r="AD519" s="1130"/>
      <c r="AE519" s="1130"/>
      <c r="AF519" s="1130"/>
      <c r="AG519" s="79" t="s">
        <v>451</v>
      </c>
      <c r="AH519" s="1117"/>
      <c r="AI519" s="1117"/>
      <c r="AJ519" s="1117"/>
      <c r="AK519" s="112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2.75">
      <c r="B520" s="1287"/>
      <c r="C520" s="1288"/>
      <c r="D520" s="1288"/>
      <c r="E520" s="1288"/>
      <c r="F520" s="1288"/>
      <c r="G520" s="1288"/>
      <c r="H520" s="1289"/>
      <c r="I520" s="29" t="s">
        <v>469</v>
      </c>
      <c r="J520" s="29"/>
      <c r="K520" s="29"/>
      <c r="L520" s="29"/>
      <c r="M520" s="29"/>
      <c r="N520" s="29"/>
      <c r="O520" s="29"/>
      <c r="P520" s="29"/>
      <c r="Q520" s="29"/>
      <c r="R520" s="29"/>
      <c r="S520" s="29"/>
      <c r="T520" s="29"/>
      <c r="U520" s="29"/>
      <c r="V520" s="29"/>
      <c r="W520" s="29"/>
      <c r="X520" s="29"/>
      <c r="Y520" s="29"/>
      <c r="AC520" s="1169" t="s">
        <v>670</v>
      </c>
      <c r="AD520" s="1130"/>
      <c r="AE520" s="1130"/>
      <c r="AF520" s="1130"/>
      <c r="AG520" s="79" t="s">
        <v>451</v>
      </c>
      <c r="AH520" s="1117"/>
      <c r="AI520" s="1117"/>
      <c r="AJ520" s="1117"/>
      <c r="AK520" s="112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2.75">
      <c r="B521" s="1287"/>
      <c r="C521" s="1288"/>
      <c r="D521" s="1288"/>
      <c r="E521" s="1288"/>
      <c r="F521" s="1288"/>
      <c r="G521" s="1288"/>
      <c r="H521" s="1289"/>
      <c r="I521" s="84" t="s">
        <v>470</v>
      </c>
      <c r="J521" s="84"/>
      <c r="K521" s="84"/>
      <c r="L521" s="84"/>
      <c r="M521" s="84"/>
      <c r="N521" s="84"/>
      <c r="O521" s="84"/>
      <c r="P521" s="84"/>
      <c r="Q521" s="84"/>
      <c r="R521" s="84"/>
      <c r="S521" s="84"/>
      <c r="T521" s="84"/>
      <c r="U521" s="84"/>
      <c r="V521" s="84"/>
      <c r="W521" s="84"/>
      <c r="X521" s="84"/>
      <c r="Y521" s="84"/>
      <c r="Z521" s="84"/>
      <c r="AA521" s="84"/>
      <c r="AB521" s="84"/>
      <c r="AC521" s="1169" t="s">
        <v>670</v>
      </c>
      <c r="AD521" s="1130"/>
      <c r="AE521" s="1130"/>
      <c r="AF521" s="1130"/>
      <c r="AG521" s="69" t="s">
        <v>451</v>
      </c>
      <c r="AH521" s="1117"/>
      <c r="AI521" s="1117"/>
      <c r="AJ521" s="1117"/>
      <c r="AK521" s="112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2.75">
      <c r="B522" s="1287"/>
      <c r="C522" s="1288"/>
      <c r="D522" s="1288"/>
      <c r="E522" s="1288"/>
      <c r="F522" s="1288"/>
      <c r="G522" s="1288"/>
      <c r="H522" s="1289"/>
      <c r="I522" s="76" t="s">
        <v>471</v>
      </c>
      <c r="J522" s="76"/>
      <c r="K522" s="76"/>
      <c r="L522" s="76"/>
      <c r="M522" s="76"/>
      <c r="N522" s="76"/>
      <c r="O522" s="1116" t="s">
        <v>361</v>
      </c>
      <c r="P522" s="1116"/>
      <c r="Q522" s="1116"/>
      <c r="R522" s="1116"/>
      <c r="S522" s="1116"/>
      <c r="T522" s="1116"/>
      <c r="U522" s="1116"/>
      <c r="V522" s="1116"/>
      <c r="W522" s="1116"/>
      <c r="X522" s="1116"/>
      <c r="Y522" s="1116"/>
      <c r="Z522" s="1116"/>
      <c r="AA522" s="1116"/>
      <c r="AC522" s="1169" t="s">
        <v>670</v>
      </c>
      <c r="AD522" s="1130"/>
      <c r="AE522" s="1130"/>
      <c r="AF522" s="1130"/>
      <c r="AG522" s="79" t="s">
        <v>451</v>
      </c>
      <c r="AH522" s="1117"/>
      <c r="AI522" s="1117"/>
      <c r="AJ522" s="1117"/>
      <c r="AK522" s="112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2.75">
      <c r="B523" s="1287"/>
      <c r="C523" s="1288"/>
      <c r="D523" s="1288"/>
      <c r="E523" s="1288"/>
      <c r="F523" s="1288"/>
      <c r="G523" s="1288"/>
      <c r="H523" s="1289"/>
      <c r="I523" s="29" t="s">
        <v>469</v>
      </c>
      <c r="J523" s="29"/>
      <c r="K523" s="29"/>
      <c r="L523" s="29"/>
      <c r="M523" s="29"/>
      <c r="N523" s="29"/>
      <c r="O523" s="29"/>
      <c r="P523" s="29"/>
      <c r="Q523" s="29"/>
      <c r="R523" s="29"/>
      <c r="S523" s="29"/>
      <c r="T523" s="29"/>
      <c r="U523" s="29"/>
      <c r="V523" s="29"/>
      <c r="W523" s="29"/>
      <c r="X523" s="29"/>
      <c r="Y523" s="29"/>
      <c r="AC523" s="1169" t="s">
        <v>670</v>
      </c>
      <c r="AD523" s="1130"/>
      <c r="AE523" s="1130"/>
      <c r="AF523" s="1130"/>
      <c r="AG523" s="79" t="s">
        <v>451</v>
      </c>
      <c r="AH523" s="1117"/>
      <c r="AI523" s="1117"/>
      <c r="AJ523" s="1117"/>
      <c r="AK523" s="112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2.75">
      <c r="B524" s="1287"/>
      <c r="C524" s="1288"/>
      <c r="D524" s="1288"/>
      <c r="E524" s="1288"/>
      <c r="F524" s="1288"/>
      <c r="G524" s="1288"/>
      <c r="H524" s="1289"/>
      <c r="I524" s="84" t="s">
        <v>470</v>
      </c>
      <c r="J524" s="84"/>
      <c r="K524" s="84"/>
      <c r="L524" s="84"/>
      <c r="M524" s="84"/>
      <c r="N524" s="84"/>
      <c r="O524" s="84"/>
      <c r="P524" s="84"/>
      <c r="Q524" s="84"/>
      <c r="R524" s="84"/>
      <c r="S524" s="84"/>
      <c r="T524" s="84"/>
      <c r="U524" s="84"/>
      <c r="V524" s="84"/>
      <c r="W524" s="84"/>
      <c r="X524" s="84"/>
      <c r="Y524" s="84"/>
      <c r="Z524" s="84"/>
      <c r="AA524" s="84"/>
      <c r="AB524" s="84"/>
      <c r="AC524" s="1169" t="s">
        <v>670</v>
      </c>
      <c r="AD524" s="1130"/>
      <c r="AE524" s="1130"/>
      <c r="AF524" s="1130"/>
      <c r="AG524" s="69" t="s">
        <v>451</v>
      </c>
      <c r="AH524" s="1117"/>
      <c r="AI524" s="1117"/>
      <c r="AJ524" s="1117"/>
      <c r="AK524" s="112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2.75">
      <c r="B525" s="1287"/>
      <c r="C525" s="1288"/>
      <c r="D525" s="1288"/>
      <c r="E525" s="1288"/>
      <c r="F525" s="1288"/>
      <c r="G525" s="1288"/>
      <c r="H525" s="1289"/>
      <c r="I525" s="76" t="s">
        <v>471</v>
      </c>
      <c r="J525" s="76"/>
      <c r="K525" s="76"/>
      <c r="L525" s="76"/>
      <c r="M525" s="76"/>
      <c r="N525" s="76"/>
      <c r="O525" s="1116" t="s">
        <v>361</v>
      </c>
      <c r="P525" s="1116"/>
      <c r="Q525" s="1116"/>
      <c r="R525" s="1116"/>
      <c r="S525" s="1116"/>
      <c r="T525" s="1116"/>
      <c r="U525" s="1116"/>
      <c r="V525" s="1116"/>
      <c r="W525" s="1116"/>
      <c r="X525" s="1116"/>
      <c r="Y525" s="1116"/>
      <c r="Z525" s="1116"/>
      <c r="AA525" s="1116"/>
      <c r="AC525" s="1169" t="s">
        <v>670</v>
      </c>
      <c r="AD525" s="1130"/>
      <c r="AE525" s="1130"/>
      <c r="AF525" s="1130"/>
      <c r="AG525" s="79" t="s">
        <v>451</v>
      </c>
      <c r="AH525" s="1117"/>
      <c r="AI525" s="1117"/>
      <c r="AJ525" s="1117"/>
      <c r="AK525" s="112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2.75">
      <c r="B526" s="1287"/>
      <c r="C526" s="1288"/>
      <c r="D526" s="1288"/>
      <c r="E526" s="1288"/>
      <c r="F526" s="1288"/>
      <c r="G526" s="1288"/>
      <c r="H526" s="1289"/>
      <c r="I526" s="29" t="s">
        <v>469</v>
      </c>
      <c r="J526" s="29"/>
      <c r="K526" s="29"/>
      <c r="L526" s="29"/>
      <c r="M526" s="29"/>
      <c r="N526" s="29"/>
      <c r="O526" s="29"/>
      <c r="P526" s="29"/>
      <c r="Q526" s="29"/>
      <c r="R526" s="29"/>
      <c r="S526" s="29"/>
      <c r="T526" s="29"/>
      <c r="U526" s="29"/>
      <c r="V526" s="29"/>
      <c r="W526" s="29"/>
      <c r="X526" s="29"/>
      <c r="Y526" s="29"/>
      <c r="AC526" s="1169" t="s">
        <v>670</v>
      </c>
      <c r="AD526" s="1130"/>
      <c r="AE526" s="1130"/>
      <c r="AF526" s="1130"/>
      <c r="AG526" s="69" t="s">
        <v>451</v>
      </c>
      <c r="AH526" s="1117"/>
      <c r="AI526" s="1117"/>
      <c r="AJ526" s="1117"/>
      <c r="AK526" s="112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2.75">
      <c r="B527" s="1287"/>
      <c r="C527" s="1288"/>
      <c r="D527" s="1288"/>
      <c r="E527" s="1288"/>
      <c r="F527" s="1288"/>
      <c r="G527" s="1288"/>
      <c r="H527" s="1289"/>
      <c r="I527" s="84" t="s">
        <v>470</v>
      </c>
      <c r="J527" s="84"/>
      <c r="K527" s="84"/>
      <c r="L527" s="84"/>
      <c r="M527" s="84"/>
      <c r="N527" s="84"/>
      <c r="O527" s="84"/>
      <c r="P527" s="84"/>
      <c r="Q527" s="84"/>
      <c r="R527" s="84"/>
      <c r="S527" s="84"/>
      <c r="T527" s="84"/>
      <c r="U527" s="84"/>
      <c r="V527" s="84"/>
      <c r="W527" s="84"/>
      <c r="X527" s="84"/>
      <c r="Y527" s="84"/>
      <c r="Z527" s="84"/>
      <c r="AA527" s="84"/>
      <c r="AB527" s="84"/>
      <c r="AC527" s="1169" t="s">
        <v>670</v>
      </c>
      <c r="AD527" s="1130"/>
      <c r="AE527" s="1130"/>
      <c r="AF527" s="1130"/>
      <c r="AG527" s="79" t="s">
        <v>451</v>
      </c>
      <c r="AH527" s="1117"/>
      <c r="AI527" s="1117"/>
      <c r="AJ527" s="1117"/>
      <c r="AK527" s="112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2.75">
      <c r="B528" s="1287"/>
      <c r="C528" s="1288"/>
      <c r="D528" s="1288"/>
      <c r="E528" s="1288"/>
      <c r="F528" s="1288"/>
      <c r="G528" s="1288"/>
      <c r="H528" s="1289"/>
      <c r="I528" s="76" t="s">
        <v>471</v>
      </c>
      <c r="J528" s="76"/>
      <c r="K528" s="76"/>
      <c r="L528" s="76"/>
      <c r="M528" s="76"/>
      <c r="N528" s="76"/>
      <c r="O528" s="1116" t="s">
        <v>361</v>
      </c>
      <c r="P528" s="1116"/>
      <c r="Q528" s="1116"/>
      <c r="R528" s="1116"/>
      <c r="S528" s="1116"/>
      <c r="T528" s="1116"/>
      <c r="U528" s="1116"/>
      <c r="V528" s="1116"/>
      <c r="W528" s="1116"/>
      <c r="X528" s="1116"/>
      <c r="Y528" s="1116"/>
      <c r="Z528" s="1116"/>
      <c r="AA528" s="1116"/>
      <c r="AC528" s="1169" t="s">
        <v>670</v>
      </c>
      <c r="AD528" s="1130"/>
      <c r="AE528" s="1130"/>
      <c r="AF528" s="1130"/>
      <c r="AG528" s="69" t="s">
        <v>451</v>
      </c>
      <c r="AH528" s="1117"/>
      <c r="AI528" s="1117"/>
      <c r="AJ528" s="1117"/>
      <c r="AK528" s="112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2.75">
      <c r="B529" s="1287"/>
      <c r="C529" s="1288"/>
      <c r="D529" s="1288"/>
      <c r="E529" s="1288"/>
      <c r="F529" s="1288"/>
      <c r="G529" s="1288"/>
      <c r="H529" s="1289"/>
      <c r="I529" s="29" t="s">
        <v>469</v>
      </c>
      <c r="J529" s="29"/>
      <c r="K529" s="29"/>
      <c r="L529" s="29"/>
      <c r="M529" s="29"/>
      <c r="N529" s="29"/>
      <c r="O529" s="29"/>
      <c r="P529" s="29"/>
      <c r="Q529" s="29"/>
      <c r="R529" s="29"/>
      <c r="S529" s="29"/>
      <c r="T529" s="29"/>
      <c r="U529" s="29"/>
      <c r="V529" s="29"/>
      <c r="W529" s="29"/>
      <c r="X529" s="29"/>
      <c r="Y529" s="29"/>
      <c r="AC529" s="1169" t="s">
        <v>670</v>
      </c>
      <c r="AD529" s="1130"/>
      <c r="AE529" s="1130"/>
      <c r="AF529" s="1130"/>
      <c r="AG529" s="79" t="s">
        <v>451</v>
      </c>
      <c r="AH529" s="1117"/>
      <c r="AI529" s="1117"/>
      <c r="AJ529" s="1117"/>
      <c r="AK529" s="112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2.75">
      <c r="B530" s="1287"/>
      <c r="C530" s="1288"/>
      <c r="D530" s="1288"/>
      <c r="E530" s="1288"/>
      <c r="F530" s="1288"/>
      <c r="G530" s="1288"/>
      <c r="H530" s="1289"/>
      <c r="I530" s="84" t="s">
        <v>470</v>
      </c>
      <c r="J530" s="84"/>
      <c r="K530" s="84"/>
      <c r="L530" s="84"/>
      <c r="M530" s="84"/>
      <c r="N530" s="84"/>
      <c r="O530" s="84"/>
      <c r="P530" s="84"/>
      <c r="Q530" s="84"/>
      <c r="R530" s="84"/>
      <c r="S530" s="84"/>
      <c r="T530" s="84"/>
      <c r="U530" s="84"/>
      <c r="V530" s="84"/>
      <c r="W530" s="84"/>
      <c r="X530" s="84"/>
      <c r="Y530" s="84"/>
      <c r="Z530" s="84"/>
      <c r="AA530" s="84"/>
      <c r="AB530" s="84"/>
      <c r="AC530" s="1169" t="s">
        <v>670</v>
      </c>
      <c r="AD530" s="1130"/>
      <c r="AE530" s="1130"/>
      <c r="AF530" s="1130"/>
      <c r="AG530" s="69" t="s">
        <v>451</v>
      </c>
      <c r="AH530" s="1117"/>
      <c r="AI530" s="1117"/>
      <c r="AJ530" s="1117"/>
      <c r="AK530" s="112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2.75">
      <c r="B531" s="1287"/>
      <c r="C531" s="1288"/>
      <c r="D531" s="1288"/>
      <c r="E531" s="1288"/>
      <c r="F531" s="1288"/>
      <c r="G531" s="1288"/>
      <c r="H531" s="1289"/>
      <c r="I531" s="76" t="s">
        <v>639</v>
      </c>
      <c r="J531" s="76"/>
      <c r="K531" s="76"/>
      <c r="L531" s="76"/>
      <c r="M531" s="76"/>
      <c r="N531" s="76"/>
      <c r="O531" s="76"/>
      <c r="P531" s="76"/>
      <c r="Q531" s="76"/>
      <c r="R531" s="76"/>
      <c r="S531" s="76"/>
      <c r="T531" s="76"/>
      <c r="U531" s="76"/>
      <c r="V531" s="76"/>
      <c r="W531" s="76"/>
      <c r="X531" s="29"/>
      <c r="Y531" s="29"/>
      <c r="AC531" s="1169">
        <v>1</v>
      </c>
      <c r="AD531" s="1130"/>
      <c r="AE531" s="1130"/>
      <c r="AF531" s="1130"/>
      <c r="AG531" s="69" t="s">
        <v>451</v>
      </c>
      <c r="AH531" s="1117">
        <v>2020</v>
      </c>
      <c r="AI531" s="1117"/>
      <c r="AJ531" s="1117"/>
      <c r="AK531" s="112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2.75">
      <c r="B532" s="1287"/>
      <c r="C532" s="1288"/>
      <c r="D532" s="1288"/>
      <c r="E532" s="1288"/>
      <c r="F532" s="1288"/>
      <c r="G532" s="1288"/>
      <c r="H532" s="1289"/>
      <c r="I532" s="29" t="s">
        <v>640</v>
      </c>
      <c r="J532" s="29"/>
      <c r="K532" s="29"/>
      <c r="L532" s="29"/>
      <c r="M532" s="29"/>
      <c r="N532" s="29"/>
      <c r="O532" s="29"/>
      <c r="P532" s="29"/>
      <c r="Q532" s="29"/>
      <c r="R532" s="29"/>
      <c r="S532" s="29"/>
      <c r="T532" s="29"/>
      <c r="U532" s="29"/>
      <c r="V532" s="29"/>
      <c r="W532" s="29"/>
      <c r="X532" s="29"/>
      <c r="Y532" s="29"/>
      <c r="AC532" s="1169">
        <v>1</v>
      </c>
      <c r="AD532" s="1130"/>
      <c r="AE532" s="1130"/>
      <c r="AF532" s="1130"/>
      <c r="AG532" s="79" t="s">
        <v>451</v>
      </c>
      <c r="AH532" s="1117">
        <v>2020</v>
      </c>
      <c r="AI532" s="1117"/>
      <c r="AJ532" s="1117"/>
      <c r="AK532" s="112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2.75">
      <c r="B533" s="1287"/>
      <c r="C533" s="1288"/>
      <c r="D533" s="1288"/>
      <c r="E533" s="1288"/>
      <c r="F533" s="1288"/>
      <c r="G533" s="1288"/>
      <c r="H533" s="1289"/>
      <c r="I533" s="29" t="s">
        <v>641</v>
      </c>
      <c r="J533" s="29"/>
      <c r="K533" s="29"/>
      <c r="L533" s="29"/>
      <c r="M533" s="29"/>
      <c r="N533" s="29"/>
      <c r="O533" s="29"/>
      <c r="P533" s="29"/>
      <c r="Q533" s="29"/>
      <c r="R533" s="29"/>
      <c r="S533" s="29"/>
      <c r="T533" s="29"/>
      <c r="U533" s="29"/>
      <c r="V533" s="29"/>
      <c r="W533" s="29"/>
      <c r="X533" s="29"/>
      <c r="Y533" s="29"/>
      <c r="AC533" s="1169">
        <v>5</v>
      </c>
      <c r="AD533" s="1130"/>
      <c r="AE533" s="1130"/>
      <c r="AF533" s="1130"/>
      <c r="AG533" s="69" t="s">
        <v>451</v>
      </c>
      <c r="AH533" s="1117">
        <v>2021</v>
      </c>
      <c r="AI533" s="1117"/>
      <c r="AJ533" s="1117"/>
      <c r="AK533" s="112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2.75">
      <c r="B534" s="1287"/>
      <c r="C534" s="1288"/>
      <c r="D534" s="1288"/>
      <c r="E534" s="1288"/>
      <c r="F534" s="1288"/>
      <c r="G534" s="1288"/>
      <c r="H534" s="1289"/>
      <c r="I534" s="29" t="s">
        <v>642</v>
      </c>
      <c r="J534" s="29"/>
      <c r="K534" s="29"/>
      <c r="L534" s="29"/>
      <c r="M534" s="29"/>
      <c r="N534" s="29"/>
      <c r="O534" s="29"/>
      <c r="P534" s="29"/>
      <c r="Q534" s="29"/>
      <c r="R534" s="29"/>
      <c r="S534" s="29"/>
      <c r="T534" s="29"/>
      <c r="U534" s="29"/>
      <c r="V534" s="29"/>
      <c r="W534" s="29"/>
      <c r="X534" s="29"/>
      <c r="Y534" s="29"/>
      <c r="AC534" s="1169">
        <v>5</v>
      </c>
      <c r="AD534" s="1130"/>
      <c r="AE534" s="1130"/>
      <c r="AF534" s="1130"/>
      <c r="AG534" s="69" t="s">
        <v>451</v>
      </c>
      <c r="AH534" s="1117">
        <v>2021</v>
      </c>
      <c r="AI534" s="1117"/>
      <c r="AJ534" s="1117"/>
      <c r="AK534" s="1122"/>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2.75">
      <c r="B535" s="1365"/>
      <c r="C535" s="1366"/>
      <c r="D535" s="1366"/>
      <c r="E535" s="1366"/>
      <c r="F535" s="1366"/>
      <c r="G535" s="1366"/>
      <c r="H535" s="1367"/>
      <c r="I535" s="84" t="s">
        <v>523</v>
      </c>
      <c r="J535" s="84"/>
      <c r="K535" s="84"/>
      <c r="L535" s="84"/>
      <c r="M535" s="84"/>
      <c r="N535" s="84"/>
      <c r="O535" s="84"/>
      <c r="P535" s="84"/>
      <c r="Q535" s="84"/>
      <c r="R535" s="84"/>
      <c r="S535" s="84"/>
      <c r="T535" s="84"/>
      <c r="U535" s="84"/>
      <c r="V535" s="84"/>
      <c r="W535" s="84"/>
      <c r="X535" s="84"/>
      <c r="Y535" s="84"/>
      <c r="Z535" s="84"/>
      <c r="AA535" s="84"/>
      <c r="AB535" s="84"/>
      <c r="AC535" s="1169">
        <v>7</v>
      </c>
      <c r="AD535" s="1130"/>
      <c r="AE535" s="1130"/>
      <c r="AF535" s="1130"/>
      <c r="AG535" s="69" t="s">
        <v>451</v>
      </c>
      <c r="AH535" s="1117">
        <v>2021</v>
      </c>
      <c r="AI535" s="1117"/>
      <c r="AJ535" s="1117"/>
      <c r="AK535" s="1122"/>
      <c r="AM535" s="62" t="s">
        <v>121</v>
      </c>
      <c r="AN535" s="62" t="str">
        <f>AG640</f>
        <v>No</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2.75">
      <c r="A537" s="979" t="s">
        <v>618</v>
      </c>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5" thickBot="1">
      <c r="A538" s="980"/>
      <c r="B538" s="980"/>
      <c r="C538" s="980"/>
      <c r="D538" s="980"/>
      <c r="E538" s="980"/>
      <c r="F538" s="980"/>
      <c r="G538" s="980"/>
      <c r="H538" s="980"/>
      <c r="I538" s="980"/>
      <c r="J538" s="980"/>
      <c r="K538" s="980"/>
      <c r="L538" s="980"/>
      <c r="M538" s="980"/>
      <c r="N538" s="980"/>
      <c r="O538" s="980"/>
      <c r="P538" s="980"/>
      <c r="Q538" s="980"/>
      <c r="R538" s="980"/>
      <c r="S538" s="980"/>
      <c r="T538" s="980"/>
      <c r="U538" s="980"/>
      <c r="V538" s="980"/>
      <c r="W538" s="980"/>
      <c r="X538" s="980"/>
      <c r="Y538" s="980"/>
      <c r="Z538" s="980"/>
      <c r="AA538" s="980"/>
      <c r="AB538" s="980"/>
      <c r="AC538" s="980"/>
      <c r="AD538" s="980"/>
      <c r="AE538" s="980"/>
      <c r="AF538" s="980"/>
      <c r="AG538" s="980"/>
      <c r="AH538" s="980"/>
      <c r="AI538" s="980"/>
      <c r="AJ538" s="980"/>
      <c r="AK538" s="980"/>
      <c r="AL538" s="980"/>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5"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2.75">
      <c r="A540" s="54" t="s">
        <v>345</v>
      </c>
      <c r="B540" s="54"/>
      <c r="C540" s="54" t="s">
        <v>524</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2.75">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2.75">
      <c r="A542" s="54"/>
      <c r="B542" s="54"/>
      <c r="C542" s="54"/>
      <c r="D542" s="53" t="s">
        <v>25</v>
      </c>
      <c r="AM542" s="62" t="s">
        <v>127</v>
      </c>
      <c r="AN542" s="62" t="str">
        <f>N648</f>
        <v>Yes</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660</v>
      </c>
      <c r="AN543" s="62" t="str">
        <f>AG648</f>
        <v>Yes</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118" t="s">
        <v>525</v>
      </c>
      <c r="C544" s="1119"/>
      <c r="D544" s="1119"/>
      <c r="E544" s="1119"/>
      <c r="F544" s="1119"/>
      <c r="G544" s="1119"/>
      <c r="H544" s="1119"/>
      <c r="I544" s="1119"/>
      <c r="J544" s="1119"/>
      <c r="K544" s="1119"/>
      <c r="L544" s="1119"/>
      <c r="M544" s="1119"/>
      <c r="N544" s="1119"/>
      <c r="O544" s="1120"/>
      <c r="P544" s="1118" t="s">
        <v>350</v>
      </c>
      <c r="Q544" s="1119"/>
      <c r="R544" s="1119"/>
      <c r="S544" s="1119"/>
      <c r="T544" s="1120"/>
      <c r="U544" s="1118" t="s">
        <v>526</v>
      </c>
      <c r="V544" s="1119"/>
      <c r="W544" s="1119"/>
      <c r="X544" s="1119"/>
      <c r="Y544" s="1120"/>
      <c r="Z544" s="1343" t="s">
        <v>1485</v>
      </c>
      <c r="AA544" s="1344"/>
      <c r="AB544" s="1344"/>
      <c r="AC544" s="1344"/>
      <c r="AD544" s="1345"/>
      <c r="AE544" s="1118" t="s">
        <v>527</v>
      </c>
      <c r="AF544" s="1119"/>
      <c r="AG544" s="1119"/>
      <c r="AH544" s="1119"/>
      <c r="AI544" s="1119"/>
      <c r="AJ544" s="1119"/>
      <c r="AK544" s="1120"/>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2.75">
      <c r="B545" s="87" t="s">
        <v>120</v>
      </c>
      <c r="C545" s="1291" t="s">
        <v>1642</v>
      </c>
      <c r="D545" s="1153"/>
      <c r="E545" s="1153"/>
      <c r="F545" s="1153"/>
      <c r="G545" s="1153"/>
      <c r="H545" s="1153"/>
      <c r="I545" s="1153"/>
      <c r="J545" s="1153"/>
      <c r="K545" s="1153"/>
      <c r="L545" s="1153"/>
      <c r="M545" s="1153"/>
      <c r="N545" s="1153"/>
      <c r="O545" s="1326"/>
      <c r="P545" s="1121">
        <v>24</v>
      </c>
      <c r="Q545" s="1117"/>
      <c r="R545" s="1117"/>
      <c r="S545" s="1117"/>
      <c r="T545" s="1122"/>
      <c r="U545" s="1338">
        <v>3.6209999999999999E-2</v>
      </c>
      <c r="V545" s="1339"/>
      <c r="W545" s="1339"/>
      <c r="X545" s="1339"/>
      <c r="Y545" s="1340"/>
      <c r="Z545" s="1123" t="s">
        <v>1643</v>
      </c>
      <c r="AA545" s="1123"/>
      <c r="AB545" s="1123"/>
      <c r="AC545" s="1123"/>
      <c r="AD545" s="1124"/>
      <c r="AE545" s="1181">
        <v>31250000</v>
      </c>
      <c r="AF545" s="1182"/>
      <c r="AG545" s="1182"/>
      <c r="AH545" s="1182"/>
      <c r="AI545" s="1182"/>
      <c r="AJ545" s="1182"/>
      <c r="AK545" s="1183"/>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2.75">
      <c r="B546" s="88" t="s">
        <v>121</v>
      </c>
      <c r="C546" s="1291" t="s">
        <v>1639</v>
      </c>
      <c r="D546" s="1153"/>
      <c r="E546" s="1153"/>
      <c r="F546" s="1153"/>
      <c r="G546" s="1153"/>
      <c r="H546" s="1153"/>
      <c r="I546" s="1153"/>
      <c r="J546" s="1153"/>
      <c r="K546" s="1153"/>
      <c r="L546" s="1153"/>
      <c r="M546" s="1153"/>
      <c r="N546" s="1153"/>
      <c r="O546" s="1326"/>
      <c r="P546" s="1121">
        <f>40*12</f>
        <v>480</v>
      </c>
      <c r="Q546" s="1117"/>
      <c r="R546" s="1117"/>
      <c r="S546" s="1117"/>
      <c r="T546" s="1122"/>
      <c r="U546" s="1338">
        <v>0.05</v>
      </c>
      <c r="V546" s="1339"/>
      <c r="W546" s="1339"/>
      <c r="X546" s="1339"/>
      <c r="Y546" s="1340"/>
      <c r="Z546" s="1123" t="s">
        <v>1640</v>
      </c>
      <c r="AA546" s="1123"/>
      <c r="AB546" s="1123"/>
      <c r="AC546" s="1123"/>
      <c r="AD546" s="1124"/>
      <c r="AE546" s="1181">
        <v>6300000</v>
      </c>
      <c r="AF546" s="1182"/>
      <c r="AG546" s="1182"/>
      <c r="AH546" s="1182"/>
      <c r="AI546" s="1182"/>
      <c r="AJ546" s="1182"/>
      <c r="AK546" s="1183"/>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2.75">
      <c r="B547" s="88" t="s">
        <v>127</v>
      </c>
      <c r="C547" s="1291" t="s">
        <v>1649</v>
      </c>
      <c r="D547" s="1153"/>
      <c r="E547" s="1153"/>
      <c r="F547" s="1153"/>
      <c r="G547" s="1153"/>
      <c r="H547" s="1153"/>
      <c r="I547" s="1153"/>
      <c r="J547" s="1153"/>
      <c r="K547" s="1153"/>
      <c r="L547" s="1153"/>
      <c r="M547" s="1153"/>
      <c r="N547" s="1153"/>
      <c r="O547" s="1326"/>
      <c r="P547" s="1325" t="s">
        <v>670</v>
      </c>
      <c r="Q547" s="1117"/>
      <c r="R547" s="1117"/>
      <c r="S547" s="1117"/>
      <c r="T547" s="1122"/>
      <c r="U547" s="1338" t="s">
        <v>670</v>
      </c>
      <c r="V547" s="1339"/>
      <c r="W547" s="1339"/>
      <c r="X547" s="1339"/>
      <c r="Y547" s="1340"/>
      <c r="Z547" s="1123" t="s">
        <v>670</v>
      </c>
      <c r="AA547" s="1123"/>
      <c r="AB547" s="1123"/>
      <c r="AC547" s="1123"/>
      <c r="AD547" s="1124"/>
      <c r="AE547" s="1181">
        <v>2946440</v>
      </c>
      <c r="AF547" s="1182"/>
      <c r="AG547" s="1182"/>
      <c r="AH547" s="1182"/>
      <c r="AI547" s="1182"/>
      <c r="AJ547" s="1182"/>
      <c r="AK547" s="1183"/>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2.75">
      <c r="B548" s="88" t="s">
        <v>660</v>
      </c>
      <c r="C548" s="1291" t="s">
        <v>1648</v>
      </c>
      <c r="D548" s="1153"/>
      <c r="E548" s="1153"/>
      <c r="F548" s="1153"/>
      <c r="G548" s="1153"/>
      <c r="H548" s="1153"/>
      <c r="I548" s="1153"/>
      <c r="J548" s="1153"/>
      <c r="K548" s="1153"/>
      <c r="L548" s="1153"/>
      <c r="M548" s="1153"/>
      <c r="N548" s="1153"/>
      <c r="O548" s="1326"/>
      <c r="P548" s="1325" t="s">
        <v>670</v>
      </c>
      <c r="Q548" s="1117"/>
      <c r="R548" s="1117"/>
      <c r="S548" s="1117"/>
      <c r="T548" s="1122"/>
      <c r="U548" s="1338" t="s">
        <v>670</v>
      </c>
      <c r="V548" s="1339"/>
      <c r="W548" s="1339"/>
      <c r="X548" s="1339"/>
      <c r="Y548" s="1340"/>
      <c r="Z548" s="1123" t="s">
        <v>670</v>
      </c>
      <c r="AA548" s="1123"/>
      <c r="AB548" s="1123"/>
      <c r="AC548" s="1123"/>
      <c r="AD548" s="1124"/>
      <c r="AE548" s="1181">
        <v>5685989</v>
      </c>
      <c r="AF548" s="1182"/>
      <c r="AG548" s="1182"/>
      <c r="AH548" s="1182"/>
      <c r="AI548" s="1182"/>
      <c r="AJ548" s="1182"/>
      <c r="AK548" s="1183"/>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2.75">
      <c r="B549" s="88" t="s">
        <v>872</v>
      </c>
      <c r="C549" s="1291" t="s">
        <v>1631</v>
      </c>
      <c r="D549" s="1153"/>
      <c r="E549" s="1153"/>
      <c r="F549" s="1153"/>
      <c r="G549" s="1153"/>
      <c r="H549" s="1153"/>
      <c r="I549" s="1153"/>
      <c r="J549" s="1153"/>
      <c r="K549" s="1153"/>
      <c r="L549" s="1153"/>
      <c r="M549" s="1153"/>
      <c r="N549" s="1153"/>
      <c r="O549" s="1326"/>
      <c r="P549" s="1325" t="s">
        <v>670</v>
      </c>
      <c r="Q549" s="1117"/>
      <c r="R549" s="1117"/>
      <c r="S549" s="1117"/>
      <c r="T549" s="1122"/>
      <c r="U549" s="1338" t="s">
        <v>670</v>
      </c>
      <c r="V549" s="1339"/>
      <c r="W549" s="1339"/>
      <c r="X549" s="1339"/>
      <c r="Y549" s="1340"/>
      <c r="Z549" s="1123" t="s">
        <v>670</v>
      </c>
      <c r="AA549" s="1123"/>
      <c r="AB549" s="1123"/>
      <c r="AC549" s="1123"/>
      <c r="AD549" s="1124"/>
      <c r="AE549" s="1181">
        <v>1463197</v>
      </c>
      <c r="AF549" s="1182"/>
      <c r="AG549" s="1182"/>
      <c r="AH549" s="1182"/>
      <c r="AI549" s="1182"/>
      <c r="AJ549" s="1182"/>
      <c r="AK549" s="1183"/>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2.75">
      <c r="B550" s="88" t="s">
        <v>663</v>
      </c>
      <c r="C550" s="1153"/>
      <c r="D550" s="1153"/>
      <c r="E550" s="1153"/>
      <c r="F550" s="1153"/>
      <c r="G550" s="1153"/>
      <c r="H550" s="1153"/>
      <c r="I550" s="1153"/>
      <c r="J550" s="1153"/>
      <c r="K550" s="1153"/>
      <c r="L550" s="1153"/>
      <c r="M550" s="1153"/>
      <c r="N550" s="1153"/>
      <c r="O550" s="1326"/>
      <c r="P550" s="1121"/>
      <c r="Q550" s="1117"/>
      <c r="R550" s="1117"/>
      <c r="S550" s="1117"/>
      <c r="T550" s="1122"/>
      <c r="U550" s="1338"/>
      <c r="V550" s="1339"/>
      <c r="W550" s="1339"/>
      <c r="X550" s="1339"/>
      <c r="Y550" s="1340"/>
      <c r="Z550" s="1123" t="s">
        <v>1486</v>
      </c>
      <c r="AA550" s="1123"/>
      <c r="AB550" s="1123"/>
      <c r="AC550" s="1123"/>
      <c r="AD550" s="1124"/>
      <c r="AE550" s="1181"/>
      <c r="AF550" s="1182"/>
      <c r="AG550" s="1182"/>
      <c r="AH550" s="1182"/>
      <c r="AI550" s="1182"/>
      <c r="AJ550" s="1182"/>
      <c r="AK550" s="1183"/>
      <c r="AM550" s="62" t="s">
        <v>872</v>
      </c>
      <c r="AN550" s="62" t="str">
        <f>N656</f>
        <v>No</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2.75">
      <c r="B551" s="88" t="s">
        <v>528</v>
      </c>
      <c r="C551" s="1153"/>
      <c r="D551" s="1153"/>
      <c r="E551" s="1153"/>
      <c r="F551" s="1153"/>
      <c r="G551" s="1153"/>
      <c r="H551" s="1153"/>
      <c r="I551" s="1153"/>
      <c r="J551" s="1153"/>
      <c r="K551" s="1153"/>
      <c r="L551" s="1153"/>
      <c r="M551" s="1153"/>
      <c r="N551" s="1153"/>
      <c r="O551" s="1326"/>
      <c r="P551" s="1121"/>
      <c r="Q551" s="1117"/>
      <c r="R551" s="1117"/>
      <c r="S551" s="1117"/>
      <c r="T551" s="1122"/>
      <c r="U551" s="1338"/>
      <c r="V551" s="1339"/>
      <c r="W551" s="1339"/>
      <c r="X551" s="1339"/>
      <c r="Y551" s="1340"/>
      <c r="Z551" s="1123" t="s">
        <v>1486</v>
      </c>
      <c r="AA551" s="1123"/>
      <c r="AB551" s="1123"/>
      <c r="AC551" s="1123"/>
      <c r="AD551" s="1124"/>
      <c r="AE551" s="1181"/>
      <c r="AF551" s="1182"/>
      <c r="AG551" s="1182"/>
      <c r="AH551" s="1182"/>
      <c r="AI551" s="1182"/>
      <c r="AJ551" s="1182"/>
      <c r="AK551" s="1183"/>
      <c r="AM551" s="62" t="s">
        <v>663</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529</v>
      </c>
      <c r="C552" s="1153"/>
      <c r="D552" s="1153"/>
      <c r="E552" s="1153"/>
      <c r="F552" s="1153"/>
      <c r="G552" s="1153"/>
      <c r="H552" s="1153"/>
      <c r="I552" s="1153"/>
      <c r="J552" s="1153"/>
      <c r="K552" s="1153"/>
      <c r="L552" s="1153"/>
      <c r="M552" s="1153"/>
      <c r="N552" s="1153"/>
      <c r="O552" s="1326"/>
      <c r="P552" s="1121"/>
      <c r="Q552" s="1117"/>
      <c r="R552" s="1117"/>
      <c r="S552" s="1117"/>
      <c r="T552" s="1122"/>
      <c r="U552" s="1338"/>
      <c r="V552" s="1339"/>
      <c r="W552" s="1339"/>
      <c r="X552" s="1339"/>
      <c r="Y552" s="1340"/>
      <c r="Z552" s="1123" t="s">
        <v>1486</v>
      </c>
      <c r="AA552" s="1123"/>
      <c r="AB552" s="1123"/>
      <c r="AC552" s="1123"/>
      <c r="AD552" s="1124"/>
      <c r="AE552" s="1181"/>
      <c r="AF552" s="1182"/>
      <c r="AG552" s="1182"/>
      <c r="AH552" s="1182"/>
      <c r="AI552" s="1182"/>
      <c r="AJ552" s="1182"/>
      <c r="AK552" s="1183"/>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2.75">
      <c r="B553" s="88" t="s">
        <v>535</v>
      </c>
      <c r="C553" s="1153"/>
      <c r="D553" s="1153"/>
      <c r="E553" s="1153"/>
      <c r="F553" s="1153"/>
      <c r="G553" s="1153"/>
      <c r="H553" s="1153"/>
      <c r="I553" s="1153"/>
      <c r="J553" s="1153"/>
      <c r="K553" s="1153"/>
      <c r="L553" s="1153"/>
      <c r="M553" s="1153"/>
      <c r="N553" s="1153"/>
      <c r="O553" s="1326"/>
      <c r="P553" s="1121"/>
      <c r="Q553" s="1117"/>
      <c r="R553" s="1117"/>
      <c r="S553" s="1117"/>
      <c r="T553" s="1122"/>
      <c r="U553" s="1338"/>
      <c r="V553" s="1339"/>
      <c r="W553" s="1339"/>
      <c r="X553" s="1339"/>
      <c r="Y553" s="1340"/>
      <c r="Z553" s="1123" t="s">
        <v>1486</v>
      </c>
      <c r="AA553" s="1123"/>
      <c r="AB553" s="1123"/>
      <c r="AC553" s="1123"/>
      <c r="AD553" s="1124"/>
      <c r="AE553" s="1181"/>
      <c r="AF553" s="1182"/>
      <c r="AG553" s="1182"/>
      <c r="AH553" s="1182"/>
      <c r="AI553" s="1182"/>
      <c r="AJ553" s="1182"/>
      <c r="AK553" s="1183"/>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2.75">
      <c r="B554" s="88" t="s">
        <v>727</v>
      </c>
      <c r="C554" s="1153"/>
      <c r="D554" s="1153"/>
      <c r="E554" s="1153"/>
      <c r="F554" s="1153"/>
      <c r="G554" s="1153"/>
      <c r="H554" s="1153"/>
      <c r="I554" s="1153"/>
      <c r="J554" s="1153"/>
      <c r="K554" s="1153"/>
      <c r="L554" s="1153"/>
      <c r="M554" s="1153"/>
      <c r="N554" s="1153"/>
      <c r="O554" s="1326"/>
      <c r="P554" s="1121"/>
      <c r="Q554" s="1117"/>
      <c r="R554" s="1117"/>
      <c r="S554" s="1117"/>
      <c r="T554" s="1122"/>
      <c r="U554" s="1338"/>
      <c r="V554" s="1339"/>
      <c r="W554" s="1339"/>
      <c r="X554" s="1339"/>
      <c r="Y554" s="1340"/>
      <c r="Z554" s="1123" t="s">
        <v>1486</v>
      </c>
      <c r="AA554" s="1123"/>
      <c r="AB554" s="1123"/>
      <c r="AC554" s="1123"/>
      <c r="AD554" s="1124"/>
      <c r="AE554" s="1181"/>
      <c r="AF554" s="1182"/>
      <c r="AG554" s="1182"/>
      <c r="AH554" s="1182"/>
      <c r="AI554" s="1182"/>
      <c r="AJ554" s="1182"/>
      <c r="AK554" s="1183"/>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2.75">
      <c r="B555" s="88" t="s">
        <v>399</v>
      </c>
      <c r="C555" s="1153"/>
      <c r="D555" s="1153"/>
      <c r="E555" s="1153"/>
      <c r="F555" s="1153"/>
      <c r="G555" s="1153"/>
      <c r="H555" s="1153"/>
      <c r="I555" s="1153"/>
      <c r="J555" s="1153"/>
      <c r="K555" s="1153"/>
      <c r="L555" s="1153"/>
      <c r="M555" s="1153"/>
      <c r="N555" s="1153"/>
      <c r="O555" s="1326"/>
      <c r="P555" s="1121"/>
      <c r="Q555" s="1117"/>
      <c r="R555" s="1117"/>
      <c r="S555" s="1117"/>
      <c r="T555" s="1122"/>
      <c r="U555" s="1338"/>
      <c r="V555" s="1339"/>
      <c r="W555" s="1339"/>
      <c r="X555" s="1339"/>
      <c r="Y555" s="1340"/>
      <c r="Z555" s="1123" t="s">
        <v>1486</v>
      </c>
      <c r="AA555" s="1123"/>
      <c r="AB555" s="1123"/>
      <c r="AC555" s="1123"/>
      <c r="AD555" s="1124"/>
      <c r="AE555" s="1181"/>
      <c r="AF555" s="1182"/>
      <c r="AG555" s="1182"/>
      <c r="AH555" s="1182"/>
      <c r="AI555" s="1182"/>
      <c r="AJ555" s="1182"/>
      <c r="AK555" s="1183"/>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2.75">
      <c r="B556" s="88" t="s">
        <v>400</v>
      </c>
      <c r="C556" s="1153"/>
      <c r="D556" s="1153"/>
      <c r="E556" s="1153"/>
      <c r="F556" s="1153"/>
      <c r="G556" s="1153"/>
      <c r="H556" s="1153"/>
      <c r="I556" s="1153"/>
      <c r="J556" s="1153"/>
      <c r="K556" s="1153"/>
      <c r="L556" s="1153"/>
      <c r="M556" s="1153"/>
      <c r="N556" s="1153"/>
      <c r="O556" s="1326"/>
      <c r="P556" s="1121"/>
      <c r="Q556" s="1117"/>
      <c r="R556" s="1117"/>
      <c r="S556" s="1117"/>
      <c r="T556" s="1122"/>
      <c r="U556" s="1338"/>
      <c r="V556" s="1339"/>
      <c r="W556" s="1339"/>
      <c r="X556" s="1339"/>
      <c r="Y556" s="1340"/>
      <c r="Z556" s="1123" t="s">
        <v>1486</v>
      </c>
      <c r="AA556" s="1123"/>
      <c r="AB556" s="1123"/>
      <c r="AC556" s="1123"/>
      <c r="AD556" s="1124"/>
      <c r="AE556" s="1181"/>
      <c r="AF556" s="1182"/>
      <c r="AG556" s="1182"/>
      <c r="AH556" s="1182"/>
      <c r="AI556" s="1182"/>
      <c r="AJ556" s="1182"/>
      <c r="AK556" s="1183"/>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2.75">
      <c r="B557" s="1207" t="s">
        <v>135</v>
      </c>
      <c r="C557" s="1208"/>
      <c r="D557" s="1208"/>
      <c r="E557" s="1208"/>
      <c r="F557" s="1208"/>
      <c r="G557" s="1208"/>
      <c r="H557" s="1208"/>
      <c r="I557" s="1208"/>
      <c r="J557" s="1208"/>
      <c r="K557" s="1208"/>
      <c r="L557" s="1208"/>
      <c r="M557" s="1208"/>
      <c r="N557" s="1208"/>
      <c r="O557" s="1208"/>
      <c r="P557" s="1208"/>
      <c r="Q557" s="1208"/>
      <c r="R557" s="1208"/>
      <c r="S557" s="1208"/>
      <c r="T557" s="1208"/>
      <c r="U557" s="1208"/>
      <c r="V557" s="1208"/>
      <c r="W557" s="1208"/>
      <c r="X557" s="1208"/>
      <c r="Y557" s="1208"/>
      <c r="Z557" s="1208"/>
      <c r="AA557" s="1208"/>
      <c r="AB557" s="1208"/>
      <c r="AC557" s="1208"/>
      <c r="AD557" s="1209"/>
      <c r="AE557" s="1210">
        <f>SUM(AE545:AK556)</f>
        <v>47645626</v>
      </c>
      <c r="AF557" s="1211"/>
      <c r="AG557" s="1211"/>
      <c r="AH557" s="1211"/>
      <c r="AI557" s="1211"/>
      <c r="AJ557" s="1211"/>
      <c r="AK557" s="121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2.7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528</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2.75">
      <c r="A559" s="91" t="s">
        <v>120</v>
      </c>
      <c r="B559" s="15" t="s">
        <v>537</v>
      </c>
      <c r="G559" s="1302" t="str">
        <f>C545</f>
        <v>KeyBank - Construction Loan</v>
      </c>
      <c r="H559" s="1302"/>
      <c r="I559" s="1302"/>
      <c r="J559" s="1302"/>
      <c r="K559" s="1302"/>
      <c r="L559" s="1302"/>
      <c r="M559" s="1302"/>
      <c r="N559" s="1302"/>
      <c r="O559" s="1302"/>
      <c r="P559" s="1302"/>
      <c r="Q559" s="1302"/>
      <c r="R559" s="1302"/>
      <c r="S559" s="17"/>
      <c r="T559" s="91" t="s">
        <v>121</v>
      </c>
      <c r="U559" s="15" t="s">
        <v>537</v>
      </c>
      <c r="Z559" s="1302" t="str">
        <f>C546</f>
        <v>Align Finance Partners - Tax Exempt Loan</v>
      </c>
      <c r="AA559" s="1302"/>
      <c r="AB559" s="1302"/>
      <c r="AC559" s="1302"/>
      <c r="AD559" s="1302"/>
      <c r="AE559" s="1302"/>
      <c r="AF559" s="1302"/>
      <c r="AG559" s="1302"/>
      <c r="AH559" s="1302"/>
      <c r="AI559" s="1302"/>
      <c r="AJ559" s="1302"/>
      <c r="AK559" s="1302"/>
      <c r="AM559" s="62" t="s">
        <v>529</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36" t="s">
        <v>1720</v>
      </c>
      <c r="H560" s="1116"/>
      <c r="I560" s="1116"/>
      <c r="J560" s="1116"/>
      <c r="K560" s="1116"/>
      <c r="L560" s="1116"/>
      <c r="M560" s="1116"/>
      <c r="N560" s="1116"/>
      <c r="O560" s="1116"/>
      <c r="P560" s="1116"/>
      <c r="Q560" s="1116"/>
      <c r="R560" s="1116"/>
      <c r="S560" s="17"/>
      <c r="T560" s="39"/>
      <c r="U560" s="15" t="s">
        <v>93</v>
      </c>
      <c r="Z560" s="1136" t="s">
        <v>1725</v>
      </c>
      <c r="AA560" s="1116"/>
      <c r="AB560" s="1116"/>
      <c r="AC560" s="1116"/>
      <c r="AD560" s="1116"/>
      <c r="AE560" s="1116"/>
      <c r="AF560" s="1116"/>
      <c r="AG560" s="1116"/>
      <c r="AH560" s="1116"/>
      <c r="AI560" s="1116"/>
      <c r="AJ560" s="1116"/>
      <c r="AK560" s="1116"/>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659</v>
      </c>
      <c r="G561" s="1136" t="s">
        <v>1721</v>
      </c>
      <c r="H561" s="1116"/>
      <c r="I561" s="1116"/>
      <c r="J561" s="1116"/>
      <c r="K561" s="1116"/>
      <c r="L561" s="1116"/>
      <c r="M561" s="1116"/>
      <c r="N561" s="1116"/>
      <c r="O561" s="1116"/>
      <c r="P561" s="1116"/>
      <c r="Q561" s="1116"/>
      <c r="R561" s="1116"/>
      <c r="S561" s="92"/>
      <c r="T561" s="39"/>
      <c r="U561" s="15" t="s">
        <v>659</v>
      </c>
      <c r="Z561" s="1136" t="s">
        <v>568</v>
      </c>
      <c r="AA561" s="1116"/>
      <c r="AB561" s="1116"/>
      <c r="AC561" s="1116"/>
      <c r="AD561" s="1116"/>
      <c r="AE561" s="1116"/>
      <c r="AF561" s="1116"/>
      <c r="AG561" s="1116"/>
      <c r="AH561" s="1116"/>
      <c r="AI561" s="1116"/>
      <c r="AJ561" s="1116"/>
      <c r="AK561" s="1116"/>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36" t="s">
        <v>1722</v>
      </c>
      <c r="H562" s="1116"/>
      <c r="I562" s="1116"/>
      <c r="J562" s="1116"/>
      <c r="K562" s="1116"/>
      <c r="L562" s="1116"/>
      <c r="M562" s="1116"/>
      <c r="N562" s="1116"/>
      <c r="O562" s="1116"/>
      <c r="P562" s="1116"/>
      <c r="Q562" s="1116"/>
      <c r="R562" s="1116"/>
      <c r="S562" s="17"/>
      <c r="T562" s="39"/>
      <c r="U562" s="15" t="s">
        <v>20</v>
      </c>
      <c r="Z562" s="1136" t="s">
        <v>1726</v>
      </c>
      <c r="AA562" s="1116"/>
      <c r="AB562" s="1116"/>
      <c r="AC562" s="1116"/>
      <c r="AD562" s="1116"/>
      <c r="AE562" s="1116"/>
      <c r="AF562" s="1116"/>
      <c r="AG562" s="1116"/>
      <c r="AH562" s="1116"/>
      <c r="AI562" s="1116"/>
      <c r="AJ562" s="1116"/>
      <c r="AK562" s="1116"/>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213" t="s">
        <v>1723</v>
      </c>
      <c r="H563" s="1134"/>
      <c r="I563" s="1134"/>
      <c r="J563" s="1134"/>
      <c r="K563" s="1134"/>
      <c r="L563" s="1134"/>
      <c r="O563" s="144" t="s">
        <v>224</v>
      </c>
      <c r="P563" s="1153"/>
      <c r="Q563" s="1153"/>
      <c r="R563" s="1153"/>
      <c r="S563" s="19"/>
      <c r="T563" s="39"/>
      <c r="U563" s="15" t="s">
        <v>342</v>
      </c>
      <c r="Z563" s="1213" t="s">
        <v>1727</v>
      </c>
      <c r="AA563" s="1213"/>
      <c r="AB563" s="1213"/>
      <c r="AC563" s="1213"/>
      <c r="AD563" s="1213"/>
      <c r="AE563" s="1213"/>
      <c r="AH563" s="144" t="s">
        <v>224</v>
      </c>
      <c r="AI563" s="1153"/>
      <c r="AJ563" s="1153"/>
      <c r="AK563" s="1153"/>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36" t="s">
        <v>1724</v>
      </c>
      <c r="I564" s="1116"/>
      <c r="J564" s="1116"/>
      <c r="K564" s="1116"/>
      <c r="L564" s="1116"/>
      <c r="M564" s="1116"/>
      <c r="N564" s="1116"/>
      <c r="O564" s="1116"/>
      <c r="P564" s="1116"/>
      <c r="Q564" s="1116"/>
      <c r="R564" s="1116"/>
      <c r="S564" s="17"/>
      <c r="T564" s="39"/>
      <c r="U564" s="15" t="s">
        <v>21</v>
      </c>
      <c r="AA564" s="1136" t="s">
        <v>1724</v>
      </c>
      <c r="AB564" s="1116"/>
      <c r="AC564" s="1116"/>
      <c r="AD564" s="1116"/>
      <c r="AE564" s="1116"/>
      <c r="AF564" s="1116"/>
      <c r="AG564" s="1116"/>
      <c r="AH564" s="1116"/>
      <c r="AI564" s="1116"/>
      <c r="AJ564" s="1116"/>
      <c r="AK564" s="1116"/>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1487</v>
      </c>
      <c r="C565" s="790"/>
      <c r="D565" s="790"/>
      <c r="E565" s="790"/>
      <c r="F565" s="790"/>
      <c r="G565" s="790"/>
      <c r="H565" s="17"/>
      <c r="I565" s="17"/>
      <c r="J565" s="17"/>
      <c r="K565" s="17"/>
      <c r="L565" s="17"/>
      <c r="M565" s="1342" t="s">
        <v>1641</v>
      </c>
      <c r="N565" s="1342"/>
      <c r="O565" s="1342"/>
      <c r="P565" s="1342"/>
      <c r="Q565" s="1342"/>
      <c r="R565" s="1342"/>
      <c r="S565" s="17"/>
      <c r="T565" s="39"/>
      <c r="U565" s="559" t="s">
        <v>1487</v>
      </c>
      <c r="V565" s="790"/>
      <c r="W565" s="790"/>
      <c r="X565" s="790"/>
      <c r="Y565" s="790"/>
      <c r="Z565" s="790"/>
      <c r="AA565" s="17"/>
      <c r="AB565" s="17"/>
      <c r="AC565" s="17"/>
      <c r="AD565" s="17"/>
      <c r="AE565" s="17"/>
      <c r="AF565" s="1341" t="s">
        <v>670</v>
      </c>
      <c r="AG565" s="1342"/>
      <c r="AH565" s="1342"/>
      <c r="AI565" s="1342"/>
      <c r="AJ565" s="1342"/>
      <c r="AK565" s="1342"/>
      <c r="AL565" s="790"/>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06" t="s">
        <v>620</v>
      </c>
      <c r="O566" s="1106"/>
      <c r="T566" s="39"/>
      <c r="U566" s="15" t="s">
        <v>23</v>
      </c>
      <c r="AG566" s="1106" t="s">
        <v>620</v>
      </c>
      <c r="AH566" s="1106"/>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537</v>
      </c>
      <c r="G568" s="1302" t="str">
        <f>C547</f>
        <v>Tax Credit Equity (Self-Syndication)</v>
      </c>
      <c r="H568" s="1302"/>
      <c r="I568" s="1302"/>
      <c r="J568" s="1302"/>
      <c r="K568" s="1302"/>
      <c r="L568" s="1302"/>
      <c r="M568" s="1302"/>
      <c r="N568" s="1302"/>
      <c r="O568" s="1302"/>
      <c r="P568" s="1302"/>
      <c r="Q568" s="1302"/>
      <c r="R568" s="1302"/>
      <c r="T568" s="91" t="s">
        <v>660</v>
      </c>
      <c r="U568" s="15" t="s">
        <v>537</v>
      </c>
      <c r="Z568" s="1302" t="str">
        <f>C548</f>
        <v>Deferred Developer Fee</v>
      </c>
      <c r="AA568" s="1302"/>
      <c r="AB568" s="1302"/>
      <c r="AC568" s="1302"/>
      <c r="AD568" s="1302"/>
      <c r="AE568" s="1302"/>
      <c r="AF568" s="1302"/>
      <c r="AG568" s="1302"/>
      <c r="AH568" s="1302"/>
      <c r="AI568" s="1302"/>
      <c r="AJ568" s="1302"/>
      <c r="AK568" s="130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16" t="s">
        <v>1661</v>
      </c>
      <c r="H569" s="1116"/>
      <c r="I569" s="1116"/>
      <c r="J569" s="1116"/>
      <c r="K569" s="1116"/>
      <c r="L569" s="1116"/>
      <c r="M569" s="1116"/>
      <c r="N569" s="1116"/>
      <c r="O569" s="1116"/>
      <c r="P569" s="1116"/>
      <c r="Q569" s="1116"/>
      <c r="R569" s="1116"/>
      <c r="T569" s="39"/>
      <c r="U569" s="15" t="s">
        <v>93</v>
      </c>
      <c r="Z569" s="1116" t="s">
        <v>1661</v>
      </c>
      <c r="AA569" s="1116"/>
      <c r="AB569" s="1116"/>
      <c r="AC569" s="1116"/>
      <c r="AD569" s="1116"/>
      <c r="AE569" s="1116"/>
      <c r="AF569" s="1116"/>
      <c r="AG569" s="1116"/>
      <c r="AH569" s="1116"/>
      <c r="AI569" s="1116"/>
      <c r="AJ569" s="1116"/>
      <c r="AK569" s="1116"/>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659</v>
      </c>
      <c r="G570" s="1115" t="s">
        <v>1686</v>
      </c>
      <c r="H570" s="1115"/>
      <c r="I570" s="1115"/>
      <c r="J570" s="1115"/>
      <c r="K570" s="1115"/>
      <c r="L570" s="1115"/>
      <c r="M570" s="1115"/>
      <c r="N570" s="1115"/>
      <c r="O570" s="1115"/>
      <c r="P570" s="1115"/>
      <c r="Q570" s="1115"/>
      <c r="R570" s="1115"/>
      <c r="T570" s="39"/>
      <c r="U570" s="15" t="s">
        <v>659</v>
      </c>
      <c r="Z570" s="1115" t="s">
        <v>1686</v>
      </c>
      <c r="AA570" s="1115"/>
      <c r="AB570" s="1115"/>
      <c r="AC570" s="1115"/>
      <c r="AD570" s="1115"/>
      <c r="AE570" s="1115"/>
      <c r="AF570" s="1115"/>
      <c r="AG570" s="1115"/>
      <c r="AH570" s="1115"/>
      <c r="AI570" s="1115"/>
      <c r="AJ570" s="1115"/>
      <c r="AK570" s="1115"/>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15" t="s">
        <v>1666</v>
      </c>
      <c r="H571" s="1115"/>
      <c r="I571" s="1115"/>
      <c r="J571" s="1115"/>
      <c r="K571" s="1115"/>
      <c r="L571" s="1115"/>
      <c r="M571" s="1115"/>
      <c r="N571" s="1115"/>
      <c r="O571" s="1115"/>
      <c r="P571" s="1115"/>
      <c r="Q571" s="1115"/>
      <c r="R571" s="1115"/>
      <c r="T571" s="39"/>
      <c r="U571" s="15" t="s">
        <v>20</v>
      </c>
      <c r="Z571" s="1115" t="s">
        <v>1666</v>
      </c>
      <c r="AA571" s="1115"/>
      <c r="AB571" s="1115"/>
      <c r="AC571" s="1115"/>
      <c r="AD571" s="1115"/>
      <c r="AE571" s="1115"/>
      <c r="AF571" s="1115"/>
      <c r="AG571" s="1115"/>
      <c r="AH571" s="1115"/>
      <c r="AI571" s="1115"/>
      <c r="AJ571" s="1115"/>
      <c r="AK571" s="1115"/>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295" t="s">
        <v>1667</v>
      </c>
      <c r="H572" s="1295"/>
      <c r="I572" s="1295"/>
      <c r="J572" s="1295"/>
      <c r="K572" s="1295"/>
      <c r="L572" s="1295"/>
      <c r="O572" s="144" t="s">
        <v>224</v>
      </c>
      <c r="P572" s="1153"/>
      <c r="Q572" s="1153"/>
      <c r="R572" s="1153"/>
      <c r="T572" s="39"/>
      <c r="U572" s="15" t="s">
        <v>342</v>
      </c>
      <c r="Z572" s="1295" t="s">
        <v>1667</v>
      </c>
      <c r="AA572" s="1295"/>
      <c r="AB572" s="1295"/>
      <c r="AC572" s="1295"/>
      <c r="AD572" s="1295"/>
      <c r="AE572" s="1295"/>
      <c r="AH572" s="144" t="s">
        <v>224</v>
      </c>
      <c r="AI572" s="1153"/>
      <c r="AJ572" s="1153"/>
      <c r="AK572" s="1153"/>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291" t="s">
        <v>1668</v>
      </c>
      <c r="I573" s="1115"/>
      <c r="J573" s="1115"/>
      <c r="K573" s="1115"/>
      <c r="L573" s="1115"/>
      <c r="M573" s="1115"/>
      <c r="N573" s="1116"/>
      <c r="O573" s="1116"/>
      <c r="P573" s="1116"/>
      <c r="Q573" s="1116"/>
      <c r="R573" s="1116"/>
      <c r="T573" s="39"/>
      <c r="U573" s="15" t="s">
        <v>21</v>
      </c>
      <c r="AA573" s="1291" t="s">
        <v>1668</v>
      </c>
      <c r="AB573" s="1115"/>
      <c r="AC573" s="1115"/>
      <c r="AD573" s="1115"/>
      <c r="AE573" s="1115"/>
      <c r="AF573" s="1115"/>
      <c r="AG573" s="1116"/>
      <c r="AH573" s="1116"/>
      <c r="AI573" s="1116"/>
      <c r="AJ573" s="1116"/>
      <c r="AK573" s="1116"/>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06" t="s">
        <v>620</v>
      </c>
      <c r="O574" s="1106"/>
      <c r="T574" s="39"/>
      <c r="U574" s="15" t="s">
        <v>23</v>
      </c>
      <c r="AG574" s="1106" t="s">
        <v>620</v>
      </c>
      <c r="AH574" s="1106"/>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872</v>
      </c>
      <c r="B576" s="15" t="s">
        <v>537</v>
      </c>
      <c r="G576" s="1302" t="str">
        <f>C549</f>
        <v>GP Equity</v>
      </c>
      <c r="H576" s="1302"/>
      <c r="I576" s="1302"/>
      <c r="J576" s="1302"/>
      <c r="K576" s="1302"/>
      <c r="L576" s="1302"/>
      <c r="M576" s="1302"/>
      <c r="N576" s="1302"/>
      <c r="O576" s="1302"/>
      <c r="P576" s="1302"/>
      <c r="Q576" s="1302"/>
      <c r="R576" s="1302"/>
      <c r="T576" s="91" t="s">
        <v>663</v>
      </c>
      <c r="U576" s="15" t="s">
        <v>537</v>
      </c>
      <c r="Z576" s="1302">
        <f>C550</f>
        <v>0</v>
      </c>
      <c r="AA576" s="1302"/>
      <c r="AB576" s="1302"/>
      <c r="AC576" s="1302"/>
      <c r="AD576" s="1302"/>
      <c r="AE576" s="1302"/>
      <c r="AF576" s="1302"/>
      <c r="AG576" s="1302"/>
      <c r="AH576" s="1302"/>
      <c r="AI576" s="1302"/>
      <c r="AJ576" s="1302"/>
      <c r="AK576" s="130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16" t="s">
        <v>1661</v>
      </c>
      <c r="H577" s="1116"/>
      <c r="I577" s="1116"/>
      <c r="J577" s="1116"/>
      <c r="K577" s="1116"/>
      <c r="L577" s="1116"/>
      <c r="M577" s="1116"/>
      <c r="N577" s="1116"/>
      <c r="O577" s="1116"/>
      <c r="P577" s="1116"/>
      <c r="Q577" s="1116"/>
      <c r="R577" s="1116"/>
      <c r="T577" s="39"/>
      <c r="U577" s="15" t="s">
        <v>93</v>
      </c>
      <c r="Z577" s="1116"/>
      <c r="AA577" s="1116"/>
      <c r="AB577" s="1116"/>
      <c r="AC577" s="1116"/>
      <c r="AD577" s="1116"/>
      <c r="AE577" s="1116"/>
      <c r="AF577" s="1116"/>
      <c r="AG577" s="1116"/>
      <c r="AH577" s="1116"/>
      <c r="AI577" s="1116"/>
      <c r="AJ577" s="1116"/>
      <c r="AK577" s="1116"/>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659</v>
      </c>
      <c r="G578" s="1115" t="s">
        <v>1686</v>
      </c>
      <c r="H578" s="1115"/>
      <c r="I578" s="1115"/>
      <c r="J578" s="1115"/>
      <c r="K578" s="1115"/>
      <c r="L578" s="1115"/>
      <c r="M578" s="1115"/>
      <c r="N578" s="1115"/>
      <c r="O578" s="1115"/>
      <c r="P578" s="1115"/>
      <c r="Q578" s="1115"/>
      <c r="R578" s="1115"/>
      <c r="T578" s="39"/>
      <c r="U578" s="15" t="s">
        <v>659</v>
      </c>
      <c r="Z578" s="1115"/>
      <c r="AA578" s="1115"/>
      <c r="AB578" s="1115"/>
      <c r="AC578" s="1115"/>
      <c r="AD578" s="1115"/>
      <c r="AE578" s="1115"/>
      <c r="AF578" s="1115"/>
      <c r="AG578" s="1115"/>
      <c r="AH578" s="1115"/>
      <c r="AI578" s="1115"/>
      <c r="AJ578" s="1115"/>
      <c r="AK578" s="1115"/>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15" t="s">
        <v>1666</v>
      </c>
      <c r="H579" s="1115"/>
      <c r="I579" s="1115"/>
      <c r="J579" s="1115"/>
      <c r="K579" s="1115"/>
      <c r="L579" s="1115"/>
      <c r="M579" s="1115"/>
      <c r="N579" s="1115"/>
      <c r="O579" s="1115"/>
      <c r="P579" s="1115"/>
      <c r="Q579" s="1115"/>
      <c r="R579" s="1115"/>
      <c r="T579" s="39"/>
      <c r="U579" s="15" t="s">
        <v>20</v>
      </c>
      <c r="Z579" s="1115"/>
      <c r="AA579" s="1115"/>
      <c r="AB579" s="1115"/>
      <c r="AC579" s="1115"/>
      <c r="AD579" s="1115"/>
      <c r="AE579" s="1115"/>
      <c r="AF579" s="1115"/>
      <c r="AG579" s="1115"/>
      <c r="AH579" s="1115"/>
      <c r="AI579" s="1115"/>
      <c r="AJ579" s="1115"/>
      <c r="AK579" s="1115"/>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2.75">
      <c r="A580" s="39"/>
      <c r="B580" s="15" t="s">
        <v>342</v>
      </c>
      <c r="G580" s="1295" t="s">
        <v>1667</v>
      </c>
      <c r="H580" s="1295"/>
      <c r="I580" s="1295"/>
      <c r="J580" s="1295"/>
      <c r="K580" s="1295"/>
      <c r="L580" s="1295"/>
      <c r="O580" s="144" t="s">
        <v>224</v>
      </c>
      <c r="P580" s="1153"/>
      <c r="Q580" s="1153"/>
      <c r="R580" s="1153"/>
      <c r="T580" s="39"/>
      <c r="U580" s="15" t="s">
        <v>342</v>
      </c>
      <c r="Z580" s="1134"/>
      <c r="AA580" s="1134"/>
      <c r="AB580" s="1134"/>
      <c r="AC580" s="1134"/>
      <c r="AD580" s="1134"/>
      <c r="AE580" s="1134"/>
      <c r="AH580" s="144" t="s">
        <v>224</v>
      </c>
      <c r="AI580" s="1153"/>
      <c r="AJ580" s="1153"/>
      <c r="AK580" s="1153"/>
    </row>
    <row r="581" spans="1:112" ht="12.75">
      <c r="A581" s="39"/>
      <c r="B581" s="15" t="s">
        <v>21</v>
      </c>
      <c r="H581" s="1291" t="s">
        <v>1668</v>
      </c>
      <c r="I581" s="1115"/>
      <c r="J581" s="1115"/>
      <c r="K581" s="1115"/>
      <c r="L581" s="1115"/>
      <c r="M581" s="1115"/>
      <c r="N581" s="1116"/>
      <c r="O581" s="1116"/>
      <c r="P581" s="1116"/>
      <c r="Q581" s="1116"/>
      <c r="R581" s="1116"/>
      <c r="T581" s="39"/>
      <c r="U581" s="15" t="s">
        <v>21</v>
      </c>
      <c r="AA581" s="1116"/>
      <c r="AB581" s="1116"/>
      <c r="AC581" s="1116"/>
      <c r="AD581" s="1116"/>
      <c r="AE581" s="1116"/>
      <c r="AF581" s="1116"/>
      <c r="AG581" s="1116"/>
      <c r="AH581" s="1116"/>
      <c r="AI581" s="1116"/>
      <c r="AJ581" s="1116"/>
      <c r="AK581" s="1116"/>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2.75">
      <c r="A582" s="39"/>
      <c r="B582" s="15" t="s">
        <v>23</v>
      </c>
      <c r="N582" s="1106" t="s">
        <v>620</v>
      </c>
      <c r="O582" s="1106"/>
      <c r="T582" s="39"/>
      <c r="U582" s="15" t="s">
        <v>23</v>
      </c>
      <c r="AG582" s="1106" t="s">
        <v>753</v>
      </c>
      <c r="AH582" s="1106"/>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2.75">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528</v>
      </c>
      <c r="B584" s="15" t="s">
        <v>537</v>
      </c>
      <c r="G584" s="1302">
        <f>C551</f>
        <v>0</v>
      </c>
      <c r="H584" s="1302"/>
      <c r="I584" s="1302"/>
      <c r="J584" s="1302"/>
      <c r="K584" s="1302"/>
      <c r="L584" s="1302"/>
      <c r="M584" s="1302"/>
      <c r="N584" s="1302"/>
      <c r="O584" s="1302"/>
      <c r="P584" s="1302"/>
      <c r="Q584" s="1302"/>
      <c r="R584" s="1302"/>
      <c r="T584" s="91" t="s">
        <v>529</v>
      </c>
      <c r="U584" s="15" t="s">
        <v>537</v>
      </c>
      <c r="Z584" s="1302">
        <f>C552</f>
        <v>0</v>
      </c>
      <c r="AA584" s="1302"/>
      <c r="AB584" s="1302"/>
      <c r="AC584" s="1302"/>
      <c r="AD584" s="1302"/>
      <c r="AE584" s="1302"/>
      <c r="AF584" s="1302"/>
      <c r="AG584" s="1302"/>
      <c r="AH584" s="1302"/>
      <c r="AI584" s="1302"/>
      <c r="AJ584" s="1302"/>
      <c r="AK584" s="130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2.75">
      <c r="A585" s="39"/>
      <c r="B585" s="15" t="s">
        <v>93</v>
      </c>
      <c r="G585" s="1116"/>
      <c r="H585" s="1116"/>
      <c r="I585" s="1116"/>
      <c r="J585" s="1116"/>
      <c r="K585" s="1116"/>
      <c r="L585" s="1116"/>
      <c r="M585" s="1116"/>
      <c r="N585" s="1116"/>
      <c r="O585" s="1116"/>
      <c r="P585" s="1116"/>
      <c r="Q585" s="1116"/>
      <c r="R585" s="1116"/>
      <c r="T585" s="39"/>
      <c r="U585" s="15" t="s">
        <v>93</v>
      </c>
      <c r="Z585" s="1116"/>
      <c r="AA585" s="1116"/>
      <c r="AB585" s="1116"/>
      <c r="AC585" s="1116"/>
      <c r="AD585" s="1116"/>
      <c r="AE585" s="1116"/>
      <c r="AF585" s="1116"/>
      <c r="AG585" s="1116"/>
      <c r="AH585" s="1116"/>
      <c r="AI585" s="1116"/>
      <c r="AJ585" s="1116"/>
      <c r="AK585" s="1116"/>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659</v>
      </c>
      <c r="C586" s="15"/>
      <c r="D586" s="15"/>
      <c r="E586" s="15"/>
      <c r="F586" s="15"/>
      <c r="G586" s="1116"/>
      <c r="H586" s="1116"/>
      <c r="I586" s="1116"/>
      <c r="J586" s="1116"/>
      <c r="K586" s="1116"/>
      <c r="L586" s="1116"/>
      <c r="M586" s="1116"/>
      <c r="N586" s="1116"/>
      <c r="O586" s="1116"/>
      <c r="P586" s="1116"/>
      <c r="Q586" s="1116"/>
      <c r="R586" s="1116"/>
      <c r="S586" s="15"/>
      <c r="T586" s="39"/>
      <c r="U586" s="15" t="s">
        <v>659</v>
      </c>
      <c r="V586" s="15"/>
      <c r="W586" s="15"/>
      <c r="X586" s="15"/>
      <c r="Y586" s="15"/>
      <c r="Z586" s="1115"/>
      <c r="AA586" s="1115"/>
      <c r="AB586" s="1115"/>
      <c r="AC586" s="1115"/>
      <c r="AD586" s="1115"/>
      <c r="AE586" s="1115"/>
      <c r="AF586" s="1115"/>
      <c r="AG586" s="1115"/>
      <c r="AH586" s="1115"/>
      <c r="AI586" s="1115"/>
      <c r="AJ586" s="1115"/>
      <c r="AK586" s="1115"/>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2.75">
      <c r="A587" s="39"/>
      <c r="B587" s="15" t="s">
        <v>20</v>
      </c>
      <c r="C587" s="15"/>
      <c r="D587" s="15"/>
      <c r="E587" s="15"/>
      <c r="F587" s="15"/>
      <c r="G587" s="1116"/>
      <c r="H587" s="1116"/>
      <c r="I587" s="1116"/>
      <c r="J587" s="1116"/>
      <c r="K587" s="1116"/>
      <c r="L587" s="1116"/>
      <c r="M587" s="1116"/>
      <c r="N587" s="1116"/>
      <c r="O587" s="1116"/>
      <c r="P587" s="1116"/>
      <c r="Q587" s="1116"/>
      <c r="R587" s="1116"/>
      <c r="S587" s="15"/>
      <c r="T587" s="39"/>
      <c r="U587" s="15" t="s">
        <v>20</v>
      </c>
      <c r="V587" s="15"/>
      <c r="W587" s="15"/>
      <c r="X587" s="15"/>
      <c r="Y587" s="15"/>
      <c r="Z587" s="1115"/>
      <c r="AA587" s="1115"/>
      <c r="AB587" s="1115"/>
      <c r="AC587" s="1115"/>
      <c r="AD587" s="1115"/>
      <c r="AE587" s="1115"/>
      <c r="AF587" s="1115"/>
      <c r="AG587" s="1115"/>
      <c r="AH587" s="1115"/>
      <c r="AI587" s="1115"/>
      <c r="AJ587" s="1115"/>
      <c r="AK587" s="1115"/>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2.75">
      <c r="A588" s="39"/>
      <c r="B588" s="15" t="s">
        <v>342</v>
      </c>
      <c r="C588" s="15"/>
      <c r="D588" s="15"/>
      <c r="E588" s="15"/>
      <c r="F588" s="15"/>
      <c r="G588" s="1134"/>
      <c r="H588" s="1134"/>
      <c r="I588" s="1134"/>
      <c r="J588" s="1134"/>
      <c r="K588" s="1134"/>
      <c r="L588" s="1134"/>
      <c r="M588" s="15"/>
      <c r="N588" s="15"/>
      <c r="O588" s="144" t="s">
        <v>224</v>
      </c>
      <c r="P588" s="1153"/>
      <c r="Q588" s="1153"/>
      <c r="R588" s="1153"/>
      <c r="S588" s="15"/>
      <c r="T588" s="39"/>
      <c r="U588" s="15" t="s">
        <v>342</v>
      </c>
      <c r="V588" s="15"/>
      <c r="W588" s="15"/>
      <c r="X588" s="15"/>
      <c r="Y588" s="15"/>
      <c r="Z588" s="1134"/>
      <c r="AA588" s="1134"/>
      <c r="AB588" s="1134"/>
      <c r="AC588" s="1134"/>
      <c r="AD588" s="1134"/>
      <c r="AE588" s="1134"/>
      <c r="AF588" s="15"/>
      <c r="AG588" s="15"/>
      <c r="AH588" s="144" t="s">
        <v>224</v>
      </c>
      <c r="AI588" s="1153"/>
      <c r="AJ588" s="1153"/>
      <c r="AK588" s="1153"/>
      <c r="AL588" s="15"/>
      <c r="AM588" s="8" t="s">
        <v>351</v>
      </c>
      <c r="AN588" s="62"/>
      <c r="AO588" s="62"/>
      <c r="AP588" s="62"/>
      <c r="AQ588" s="62"/>
      <c r="AR588" s="205" t="s">
        <v>548</v>
      </c>
      <c r="AS588" s="206"/>
      <c r="AT588" s="1333"/>
      <c r="AU588" s="1334"/>
      <c r="AV588" s="205" t="s">
        <v>549</v>
      </c>
      <c r="AW588" s="206"/>
      <c r="AX588" s="1333"/>
      <c r="AY588" s="1334"/>
      <c r="AZ588" s="62"/>
      <c r="BA588" s="1587" t="s">
        <v>714</v>
      </c>
      <c r="BB588" s="1588"/>
      <c r="BC588" s="1588"/>
      <c r="BD588" s="1588"/>
      <c r="BE588" s="1589"/>
      <c r="BF588" s="1336" t="s">
        <v>352</v>
      </c>
      <c r="BG588" s="1336"/>
      <c r="BH588" s="1336"/>
      <c r="BI588" s="1336"/>
      <c r="BJ588" s="1336"/>
      <c r="BK588" s="1336" t="s">
        <v>174</v>
      </c>
      <c r="BL588" s="1336"/>
      <c r="BM588" s="1336"/>
      <c r="BN588" s="1336"/>
      <c r="BO588" s="1336"/>
      <c r="BP588" s="1336" t="s">
        <v>175</v>
      </c>
      <c r="BQ588" s="1336"/>
      <c r="BR588" s="1336"/>
      <c r="BS588" s="1336"/>
      <c r="BT588" s="1336"/>
      <c r="BU588" s="1336" t="s">
        <v>534</v>
      </c>
      <c r="BV588" s="1336"/>
      <c r="BW588" s="1336"/>
      <c r="BX588" s="1336"/>
      <c r="BY588" s="1336"/>
      <c r="BZ588" s="1336" t="s">
        <v>34</v>
      </c>
      <c r="CA588" s="1336"/>
      <c r="CB588" s="1336"/>
      <c r="CC588" s="1336"/>
      <c r="CD588" s="1336"/>
      <c r="CE588" s="1336" t="s">
        <v>714</v>
      </c>
      <c r="CF588" s="1336"/>
      <c r="CG588" s="1336"/>
      <c r="CH588" s="1336"/>
      <c r="CI588" s="1336"/>
      <c r="CJ588" s="1336" t="s">
        <v>352</v>
      </c>
      <c r="CK588" s="1336"/>
      <c r="CL588" s="1336"/>
      <c r="CM588" s="1336"/>
      <c r="CN588" s="1336"/>
      <c r="CO588" s="1336" t="s">
        <v>174</v>
      </c>
      <c r="CP588" s="1336"/>
      <c r="CQ588" s="1336"/>
      <c r="CR588" s="1336"/>
      <c r="CS588" s="1336"/>
      <c r="CT588" s="1336" t="s">
        <v>175</v>
      </c>
      <c r="CU588" s="1336"/>
      <c r="CV588" s="1336"/>
      <c r="CW588" s="1336"/>
      <c r="CX588" s="1336"/>
      <c r="CY588" s="1336" t="s">
        <v>534</v>
      </c>
      <c r="CZ588" s="1336"/>
      <c r="DA588" s="1336"/>
      <c r="DB588" s="1336"/>
      <c r="DC588" s="1336"/>
      <c r="DD588" s="1336" t="s">
        <v>34</v>
      </c>
      <c r="DE588" s="1336"/>
      <c r="DF588" s="1336"/>
      <c r="DG588" s="1336"/>
      <c r="DH588" s="1336"/>
    </row>
    <row r="589" spans="1:112" s="8" customFormat="1" ht="12.75">
      <c r="A589" s="39"/>
      <c r="B589" s="15" t="s">
        <v>21</v>
      </c>
      <c r="C589" s="15"/>
      <c r="D589" s="15"/>
      <c r="E589" s="15"/>
      <c r="F589" s="15"/>
      <c r="G589" s="15"/>
      <c r="H589" s="1116"/>
      <c r="I589" s="1116"/>
      <c r="J589" s="1116"/>
      <c r="K589" s="1116"/>
      <c r="L589" s="1116"/>
      <c r="M589" s="1116"/>
      <c r="N589" s="1116"/>
      <c r="O589" s="1116"/>
      <c r="P589" s="1116"/>
      <c r="Q589" s="1116"/>
      <c r="R589" s="1116"/>
      <c r="S589" s="15"/>
      <c r="T589" s="39"/>
      <c r="U589" s="15" t="s">
        <v>21</v>
      </c>
      <c r="V589" s="15"/>
      <c r="W589" s="15"/>
      <c r="X589" s="15"/>
      <c r="Y589" s="15"/>
      <c r="Z589" s="15"/>
      <c r="AA589" s="1116"/>
      <c r="AB589" s="1116"/>
      <c r="AC589" s="1116"/>
      <c r="AD589" s="1116"/>
      <c r="AE589" s="1116"/>
      <c r="AF589" s="1116"/>
      <c r="AG589" s="1116"/>
      <c r="AH589" s="1116"/>
      <c r="AI589" s="1116"/>
      <c r="AJ589" s="1116"/>
      <c r="AK589" s="1116"/>
      <c r="AL589" s="15"/>
      <c r="AM589" s="8" t="s">
        <v>352</v>
      </c>
      <c r="AN589" s="62"/>
      <c r="AO589" s="62"/>
      <c r="AP589" s="62"/>
      <c r="AQ589" s="62"/>
      <c r="AR589" s="1299">
        <f t="shared" ref="AR589:AR613" si="0">IF(AND(AD709&lt;=0.5,AD709&gt;=0.36),1,0)</f>
        <v>1</v>
      </c>
      <c r="AS589" s="1300"/>
      <c r="AT589" s="1333">
        <f t="shared" ref="AT589:AT613" si="1">IF(AR589=1,G709,0)</f>
        <v>17</v>
      </c>
      <c r="AU589" s="1334"/>
      <c r="AV589" s="1299">
        <f t="shared" ref="AV589:AV613" si="2">IF(AND(AD709&lt;=0.35,AD709&gt;0),1,0)</f>
        <v>0</v>
      </c>
      <c r="AW589" s="1300"/>
      <c r="AX589" s="1333">
        <f t="shared" ref="AX589:AX613" si="3">IF(AV589=1,G709,0)</f>
        <v>0</v>
      </c>
      <c r="AY589" s="1334"/>
      <c r="AZ589" s="62"/>
      <c r="BA589" s="1333">
        <f t="shared" ref="BA589:BA613" si="4">IF(B709="SRO/Studio",G709,0)</f>
        <v>0</v>
      </c>
      <c r="BB589" s="1335"/>
      <c r="BC589" s="1335"/>
      <c r="BD589" s="1335"/>
      <c r="BE589" s="1334"/>
      <c r="BF589" s="1327">
        <f t="shared" ref="BF589:BF613" si="5">IF(B709="1 Bedroom",G709,0)</f>
        <v>0</v>
      </c>
      <c r="BG589" s="1327"/>
      <c r="BH589" s="1327"/>
      <c r="BI589" s="1327"/>
      <c r="BJ589" s="1327"/>
      <c r="BK589" s="1327">
        <f t="shared" ref="BK589:BK613" si="6">IF(B709="2 Bedrooms",G709,0)</f>
        <v>17</v>
      </c>
      <c r="BL589" s="1327"/>
      <c r="BM589" s="1327"/>
      <c r="BN589" s="1327"/>
      <c r="BO589" s="1327"/>
      <c r="BP589" s="1327">
        <f t="shared" ref="BP589:BP613" si="7">IF(B709="3 Bedrooms",G709,0)</f>
        <v>0</v>
      </c>
      <c r="BQ589" s="1327"/>
      <c r="BR589" s="1327"/>
      <c r="BS589" s="1327"/>
      <c r="BT589" s="1327"/>
      <c r="BU589" s="1327">
        <f t="shared" ref="BU589:BU613" si="8">IF(B709="4 Bedrooms",G709,0)</f>
        <v>0</v>
      </c>
      <c r="BV589" s="1327"/>
      <c r="BW589" s="1327"/>
      <c r="BX589" s="1327"/>
      <c r="BY589" s="1327"/>
      <c r="BZ589" s="1327">
        <f t="shared" ref="BZ589:BZ613" si="9">IF(B709="5 Bedrooms",G709,0)</f>
        <v>0</v>
      </c>
      <c r="CA589" s="1327"/>
      <c r="CB589" s="1327"/>
      <c r="CC589" s="1327"/>
      <c r="CD589" s="1327"/>
      <c r="CE589" s="1590">
        <f t="shared" ref="CE589:CE613" si="10">IF(AND(B709="SRO/Studio",AD709&lt;=0.3),G709,0)</f>
        <v>0</v>
      </c>
      <c r="CF589" s="1590"/>
      <c r="CG589" s="1590"/>
      <c r="CH589" s="1590"/>
      <c r="CI589" s="1590"/>
      <c r="CJ589" s="1590">
        <f t="shared" ref="CJ589:CJ613" si="11">IF(AND(B709="1 Bedroom",AD709&lt;=0.3),G709,0)</f>
        <v>0</v>
      </c>
      <c r="CK589" s="1590"/>
      <c r="CL589" s="1590"/>
      <c r="CM589" s="1590"/>
      <c r="CN589" s="1590"/>
      <c r="CO589" s="1590">
        <f t="shared" ref="CO589:CO613" si="12">IF(AND(B709="2 Bedrooms",AD709&lt;=0.3),G709,0)</f>
        <v>0</v>
      </c>
      <c r="CP589" s="1590"/>
      <c r="CQ589" s="1590"/>
      <c r="CR589" s="1590"/>
      <c r="CS589" s="1590"/>
      <c r="CT589" s="1590">
        <f t="shared" ref="CT589:CT613" si="13">IF(AND(B709="3 Bedrooms",AD709&lt;=0.3),G709,0)</f>
        <v>0</v>
      </c>
      <c r="CU589" s="1590"/>
      <c r="CV589" s="1590"/>
      <c r="CW589" s="1590"/>
      <c r="CX589" s="1590"/>
      <c r="CY589" s="1590">
        <f t="shared" ref="CY589:CY613" si="14">IF(AND(B709="4 Bedrooms",AD709&lt;=0.3),G709,0)</f>
        <v>0</v>
      </c>
      <c r="CZ589" s="1590"/>
      <c r="DA589" s="1590"/>
      <c r="DB589" s="1590"/>
      <c r="DC589" s="1590"/>
      <c r="DD589" s="1590">
        <f t="shared" ref="DD589:DD613" si="15">IF(AND(B709="5 Bedrooms",AD709&lt;=0.3),G709,0)</f>
        <v>0</v>
      </c>
      <c r="DE589" s="1590"/>
      <c r="DF589" s="1590"/>
      <c r="DG589" s="1590"/>
      <c r="DH589" s="1590"/>
    </row>
    <row r="590" spans="1:112" s="8" customFormat="1" ht="12.75">
      <c r="A590" s="39"/>
      <c r="B590" s="15" t="s">
        <v>23</v>
      </c>
      <c r="C590" s="15"/>
      <c r="D590" s="15"/>
      <c r="E590" s="15"/>
      <c r="F590" s="15"/>
      <c r="G590" s="15"/>
      <c r="H590" s="15"/>
      <c r="I590" s="15"/>
      <c r="J590" s="15"/>
      <c r="K590" s="15"/>
      <c r="L590" s="15"/>
      <c r="M590" s="15"/>
      <c r="N590" s="1106" t="s">
        <v>753</v>
      </c>
      <c r="O590" s="1106"/>
      <c r="P590" s="15"/>
      <c r="Q590" s="15"/>
      <c r="R590" s="15"/>
      <c r="S590" s="15"/>
      <c r="T590" s="39"/>
      <c r="U590" s="15" t="s">
        <v>23</v>
      </c>
      <c r="V590" s="15"/>
      <c r="W590" s="15"/>
      <c r="X590" s="15"/>
      <c r="Y590" s="15"/>
      <c r="Z590" s="15"/>
      <c r="AA590" s="15"/>
      <c r="AB590" s="15"/>
      <c r="AC590" s="15"/>
      <c r="AD590" s="15"/>
      <c r="AE590" s="15"/>
      <c r="AF590" s="15"/>
      <c r="AG590" s="1106" t="s">
        <v>753</v>
      </c>
      <c r="AH590" s="1106"/>
      <c r="AI590" s="15"/>
      <c r="AJ590" s="15"/>
      <c r="AK590" s="15"/>
      <c r="AL590" s="15"/>
      <c r="AM590" s="8" t="s">
        <v>174</v>
      </c>
      <c r="AN590" s="62"/>
      <c r="AO590" s="62"/>
      <c r="AP590" s="62"/>
      <c r="AQ590" s="62"/>
      <c r="AR590" s="1299">
        <f t="shared" si="0"/>
        <v>1</v>
      </c>
      <c r="AS590" s="1300"/>
      <c r="AT590" s="1333">
        <f t="shared" si="1"/>
        <v>17</v>
      </c>
      <c r="AU590" s="1334"/>
      <c r="AV590" s="1299">
        <f t="shared" si="2"/>
        <v>0</v>
      </c>
      <c r="AW590" s="1300"/>
      <c r="AX590" s="1333">
        <f t="shared" si="3"/>
        <v>0</v>
      </c>
      <c r="AY590" s="1334"/>
      <c r="AZ590" s="62"/>
      <c r="BA590" s="1333">
        <f t="shared" si="4"/>
        <v>0</v>
      </c>
      <c r="BB590" s="1335"/>
      <c r="BC590" s="1335"/>
      <c r="BD590" s="1335"/>
      <c r="BE590" s="1334"/>
      <c r="BF590" s="1327">
        <f t="shared" si="5"/>
        <v>0</v>
      </c>
      <c r="BG590" s="1327"/>
      <c r="BH590" s="1327"/>
      <c r="BI590" s="1327"/>
      <c r="BJ590" s="1327"/>
      <c r="BK590" s="1327">
        <f t="shared" si="6"/>
        <v>0</v>
      </c>
      <c r="BL590" s="1327"/>
      <c r="BM590" s="1327"/>
      <c r="BN590" s="1327"/>
      <c r="BO590" s="1327"/>
      <c r="BP590" s="1327">
        <f t="shared" si="7"/>
        <v>17</v>
      </c>
      <c r="BQ590" s="1327"/>
      <c r="BR590" s="1327"/>
      <c r="BS590" s="1327"/>
      <c r="BT590" s="1327"/>
      <c r="BU590" s="1327">
        <f t="shared" si="8"/>
        <v>0</v>
      </c>
      <c r="BV590" s="1327"/>
      <c r="BW590" s="1327"/>
      <c r="BX590" s="1327"/>
      <c r="BY590" s="1327"/>
      <c r="BZ590" s="1327">
        <f t="shared" si="9"/>
        <v>0</v>
      </c>
      <c r="CA590" s="1327"/>
      <c r="CB590" s="1327"/>
      <c r="CC590" s="1327"/>
      <c r="CD590" s="1327"/>
      <c r="CE590" s="1590">
        <f t="shared" si="10"/>
        <v>0</v>
      </c>
      <c r="CF590" s="1590"/>
      <c r="CG590" s="1590"/>
      <c r="CH590" s="1590"/>
      <c r="CI590" s="1590"/>
      <c r="CJ590" s="1590">
        <f t="shared" si="11"/>
        <v>0</v>
      </c>
      <c r="CK590" s="1590"/>
      <c r="CL590" s="1590"/>
      <c r="CM590" s="1590"/>
      <c r="CN590" s="1590"/>
      <c r="CO590" s="1590">
        <f t="shared" si="12"/>
        <v>0</v>
      </c>
      <c r="CP590" s="1590"/>
      <c r="CQ590" s="1590"/>
      <c r="CR590" s="1590"/>
      <c r="CS590" s="1590"/>
      <c r="CT590" s="1590">
        <f t="shared" si="13"/>
        <v>0</v>
      </c>
      <c r="CU590" s="1590"/>
      <c r="CV590" s="1590"/>
      <c r="CW590" s="1590"/>
      <c r="CX590" s="1590"/>
      <c r="CY590" s="1590">
        <f t="shared" si="14"/>
        <v>0</v>
      </c>
      <c r="CZ590" s="1590"/>
      <c r="DA590" s="1590"/>
      <c r="DB590" s="1590"/>
      <c r="DC590" s="1590"/>
      <c r="DD590" s="1590">
        <f t="shared" si="15"/>
        <v>0</v>
      </c>
      <c r="DE590" s="1590"/>
      <c r="DF590" s="1590"/>
      <c r="DG590" s="1590"/>
      <c r="DH590" s="1590"/>
    </row>
    <row r="591" spans="1:112" ht="12.75">
      <c r="A591" s="39"/>
      <c r="T591" s="39"/>
      <c r="AM591" s="8" t="s">
        <v>175</v>
      </c>
      <c r="AN591" s="62"/>
      <c r="AO591" s="62"/>
      <c r="AP591" s="62"/>
      <c r="AQ591" s="62"/>
      <c r="AR591" s="1299">
        <f t="shared" si="0"/>
        <v>0</v>
      </c>
      <c r="AS591" s="1300"/>
      <c r="AT591" s="1333">
        <f t="shared" si="1"/>
        <v>0</v>
      </c>
      <c r="AU591" s="1334"/>
      <c r="AV591" s="1299">
        <f t="shared" si="2"/>
        <v>0</v>
      </c>
      <c r="AW591" s="1300"/>
      <c r="AX591" s="1333">
        <f t="shared" si="3"/>
        <v>0</v>
      </c>
      <c r="AY591" s="1334"/>
      <c r="AZ591" s="62"/>
      <c r="BA591" s="1333">
        <f t="shared" si="4"/>
        <v>0</v>
      </c>
      <c r="BB591" s="1335"/>
      <c r="BC591" s="1335"/>
      <c r="BD591" s="1335"/>
      <c r="BE591" s="1334"/>
      <c r="BF591" s="1327">
        <f t="shared" si="5"/>
        <v>0</v>
      </c>
      <c r="BG591" s="1327"/>
      <c r="BH591" s="1327"/>
      <c r="BI591" s="1327"/>
      <c r="BJ591" s="1327"/>
      <c r="BK591" s="1327">
        <f t="shared" si="6"/>
        <v>0</v>
      </c>
      <c r="BL591" s="1327"/>
      <c r="BM591" s="1327"/>
      <c r="BN591" s="1327"/>
      <c r="BO591" s="1327"/>
      <c r="BP591" s="1327">
        <f t="shared" si="7"/>
        <v>0</v>
      </c>
      <c r="BQ591" s="1327"/>
      <c r="BR591" s="1327"/>
      <c r="BS591" s="1327"/>
      <c r="BT591" s="1327"/>
      <c r="BU591" s="1327">
        <f t="shared" si="8"/>
        <v>0</v>
      </c>
      <c r="BV591" s="1327"/>
      <c r="BW591" s="1327"/>
      <c r="BX591" s="1327"/>
      <c r="BY591" s="1327"/>
      <c r="BZ591" s="1327">
        <f t="shared" si="9"/>
        <v>0</v>
      </c>
      <c r="CA591" s="1327"/>
      <c r="CB591" s="1327"/>
      <c r="CC591" s="1327"/>
      <c r="CD591" s="1327"/>
      <c r="CE591" s="1590">
        <f t="shared" si="10"/>
        <v>0</v>
      </c>
      <c r="CF591" s="1590"/>
      <c r="CG591" s="1590"/>
      <c r="CH591" s="1590"/>
      <c r="CI591" s="1590"/>
      <c r="CJ591" s="1590">
        <f t="shared" si="11"/>
        <v>0</v>
      </c>
      <c r="CK591" s="1590"/>
      <c r="CL591" s="1590"/>
      <c r="CM591" s="1590"/>
      <c r="CN591" s="1590"/>
      <c r="CO591" s="1590">
        <f t="shared" si="12"/>
        <v>0</v>
      </c>
      <c r="CP591" s="1590"/>
      <c r="CQ591" s="1590"/>
      <c r="CR591" s="1590"/>
      <c r="CS591" s="1590"/>
      <c r="CT591" s="1590">
        <f t="shared" si="13"/>
        <v>0</v>
      </c>
      <c r="CU591" s="1590"/>
      <c r="CV591" s="1590"/>
      <c r="CW591" s="1590"/>
      <c r="CX591" s="1590"/>
      <c r="CY591" s="1590">
        <f t="shared" si="14"/>
        <v>0</v>
      </c>
      <c r="CZ591" s="1590"/>
      <c r="DA591" s="1590"/>
      <c r="DB591" s="1590"/>
      <c r="DC591" s="1590"/>
      <c r="DD591" s="1590">
        <f t="shared" si="15"/>
        <v>0</v>
      </c>
      <c r="DE591" s="1590"/>
      <c r="DF591" s="1590"/>
      <c r="DG591" s="1590"/>
      <c r="DH591" s="1590"/>
    </row>
    <row r="592" spans="1:112" ht="12.75">
      <c r="A592" s="91" t="s">
        <v>535</v>
      </c>
      <c r="B592" s="15" t="s">
        <v>537</v>
      </c>
      <c r="G592" s="1302">
        <f>C553</f>
        <v>0</v>
      </c>
      <c r="H592" s="1302"/>
      <c r="I592" s="1302"/>
      <c r="J592" s="1302"/>
      <c r="K592" s="1302"/>
      <c r="L592" s="1302"/>
      <c r="M592" s="1302"/>
      <c r="N592" s="1302"/>
      <c r="O592" s="1302"/>
      <c r="P592" s="1302"/>
      <c r="Q592" s="1302"/>
      <c r="R592" s="1302"/>
      <c r="T592" s="91" t="s">
        <v>727</v>
      </c>
      <c r="U592" s="15" t="s">
        <v>537</v>
      </c>
      <c r="Z592" s="1302">
        <f>C554</f>
        <v>0</v>
      </c>
      <c r="AA592" s="1302"/>
      <c r="AB592" s="1302"/>
      <c r="AC592" s="1302"/>
      <c r="AD592" s="1302"/>
      <c r="AE592" s="1302"/>
      <c r="AF592" s="1302"/>
      <c r="AG592" s="1302"/>
      <c r="AH592" s="1302"/>
      <c r="AI592" s="1302"/>
      <c r="AJ592" s="1302"/>
      <c r="AK592" s="1302"/>
      <c r="AM592" s="8" t="s">
        <v>176</v>
      </c>
      <c r="AN592" s="62"/>
      <c r="AO592" s="62"/>
      <c r="AP592" s="62"/>
      <c r="AQ592" s="62"/>
      <c r="AR592" s="1299">
        <f t="shared" si="0"/>
        <v>0</v>
      </c>
      <c r="AS592" s="1300"/>
      <c r="AT592" s="1333">
        <f t="shared" si="1"/>
        <v>0</v>
      </c>
      <c r="AU592" s="1334"/>
      <c r="AV592" s="1299">
        <f t="shared" si="2"/>
        <v>0</v>
      </c>
      <c r="AW592" s="1300"/>
      <c r="AX592" s="1333">
        <f t="shared" si="3"/>
        <v>0</v>
      </c>
      <c r="AY592" s="1334"/>
      <c r="AZ592" s="62"/>
      <c r="BA592" s="1333">
        <f t="shared" si="4"/>
        <v>0</v>
      </c>
      <c r="BB592" s="1335"/>
      <c r="BC592" s="1335"/>
      <c r="BD592" s="1335"/>
      <c r="BE592" s="1334"/>
      <c r="BF592" s="1327">
        <f t="shared" si="5"/>
        <v>0</v>
      </c>
      <c r="BG592" s="1327"/>
      <c r="BH592" s="1327"/>
      <c r="BI592" s="1327"/>
      <c r="BJ592" s="1327"/>
      <c r="BK592" s="1327">
        <f t="shared" si="6"/>
        <v>0</v>
      </c>
      <c r="BL592" s="1327"/>
      <c r="BM592" s="1327"/>
      <c r="BN592" s="1327"/>
      <c r="BO592" s="1327"/>
      <c r="BP592" s="1327">
        <f t="shared" si="7"/>
        <v>0</v>
      </c>
      <c r="BQ592" s="1327"/>
      <c r="BR592" s="1327"/>
      <c r="BS592" s="1327"/>
      <c r="BT592" s="1327"/>
      <c r="BU592" s="1327">
        <f t="shared" si="8"/>
        <v>0</v>
      </c>
      <c r="BV592" s="1327"/>
      <c r="BW592" s="1327"/>
      <c r="BX592" s="1327"/>
      <c r="BY592" s="1327"/>
      <c r="BZ592" s="1327">
        <f t="shared" si="9"/>
        <v>0</v>
      </c>
      <c r="CA592" s="1327"/>
      <c r="CB592" s="1327"/>
      <c r="CC592" s="1327"/>
      <c r="CD592" s="1327"/>
      <c r="CE592" s="1590">
        <f t="shared" si="10"/>
        <v>0</v>
      </c>
      <c r="CF592" s="1590"/>
      <c r="CG592" s="1590"/>
      <c r="CH592" s="1590"/>
      <c r="CI592" s="1590"/>
      <c r="CJ592" s="1590">
        <f t="shared" si="11"/>
        <v>0</v>
      </c>
      <c r="CK592" s="1590"/>
      <c r="CL592" s="1590"/>
      <c r="CM592" s="1590"/>
      <c r="CN592" s="1590"/>
      <c r="CO592" s="1590">
        <f t="shared" si="12"/>
        <v>0</v>
      </c>
      <c r="CP592" s="1590"/>
      <c r="CQ592" s="1590"/>
      <c r="CR592" s="1590"/>
      <c r="CS592" s="1590"/>
      <c r="CT592" s="1590">
        <f t="shared" si="13"/>
        <v>0</v>
      </c>
      <c r="CU592" s="1590"/>
      <c r="CV592" s="1590"/>
      <c r="CW592" s="1590"/>
      <c r="CX592" s="1590"/>
      <c r="CY592" s="1590">
        <f t="shared" si="14"/>
        <v>0</v>
      </c>
      <c r="CZ592" s="1590"/>
      <c r="DA592" s="1590"/>
      <c r="DB592" s="1590"/>
      <c r="DC592" s="1590"/>
      <c r="DD592" s="1590">
        <f t="shared" si="15"/>
        <v>0</v>
      </c>
      <c r="DE592" s="1590"/>
      <c r="DF592" s="1590"/>
      <c r="DG592" s="1590"/>
      <c r="DH592" s="1590"/>
    </row>
    <row r="593" spans="1:112" ht="12.75">
      <c r="A593" s="39"/>
      <c r="B593" s="15" t="s">
        <v>93</v>
      </c>
      <c r="G593" s="1116"/>
      <c r="H593" s="1116"/>
      <c r="I593" s="1116"/>
      <c r="J593" s="1116"/>
      <c r="K593" s="1116"/>
      <c r="L593" s="1116"/>
      <c r="M593" s="1116"/>
      <c r="N593" s="1116"/>
      <c r="O593" s="1116"/>
      <c r="P593" s="1116"/>
      <c r="Q593" s="1116"/>
      <c r="R593" s="1116"/>
      <c r="T593" s="39"/>
      <c r="U593" s="15" t="s">
        <v>93</v>
      </c>
      <c r="Z593" s="1116"/>
      <c r="AA593" s="1116"/>
      <c r="AB593" s="1116"/>
      <c r="AC593" s="1116"/>
      <c r="AD593" s="1116"/>
      <c r="AE593" s="1116"/>
      <c r="AF593" s="1116"/>
      <c r="AG593" s="1116"/>
      <c r="AH593" s="1116"/>
      <c r="AI593" s="1116"/>
      <c r="AJ593" s="1116"/>
      <c r="AK593" s="1116"/>
      <c r="AM593" s="8" t="s">
        <v>34</v>
      </c>
      <c r="AN593" s="62"/>
      <c r="AO593" s="62"/>
      <c r="AP593" s="62"/>
      <c r="AQ593" s="62"/>
      <c r="AR593" s="1299">
        <f t="shared" si="0"/>
        <v>0</v>
      </c>
      <c r="AS593" s="1300"/>
      <c r="AT593" s="1333">
        <f t="shared" si="1"/>
        <v>0</v>
      </c>
      <c r="AU593" s="1334"/>
      <c r="AV593" s="1299">
        <f t="shared" si="2"/>
        <v>0</v>
      </c>
      <c r="AW593" s="1300"/>
      <c r="AX593" s="1333">
        <f t="shared" si="3"/>
        <v>0</v>
      </c>
      <c r="AY593" s="1334"/>
      <c r="AZ593" s="62"/>
      <c r="BA593" s="1333">
        <f t="shared" si="4"/>
        <v>0</v>
      </c>
      <c r="BB593" s="1335"/>
      <c r="BC593" s="1335"/>
      <c r="BD593" s="1335"/>
      <c r="BE593" s="1334"/>
      <c r="BF593" s="1327">
        <f t="shared" si="5"/>
        <v>0</v>
      </c>
      <c r="BG593" s="1327"/>
      <c r="BH593" s="1327"/>
      <c r="BI593" s="1327"/>
      <c r="BJ593" s="1327"/>
      <c r="BK593" s="1327">
        <f t="shared" si="6"/>
        <v>0</v>
      </c>
      <c r="BL593" s="1327"/>
      <c r="BM593" s="1327"/>
      <c r="BN593" s="1327"/>
      <c r="BO593" s="1327"/>
      <c r="BP593" s="1327">
        <f t="shared" si="7"/>
        <v>0</v>
      </c>
      <c r="BQ593" s="1327"/>
      <c r="BR593" s="1327"/>
      <c r="BS593" s="1327"/>
      <c r="BT593" s="1327"/>
      <c r="BU593" s="1327">
        <f t="shared" si="8"/>
        <v>0</v>
      </c>
      <c r="BV593" s="1327"/>
      <c r="BW593" s="1327"/>
      <c r="BX593" s="1327"/>
      <c r="BY593" s="1327"/>
      <c r="BZ593" s="1327">
        <f t="shared" si="9"/>
        <v>0</v>
      </c>
      <c r="CA593" s="1327"/>
      <c r="CB593" s="1327"/>
      <c r="CC593" s="1327"/>
      <c r="CD593" s="1327"/>
      <c r="CE593" s="1590">
        <f t="shared" si="10"/>
        <v>0</v>
      </c>
      <c r="CF593" s="1590"/>
      <c r="CG593" s="1590"/>
      <c r="CH593" s="1590"/>
      <c r="CI593" s="1590"/>
      <c r="CJ593" s="1590">
        <f t="shared" si="11"/>
        <v>0</v>
      </c>
      <c r="CK593" s="1590"/>
      <c r="CL593" s="1590"/>
      <c r="CM593" s="1590"/>
      <c r="CN593" s="1590"/>
      <c r="CO593" s="1590">
        <f t="shared" si="12"/>
        <v>0</v>
      </c>
      <c r="CP593" s="1590"/>
      <c r="CQ593" s="1590"/>
      <c r="CR593" s="1590"/>
      <c r="CS593" s="1590"/>
      <c r="CT593" s="1590">
        <f t="shared" si="13"/>
        <v>0</v>
      </c>
      <c r="CU593" s="1590"/>
      <c r="CV593" s="1590"/>
      <c r="CW593" s="1590"/>
      <c r="CX593" s="1590"/>
      <c r="CY593" s="1590">
        <f t="shared" si="14"/>
        <v>0</v>
      </c>
      <c r="CZ593" s="1590"/>
      <c r="DA593" s="1590"/>
      <c r="DB593" s="1590"/>
      <c r="DC593" s="1590"/>
      <c r="DD593" s="1590">
        <f t="shared" si="15"/>
        <v>0</v>
      </c>
      <c r="DE593" s="1590"/>
      <c r="DF593" s="1590"/>
      <c r="DG593" s="1590"/>
      <c r="DH593" s="1590"/>
    </row>
    <row r="594" spans="1:112" ht="12.75">
      <c r="A594" s="39"/>
      <c r="B594" s="15" t="s">
        <v>659</v>
      </c>
      <c r="G594" s="1116"/>
      <c r="H594" s="1116"/>
      <c r="I594" s="1116"/>
      <c r="J594" s="1116"/>
      <c r="K594" s="1116"/>
      <c r="L594" s="1116"/>
      <c r="M594" s="1116"/>
      <c r="N594" s="1116"/>
      <c r="O594" s="1116"/>
      <c r="P594" s="1116"/>
      <c r="Q594" s="1116"/>
      <c r="R594" s="1116"/>
      <c r="T594" s="39"/>
      <c r="U594" s="15" t="s">
        <v>659</v>
      </c>
      <c r="Z594" s="1115"/>
      <c r="AA594" s="1115"/>
      <c r="AB594" s="1115"/>
      <c r="AC594" s="1115"/>
      <c r="AD594" s="1115"/>
      <c r="AE594" s="1115"/>
      <c r="AF594" s="1115"/>
      <c r="AG594" s="1115"/>
      <c r="AH594" s="1115"/>
      <c r="AI594" s="1115"/>
      <c r="AJ594" s="1115"/>
      <c r="AK594" s="1115"/>
      <c r="AM594" s="62"/>
      <c r="AN594" s="62"/>
      <c r="AO594" s="62"/>
      <c r="AP594" s="62"/>
      <c r="AQ594" s="62"/>
      <c r="AR594" s="1299">
        <f t="shared" si="0"/>
        <v>0</v>
      </c>
      <c r="AS594" s="1300"/>
      <c r="AT594" s="1333">
        <f t="shared" si="1"/>
        <v>0</v>
      </c>
      <c r="AU594" s="1334"/>
      <c r="AV594" s="1299">
        <f t="shared" si="2"/>
        <v>0</v>
      </c>
      <c r="AW594" s="1300"/>
      <c r="AX594" s="1333">
        <f t="shared" si="3"/>
        <v>0</v>
      </c>
      <c r="AY594" s="1334"/>
      <c r="AZ594" s="62"/>
      <c r="BA594" s="1333">
        <f t="shared" si="4"/>
        <v>0</v>
      </c>
      <c r="BB594" s="1335"/>
      <c r="BC594" s="1335"/>
      <c r="BD594" s="1335"/>
      <c r="BE594" s="1334"/>
      <c r="BF594" s="1327">
        <f t="shared" si="5"/>
        <v>0</v>
      </c>
      <c r="BG594" s="1327"/>
      <c r="BH594" s="1327"/>
      <c r="BI594" s="1327"/>
      <c r="BJ594" s="1327"/>
      <c r="BK594" s="1327">
        <f t="shared" si="6"/>
        <v>0</v>
      </c>
      <c r="BL594" s="1327"/>
      <c r="BM594" s="1327"/>
      <c r="BN594" s="1327"/>
      <c r="BO594" s="1327"/>
      <c r="BP594" s="1327">
        <f t="shared" si="7"/>
        <v>0</v>
      </c>
      <c r="BQ594" s="1327"/>
      <c r="BR594" s="1327"/>
      <c r="BS594" s="1327"/>
      <c r="BT594" s="1327"/>
      <c r="BU594" s="1327">
        <f t="shared" si="8"/>
        <v>0</v>
      </c>
      <c r="BV594" s="1327"/>
      <c r="BW594" s="1327"/>
      <c r="BX594" s="1327"/>
      <c r="BY594" s="1327"/>
      <c r="BZ594" s="1327">
        <f t="shared" si="9"/>
        <v>0</v>
      </c>
      <c r="CA594" s="1327"/>
      <c r="CB594" s="1327"/>
      <c r="CC594" s="1327"/>
      <c r="CD594" s="1327"/>
      <c r="CE594" s="1590">
        <f t="shared" si="10"/>
        <v>0</v>
      </c>
      <c r="CF594" s="1590"/>
      <c r="CG594" s="1590"/>
      <c r="CH594" s="1590"/>
      <c r="CI594" s="1590"/>
      <c r="CJ594" s="1590">
        <f t="shared" si="11"/>
        <v>0</v>
      </c>
      <c r="CK594" s="1590"/>
      <c r="CL594" s="1590"/>
      <c r="CM594" s="1590"/>
      <c r="CN594" s="1590"/>
      <c r="CO594" s="1590">
        <f t="shared" si="12"/>
        <v>0</v>
      </c>
      <c r="CP594" s="1590"/>
      <c r="CQ594" s="1590"/>
      <c r="CR594" s="1590"/>
      <c r="CS594" s="1590"/>
      <c r="CT594" s="1590">
        <f t="shared" si="13"/>
        <v>0</v>
      </c>
      <c r="CU594" s="1590"/>
      <c r="CV594" s="1590"/>
      <c r="CW594" s="1590"/>
      <c r="CX594" s="1590"/>
      <c r="CY594" s="1590">
        <f t="shared" si="14"/>
        <v>0</v>
      </c>
      <c r="CZ594" s="1590"/>
      <c r="DA594" s="1590"/>
      <c r="DB594" s="1590"/>
      <c r="DC594" s="1590"/>
      <c r="DD594" s="1590">
        <f t="shared" si="15"/>
        <v>0</v>
      </c>
      <c r="DE594" s="1590"/>
      <c r="DF594" s="1590"/>
      <c r="DG594" s="1590"/>
      <c r="DH594" s="1590"/>
    </row>
    <row r="595" spans="1:112" ht="12.75">
      <c r="A595" s="39"/>
      <c r="B595" s="15" t="s">
        <v>20</v>
      </c>
      <c r="G595" s="1116"/>
      <c r="H595" s="1116"/>
      <c r="I595" s="1116"/>
      <c r="J595" s="1116"/>
      <c r="K595" s="1116"/>
      <c r="L595" s="1116"/>
      <c r="M595" s="1116"/>
      <c r="N595" s="1116"/>
      <c r="O595" s="1116"/>
      <c r="P595" s="1116"/>
      <c r="Q595" s="1116"/>
      <c r="R595" s="1116"/>
      <c r="T595" s="39"/>
      <c r="U595" s="15" t="s">
        <v>20</v>
      </c>
      <c r="Z595" s="1115"/>
      <c r="AA595" s="1115"/>
      <c r="AB595" s="1115"/>
      <c r="AC595" s="1115"/>
      <c r="AD595" s="1115"/>
      <c r="AE595" s="1115"/>
      <c r="AF595" s="1115"/>
      <c r="AG595" s="1115"/>
      <c r="AH595" s="1115"/>
      <c r="AI595" s="1115"/>
      <c r="AJ595" s="1115"/>
      <c r="AK595" s="1115"/>
      <c r="AM595" s="62"/>
      <c r="AN595" s="62"/>
      <c r="AO595" s="62"/>
      <c r="AP595" s="62"/>
      <c r="AQ595" s="62"/>
      <c r="AR595" s="1299">
        <f t="shared" si="0"/>
        <v>0</v>
      </c>
      <c r="AS595" s="1300"/>
      <c r="AT595" s="1333">
        <f t="shared" si="1"/>
        <v>0</v>
      </c>
      <c r="AU595" s="1334"/>
      <c r="AV595" s="1299">
        <f t="shared" si="2"/>
        <v>0</v>
      </c>
      <c r="AW595" s="1300"/>
      <c r="AX595" s="1333">
        <f t="shared" si="3"/>
        <v>0</v>
      </c>
      <c r="AY595" s="1334"/>
      <c r="AZ595" s="62"/>
      <c r="BA595" s="1333">
        <f t="shared" si="4"/>
        <v>0</v>
      </c>
      <c r="BB595" s="1335"/>
      <c r="BC595" s="1335"/>
      <c r="BD595" s="1335"/>
      <c r="BE595" s="1334"/>
      <c r="BF595" s="1327">
        <f t="shared" si="5"/>
        <v>0</v>
      </c>
      <c r="BG595" s="1327"/>
      <c r="BH595" s="1327"/>
      <c r="BI595" s="1327"/>
      <c r="BJ595" s="1327"/>
      <c r="BK595" s="1327">
        <f t="shared" si="6"/>
        <v>0</v>
      </c>
      <c r="BL595" s="1327"/>
      <c r="BM595" s="1327"/>
      <c r="BN595" s="1327"/>
      <c r="BO595" s="1327"/>
      <c r="BP595" s="1327">
        <f t="shared" si="7"/>
        <v>0</v>
      </c>
      <c r="BQ595" s="1327"/>
      <c r="BR595" s="1327"/>
      <c r="BS595" s="1327"/>
      <c r="BT595" s="1327"/>
      <c r="BU595" s="1327">
        <f t="shared" si="8"/>
        <v>0</v>
      </c>
      <c r="BV595" s="1327"/>
      <c r="BW595" s="1327"/>
      <c r="BX595" s="1327"/>
      <c r="BY595" s="1327"/>
      <c r="BZ595" s="1327">
        <f t="shared" si="9"/>
        <v>0</v>
      </c>
      <c r="CA595" s="1327"/>
      <c r="CB595" s="1327"/>
      <c r="CC595" s="1327"/>
      <c r="CD595" s="1327"/>
      <c r="CE595" s="1590">
        <f t="shared" si="10"/>
        <v>0</v>
      </c>
      <c r="CF595" s="1590"/>
      <c r="CG595" s="1590"/>
      <c r="CH595" s="1590"/>
      <c r="CI595" s="1590"/>
      <c r="CJ595" s="1590">
        <f t="shared" si="11"/>
        <v>0</v>
      </c>
      <c r="CK595" s="1590"/>
      <c r="CL595" s="1590"/>
      <c r="CM595" s="1590"/>
      <c r="CN595" s="1590"/>
      <c r="CO595" s="1590">
        <f t="shared" si="12"/>
        <v>0</v>
      </c>
      <c r="CP595" s="1590"/>
      <c r="CQ595" s="1590"/>
      <c r="CR595" s="1590"/>
      <c r="CS595" s="1590"/>
      <c r="CT595" s="1590">
        <f t="shared" si="13"/>
        <v>0</v>
      </c>
      <c r="CU595" s="1590"/>
      <c r="CV595" s="1590"/>
      <c r="CW595" s="1590"/>
      <c r="CX595" s="1590"/>
      <c r="CY595" s="1590">
        <f t="shared" si="14"/>
        <v>0</v>
      </c>
      <c r="CZ595" s="1590"/>
      <c r="DA595" s="1590"/>
      <c r="DB595" s="1590"/>
      <c r="DC595" s="1590"/>
      <c r="DD595" s="1590">
        <f t="shared" si="15"/>
        <v>0</v>
      </c>
      <c r="DE595" s="1590"/>
      <c r="DF595" s="1590"/>
      <c r="DG595" s="1590"/>
      <c r="DH595" s="1590"/>
    </row>
    <row r="596" spans="1:112" ht="12.75">
      <c r="A596" s="39"/>
      <c r="B596" s="15" t="s">
        <v>342</v>
      </c>
      <c r="G596" s="1134"/>
      <c r="H596" s="1134"/>
      <c r="I596" s="1134"/>
      <c r="J596" s="1134"/>
      <c r="K596" s="1134"/>
      <c r="L596" s="1134"/>
      <c r="O596" s="144" t="s">
        <v>224</v>
      </c>
      <c r="P596" s="1153"/>
      <c r="Q596" s="1153"/>
      <c r="R596" s="1153"/>
      <c r="T596" s="39"/>
      <c r="U596" s="15" t="s">
        <v>342</v>
      </c>
      <c r="Z596" s="1134"/>
      <c r="AA596" s="1134"/>
      <c r="AB596" s="1134"/>
      <c r="AC596" s="1134"/>
      <c r="AD596" s="1134"/>
      <c r="AE596" s="1134"/>
      <c r="AH596" s="144" t="s">
        <v>224</v>
      </c>
      <c r="AI596" s="1153"/>
      <c r="AJ596" s="1153"/>
      <c r="AK596" s="1153"/>
      <c r="AM596" s="62"/>
      <c r="AN596" s="62"/>
      <c r="AO596" s="62"/>
      <c r="AP596" s="62"/>
      <c r="AQ596" s="62"/>
      <c r="AR596" s="1299">
        <f t="shared" si="0"/>
        <v>0</v>
      </c>
      <c r="AS596" s="1300"/>
      <c r="AT596" s="1333">
        <f t="shared" si="1"/>
        <v>0</v>
      </c>
      <c r="AU596" s="1334"/>
      <c r="AV596" s="1299">
        <f t="shared" si="2"/>
        <v>0</v>
      </c>
      <c r="AW596" s="1300"/>
      <c r="AX596" s="1333">
        <f t="shared" si="3"/>
        <v>0</v>
      </c>
      <c r="AY596" s="1334"/>
      <c r="AZ596" s="62"/>
      <c r="BA596" s="1333">
        <f t="shared" si="4"/>
        <v>0</v>
      </c>
      <c r="BB596" s="1335"/>
      <c r="BC596" s="1335"/>
      <c r="BD596" s="1335"/>
      <c r="BE596" s="1334"/>
      <c r="BF596" s="1327">
        <f t="shared" si="5"/>
        <v>0</v>
      </c>
      <c r="BG596" s="1327"/>
      <c r="BH596" s="1327"/>
      <c r="BI596" s="1327"/>
      <c r="BJ596" s="1327"/>
      <c r="BK596" s="1327">
        <f t="shared" si="6"/>
        <v>0</v>
      </c>
      <c r="BL596" s="1327"/>
      <c r="BM596" s="1327"/>
      <c r="BN596" s="1327"/>
      <c r="BO596" s="1327"/>
      <c r="BP596" s="1327">
        <f t="shared" si="7"/>
        <v>0</v>
      </c>
      <c r="BQ596" s="1327"/>
      <c r="BR596" s="1327"/>
      <c r="BS596" s="1327"/>
      <c r="BT596" s="1327"/>
      <c r="BU596" s="1327">
        <f t="shared" si="8"/>
        <v>0</v>
      </c>
      <c r="BV596" s="1327"/>
      <c r="BW596" s="1327"/>
      <c r="BX596" s="1327"/>
      <c r="BY596" s="1327"/>
      <c r="BZ596" s="1327">
        <f t="shared" si="9"/>
        <v>0</v>
      </c>
      <c r="CA596" s="1327"/>
      <c r="CB596" s="1327"/>
      <c r="CC596" s="1327"/>
      <c r="CD596" s="1327"/>
      <c r="CE596" s="1590">
        <f t="shared" si="10"/>
        <v>0</v>
      </c>
      <c r="CF596" s="1590"/>
      <c r="CG596" s="1590"/>
      <c r="CH596" s="1590"/>
      <c r="CI596" s="1590"/>
      <c r="CJ596" s="1590">
        <f t="shared" si="11"/>
        <v>0</v>
      </c>
      <c r="CK596" s="1590"/>
      <c r="CL596" s="1590"/>
      <c r="CM596" s="1590"/>
      <c r="CN596" s="1590"/>
      <c r="CO596" s="1590">
        <f t="shared" si="12"/>
        <v>0</v>
      </c>
      <c r="CP596" s="1590"/>
      <c r="CQ596" s="1590"/>
      <c r="CR596" s="1590"/>
      <c r="CS596" s="1590"/>
      <c r="CT596" s="1590">
        <f t="shared" si="13"/>
        <v>0</v>
      </c>
      <c r="CU596" s="1590"/>
      <c r="CV596" s="1590"/>
      <c r="CW596" s="1590"/>
      <c r="CX596" s="1590"/>
      <c r="CY596" s="1590">
        <f t="shared" si="14"/>
        <v>0</v>
      </c>
      <c r="CZ596" s="1590"/>
      <c r="DA596" s="1590"/>
      <c r="DB596" s="1590"/>
      <c r="DC596" s="1590"/>
      <c r="DD596" s="1590">
        <f t="shared" si="15"/>
        <v>0</v>
      </c>
      <c r="DE596" s="1590"/>
      <c r="DF596" s="1590"/>
      <c r="DG596" s="1590"/>
      <c r="DH596" s="1590"/>
    </row>
    <row r="597" spans="1:112" s="8" customFormat="1" ht="12.75">
      <c r="A597" s="39"/>
      <c r="B597" s="15" t="s">
        <v>21</v>
      </c>
      <c r="C597" s="15"/>
      <c r="D597" s="15"/>
      <c r="E597" s="15"/>
      <c r="F597" s="15"/>
      <c r="G597" s="15"/>
      <c r="H597" s="1116"/>
      <c r="I597" s="1116"/>
      <c r="J597" s="1116"/>
      <c r="K597" s="1116"/>
      <c r="L597" s="1116"/>
      <c r="M597" s="1116"/>
      <c r="N597" s="1116"/>
      <c r="O597" s="1116"/>
      <c r="P597" s="1116"/>
      <c r="Q597" s="1116"/>
      <c r="R597" s="1116"/>
      <c r="S597" s="15"/>
      <c r="T597" s="39"/>
      <c r="U597" s="15" t="s">
        <v>21</v>
      </c>
      <c r="V597" s="15"/>
      <c r="W597" s="15"/>
      <c r="X597" s="15"/>
      <c r="Y597" s="15"/>
      <c r="Z597" s="15"/>
      <c r="AA597" s="1116"/>
      <c r="AB597" s="1116"/>
      <c r="AC597" s="1116"/>
      <c r="AD597" s="1116"/>
      <c r="AE597" s="1116"/>
      <c r="AF597" s="1116"/>
      <c r="AG597" s="1116"/>
      <c r="AH597" s="1116"/>
      <c r="AI597" s="1116"/>
      <c r="AJ597" s="1116"/>
      <c r="AK597" s="1116"/>
      <c r="AL597" s="15"/>
      <c r="AM597" s="62"/>
      <c r="AN597" s="62"/>
      <c r="AO597" s="62"/>
      <c r="AP597" s="62"/>
      <c r="AQ597" s="62"/>
      <c r="AR597" s="1299">
        <f t="shared" si="0"/>
        <v>0</v>
      </c>
      <c r="AS597" s="1300"/>
      <c r="AT597" s="1333">
        <f t="shared" si="1"/>
        <v>0</v>
      </c>
      <c r="AU597" s="1334"/>
      <c r="AV597" s="1299">
        <f t="shared" si="2"/>
        <v>0</v>
      </c>
      <c r="AW597" s="1300"/>
      <c r="AX597" s="1333">
        <f t="shared" si="3"/>
        <v>0</v>
      </c>
      <c r="AY597" s="1334"/>
      <c r="AZ597" s="62"/>
      <c r="BA597" s="1333">
        <f t="shared" si="4"/>
        <v>0</v>
      </c>
      <c r="BB597" s="1335"/>
      <c r="BC597" s="1335"/>
      <c r="BD597" s="1335"/>
      <c r="BE597" s="1334"/>
      <c r="BF597" s="1327">
        <f t="shared" si="5"/>
        <v>0</v>
      </c>
      <c r="BG597" s="1327"/>
      <c r="BH597" s="1327"/>
      <c r="BI597" s="1327"/>
      <c r="BJ597" s="1327"/>
      <c r="BK597" s="1327">
        <f t="shared" si="6"/>
        <v>0</v>
      </c>
      <c r="BL597" s="1327"/>
      <c r="BM597" s="1327"/>
      <c r="BN597" s="1327"/>
      <c r="BO597" s="1327"/>
      <c r="BP597" s="1327">
        <f t="shared" si="7"/>
        <v>0</v>
      </c>
      <c r="BQ597" s="1327"/>
      <c r="BR597" s="1327"/>
      <c r="BS597" s="1327"/>
      <c r="BT597" s="1327"/>
      <c r="BU597" s="1327">
        <f t="shared" si="8"/>
        <v>0</v>
      </c>
      <c r="BV597" s="1327"/>
      <c r="BW597" s="1327"/>
      <c r="BX597" s="1327"/>
      <c r="BY597" s="1327"/>
      <c r="BZ597" s="1327">
        <f t="shared" si="9"/>
        <v>0</v>
      </c>
      <c r="CA597" s="1327"/>
      <c r="CB597" s="1327"/>
      <c r="CC597" s="1327"/>
      <c r="CD597" s="1327"/>
      <c r="CE597" s="1590">
        <f t="shared" si="10"/>
        <v>0</v>
      </c>
      <c r="CF597" s="1590"/>
      <c r="CG597" s="1590"/>
      <c r="CH597" s="1590"/>
      <c r="CI597" s="1590"/>
      <c r="CJ597" s="1590">
        <f t="shared" si="11"/>
        <v>0</v>
      </c>
      <c r="CK597" s="1590"/>
      <c r="CL597" s="1590"/>
      <c r="CM597" s="1590"/>
      <c r="CN597" s="1590"/>
      <c r="CO597" s="1590">
        <f t="shared" si="12"/>
        <v>0</v>
      </c>
      <c r="CP597" s="1590"/>
      <c r="CQ597" s="1590"/>
      <c r="CR597" s="1590"/>
      <c r="CS597" s="1590"/>
      <c r="CT597" s="1590">
        <f t="shared" si="13"/>
        <v>0</v>
      </c>
      <c r="CU597" s="1590"/>
      <c r="CV597" s="1590"/>
      <c r="CW597" s="1590"/>
      <c r="CX597" s="1590"/>
      <c r="CY597" s="1590">
        <f t="shared" si="14"/>
        <v>0</v>
      </c>
      <c r="CZ597" s="1590"/>
      <c r="DA597" s="1590"/>
      <c r="DB597" s="1590"/>
      <c r="DC597" s="1590"/>
      <c r="DD597" s="1590">
        <f t="shared" si="15"/>
        <v>0</v>
      </c>
      <c r="DE597" s="1590"/>
      <c r="DF597" s="1590"/>
      <c r="DG597" s="1590"/>
      <c r="DH597" s="1590"/>
    </row>
    <row r="598" spans="1:112" s="8" customFormat="1" ht="12.75">
      <c r="A598" s="39"/>
      <c r="B598" s="15" t="s">
        <v>23</v>
      </c>
      <c r="C598" s="15"/>
      <c r="D598" s="15"/>
      <c r="E598" s="15"/>
      <c r="F598" s="15"/>
      <c r="G598" s="15"/>
      <c r="H598" s="15"/>
      <c r="I598" s="15"/>
      <c r="J598" s="15"/>
      <c r="K598" s="15"/>
      <c r="L598" s="15"/>
      <c r="M598" s="15"/>
      <c r="N598" s="1106" t="s">
        <v>753</v>
      </c>
      <c r="O598" s="1106"/>
      <c r="P598" s="15"/>
      <c r="Q598" s="15"/>
      <c r="R598" s="15"/>
      <c r="S598" s="15"/>
      <c r="T598" s="39"/>
      <c r="U598" s="15" t="s">
        <v>23</v>
      </c>
      <c r="V598" s="15"/>
      <c r="W598" s="15"/>
      <c r="X598" s="15"/>
      <c r="Y598" s="15"/>
      <c r="Z598" s="15"/>
      <c r="AA598" s="15"/>
      <c r="AB598" s="15"/>
      <c r="AC598" s="15"/>
      <c r="AD598" s="15"/>
      <c r="AE598" s="15"/>
      <c r="AF598" s="15"/>
      <c r="AG598" s="1106" t="s">
        <v>753</v>
      </c>
      <c r="AH598" s="1106"/>
      <c r="AI598" s="15"/>
      <c r="AJ598" s="15"/>
      <c r="AK598" s="15"/>
      <c r="AL598" s="15"/>
      <c r="AM598" s="62"/>
      <c r="AN598" s="62"/>
      <c r="AO598" s="62"/>
      <c r="AP598" s="62"/>
      <c r="AQ598" s="62"/>
      <c r="AR598" s="1299">
        <f t="shared" si="0"/>
        <v>0</v>
      </c>
      <c r="AS598" s="1300"/>
      <c r="AT598" s="1333">
        <f t="shared" si="1"/>
        <v>0</v>
      </c>
      <c r="AU598" s="1334"/>
      <c r="AV598" s="1299">
        <f t="shared" si="2"/>
        <v>0</v>
      </c>
      <c r="AW598" s="1300"/>
      <c r="AX598" s="1333">
        <f t="shared" si="3"/>
        <v>0</v>
      </c>
      <c r="AY598" s="1334"/>
      <c r="AZ598" s="62"/>
      <c r="BA598" s="1333">
        <f t="shared" si="4"/>
        <v>0</v>
      </c>
      <c r="BB598" s="1335"/>
      <c r="BC598" s="1335"/>
      <c r="BD598" s="1335"/>
      <c r="BE598" s="1334"/>
      <c r="BF598" s="1327">
        <f t="shared" si="5"/>
        <v>0</v>
      </c>
      <c r="BG598" s="1327"/>
      <c r="BH598" s="1327"/>
      <c r="BI598" s="1327"/>
      <c r="BJ598" s="1327"/>
      <c r="BK598" s="1327">
        <f t="shared" si="6"/>
        <v>0</v>
      </c>
      <c r="BL598" s="1327"/>
      <c r="BM598" s="1327"/>
      <c r="BN598" s="1327"/>
      <c r="BO598" s="1327"/>
      <c r="BP598" s="1327">
        <f t="shared" si="7"/>
        <v>0</v>
      </c>
      <c r="BQ598" s="1327"/>
      <c r="BR598" s="1327"/>
      <c r="BS598" s="1327"/>
      <c r="BT598" s="1327"/>
      <c r="BU598" s="1327">
        <f t="shared" si="8"/>
        <v>0</v>
      </c>
      <c r="BV598" s="1327"/>
      <c r="BW598" s="1327"/>
      <c r="BX598" s="1327"/>
      <c r="BY598" s="1327"/>
      <c r="BZ598" s="1327">
        <f t="shared" si="9"/>
        <v>0</v>
      </c>
      <c r="CA598" s="1327"/>
      <c r="CB598" s="1327"/>
      <c r="CC598" s="1327"/>
      <c r="CD598" s="1327"/>
      <c r="CE598" s="1590">
        <f t="shared" si="10"/>
        <v>0</v>
      </c>
      <c r="CF598" s="1590"/>
      <c r="CG598" s="1590"/>
      <c r="CH598" s="1590"/>
      <c r="CI598" s="1590"/>
      <c r="CJ598" s="1590">
        <f t="shared" si="11"/>
        <v>0</v>
      </c>
      <c r="CK598" s="1590"/>
      <c r="CL598" s="1590"/>
      <c r="CM598" s="1590"/>
      <c r="CN598" s="1590"/>
      <c r="CO598" s="1590">
        <f t="shared" si="12"/>
        <v>0</v>
      </c>
      <c r="CP598" s="1590"/>
      <c r="CQ598" s="1590"/>
      <c r="CR598" s="1590"/>
      <c r="CS598" s="1590"/>
      <c r="CT598" s="1590">
        <f t="shared" si="13"/>
        <v>0</v>
      </c>
      <c r="CU598" s="1590"/>
      <c r="CV598" s="1590"/>
      <c r="CW598" s="1590"/>
      <c r="CX598" s="1590"/>
      <c r="CY598" s="1590">
        <f t="shared" si="14"/>
        <v>0</v>
      </c>
      <c r="CZ598" s="1590"/>
      <c r="DA598" s="1590"/>
      <c r="DB598" s="1590"/>
      <c r="DC598" s="1590"/>
      <c r="DD598" s="1590">
        <f t="shared" si="15"/>
        <v>0</v>
      </c>
      <c r="DE598" s="1590"/>
      <c r="DF598" s="1590"/>
      <c r="DG598" s="1590"/>
      <c r="DH598" s="1590"/>
    </row>
    <row r="599" spans="1:112" s="8" customFormat="1" ht="12.75">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299">
        <f t="shared" si="0"/>
        <v>0</v>
      </c>
      <c r="AS599" s="1300"/>
      <c r="AT599" s="1333">
        <f t="shared" si="1"/>
        <v>0</v>
      </c>
      <c r="AU599" s="1334"/>
      <c r="AV599" s="1299">
        <f t="shared" si="2"/>
        <v>0</v>
      </c>
      <c r="AW599" s="1300"/>
      <c r="AX599" s="1333">
        <f t="shared" si="3"/>
        <v>0</v>
      </c>
      <c r="AY599" s="1334"/>
      <c r="AZ599" s="62"/>
      <c r="BA599" s="1333">
        <f t="shared" si="4"/>
        <v>0</v>
      </c>
      <c r="BB599" s="1335"/>
      <c r="BC599" s="1335"/>
      <c r="BD599" s="1335"/>
      <c r="BE599" s="1334"/>
      <c r="BF599" s="1327">
        <f t="shared" si="5"/>
        <v>0</v>
      </c>
      <c r="BG599" s="1327"/>
      <c r="BH599" s="1327"/>
      <c r="BI599" s="1327"/>
      <c r="BJ599" s="1327"/>
      <c r="BK599" s="1327">
        <f t="shared" si="6"/>
        <v>0</v>
      </c>
      <c r="BL599" s="1327"/>
      <c r="BM599" s="1327"/>
      <c r="BN599" s="1327"/>
      <c r="BO599" s="1327"/>
      <c r="BP599" s="1327">
        <f t="shared" si="7"/>
        <v>0</v>
      </c>
      <c r="BQ599" s="1327"/>
      <c r="BR599" s="1327"/>
      <c r="BS599" s="1327"/>
      <c r="BT599" s="1327"/>
      <c r="BU599" s="1327">
        <f t="shared" si="8"/>
        <v>0</v>
      </c>
      <c r="BV599" s="1327"/>
      <c r="BW599" s="1327"/>
      <c r="BX599" s="1327"/>
      <c r="BY599" s="1327"/>
      <c r="BZ599" s="1327">
        <f t="shared" si="9"/>
        <v>0</v>
      </c>
      <c r="CA599" s="1327"/>
      <c r="CB599" s="1327"/>
      <c r="CC599" s="1327"/>
      <c r="CD599" s="1327"/>
      <c r="CE599" s="1590">
        <f t="shared" si="10"/>
        <v>0</v>
      </c>
      <c r="CF599" s="1590"/>
      <c r="CG599" s="1590"/>
      <c r="CH599" s="1590"/>
      <c r="CI599" s="1590"/>
      <c r="CJ599" s="1590">
        <f t="shared" si="11"/>
        <v>0</v>
      </c>
      <c r="CK599" s="1590"/>
      <c r="CL599" s="1590"/>
      <c r="CM599" s="1590"/>
      <c r="CN599" s="1590"/>
      <c r="CO599" s="1590">
        <f t="shared" si="12"/>
        <v>0</v>
      </c>
      <c r="CP599" s="1590"/>
      <c r="CQ599" s="1590"/>
      <c r="CR599" s="1590"/>
      <c r="CS599" s="1590"/>
      <c r="CT599" s="1590">
        <f t="shared" si="13"/>
        <v>0</v>
      </c>
      <c r="CU599" s="1590"/>
      <c r="CV599" s="1590"/>
      <c r="CW599" s="1590"/>
      <c r="CX599" s="1590"/>
      <c r="CY599" s="1590">
        <f t="shared" si="14"/>
        <v>0</v>
      </c>
      <c r="CZ599" s="1590"/>
      <c r="DA599" s="1590"/>
      <c r="DB599" s="1590"/>
      <c r="DC599" s="1590"/>
      <c r="DD599" s="1590">
        <f t="shared" si="15"/>
        <v>0</v>
      </c>
      <c r="DE599" s="1590"/>
      <c r="DF599" s="1590"/>
      <c r="DG599" s="1590"/>
      <c r="DH599" s="1590"/>
    </row>
    <row r="600" spans="1:112" ht="12.75">
      <c r="A600" s="91" t="s">
        <v>399</v>
      </c>
      <c r="B600" s="15" t="s">
        <v>537</v>
      </c>
      <c r="G600" s="1302">
        <f>C555</f>
        <v>0</v>
      </c>
      <c r="H600" s="1302"/>
      <c r="I600" s="1302"/>
      <c r="J600" s="1302"/>
      <c r="K600" s="1302"/>
      <c r="L600" s="1302"/>
      <c r="M600" s="1302"/>
      <c r="N600" s="1302"/>
      <c r="O600" s="1302"/>
      <c r="P600" s="1302"/>
      <c r="Q600" s="1302"/>
      <c r="R600" s="1302"/>
      <c r="T600" s="91" t="s">
        <v>400</v>
      </c>
      <c r="U600" s="15" t="s">
        <v>537</v>
      </c>
      <c r="Z600" s="1302">
        <f>C556</f>
        <v>0</v>
      </c>
      <c r="AA600" s="1302"/>
      <c r="AB600" s="1302"/>
      <c r="AC600" s="1302"/>
      <c r="AD600" s="1302"/>
      <c r="AE600" s="1302"/>
      <c r="AF600" s="1302"/>
      <c r="AG600" s="1302"/>
      <c r="AH600" s="1302"/>
      <c r="AI600" s="1302"/>
      <c r="AJ600" s="1302"/>
      <c r="AK600" s="1302"/>
      <c r="AM600" s="62"/>
      <c r="AN600" s="62"/>
      <c r="AO600" s="62"/>
      <c r="AP600" s="62"/>
      <c r="AQ600" s="62"/>
      <c r="AR600" s="1299">
        <f t="shared" si="0"/>
        <v>0</v>
      </c>
      <c r="AS600" s="1300"/>
      <c r="AT600" s="1333">
        <f t="shared" si="1"/>
        <v>0</v>
      </c>
      <c r="AU600" s="1334"/>
      <c r="AV600" s="1299">
        <f t="shared" si="2"/>
        <v>0</v>
      </c>
      <c r="AW600" s="1300"/>
      <c r="AX600" s="1333">
        <f t="shared" si="3"/>
        <v>0</v>
      </c>
      <c r="AY600" s="1334"/>
      <c r="AZ600" s="62"/>
      <c r="BA600" s="1333">
        <f t="shared" si="4"/>
        <v>0</v>
      </c>
      <c r="BB600" s="1335"/>
      <c r="BC600" s="1335"/>
      <c r="BD600" s="1335"/>
      <c r="BE600" s="1334"/>
      <c r="BF600" s="1327">
        <f t="shared" si="5"/>
        <v>0</v>
      </c>
      <c r="BG600" s="1327"/>
      <c r="BH600" s="1327"/>
      <c r="BI600" s="1327"/>
      <c r="BJ600" s="1327"/>
      <c r="BK600" s="1327">
        <f t="shared" si="6"/>
        <v>0</v>
      </c>
      <c r="BL600" s="1327"/>
      <c r="BM600" s="1327"/>
      <c r="BN600" s="1327"/>
      <c r="BO600" s="1327"/>
      <c r="BP600" s="1327">
        <f t="shared" si="7"/>
        <v>0</v>
      </c>
      <c r="BQ600" s="1327"/>
      <c r="BR600" s="1327"/>
      <c r="BS600" s="1327"/>
      <c r="BT600" s="1327"/>
      <c r="BU600" s="1327">
        <f t="shared" si="8"/>
        <v>0</v>
      </c>
      <c r="BV600" s="1327"/>
      <c r="BW600" s="1327"/>
      <c r="BX600" s="1327"/>
      <c r="BY600" s="1327"/>
      <c r="BZ600" s="1327">
        <f t="shared" si="9"/>
        <v>0</v>
      </c>
      <c r="CA600" s="1327"/>
      <c r="CB600" s="1327"/>
      <c r="CC600" s="1327"/>
      <c r="CD600" s="1327"/>
      <c r="CE600" s="1590">
        <f t="shared" si="10"/>
        <v>0</v>
      </c>
      <c r="CF600" s="1590"/>
      <c r="CG600" s="1590"/>
      <c r="CH600" s="1590"/>
      <c r="CI600" s="1590"/>
      <c r="CJ600" s="1590">
        <f t="shared" si="11"/>
        <v>0</v>
      </c>
      <c r="CK600" s="1590"/>
      <c r="CL600" s="1590"/>
      <c r="CM600" s="1590"/>
      <c r="CN600" s="1590"/>
      <c r="CO600" s="1590">
        <f t="shared" si="12"/>
        <v>0</v>
      </c>
      <c r="CP600" s="1590"/>
      <c r="CQ600" s="1590"/>
      <c r="CR600" s="1590"/>
      <c r="CS600" s="1590"/>
      <c r="CT600" s="1590">
        <f t="shared" si="13"/>
        <v>0</v>
      </c>
      <c r="CU600" s="1590"/>
      <c r="CV600" s="1590"/>
      <c r="CW600" s="1590"/>
      <c r="CX600" s="1590"/>
      <c r="CY600" s="1590">
        <f t="shared" si="14"/>
        <v>0</v>
      </c>
      <c r="CZ600" s="1590"/>
      <c r="DA600" s="1590"/>
      <c r="DB600" s="1590"/>
      <c r="DC600" s="1590"/>
      <c r="DD600" s="1590">
        <f t="shared" si="15"/>
        <v>0</v>
      </c>
      <c r="DE600" s="1590"/>
      <c r="DF600" s="1590"/>
      <c r="DG600" s="1590"/>
      <c r="DH600" s="1590"/>
    </row>
    <row r="601" spans="1:112" ht="12.75">
      <c r="B601" s="15" t="s">
        <v>93</v>
      </c>
      <c r="G601" s="1116"/>
      <c r="H601" s="1116"/>
      <c r="I601" s="1116"/>
      <c r="J601" s="1116"/>
      <c r="K601" s="1116"/>
      <c r="L601" s="1116"/>
      <c r="M601" s="1116"/>
      <c r="N601" s="1116"/>
      <c r="O601" s="1116"/>
      <c r="P601" s="1116"/>
      <c r="Q601" s="1116"/>
      <c r="R601" s="1116"/>
      <c r="U601" s="15" t="s">
        <v>93</v>
      </c>
      <c r="Z601" s="1116"/>
      <c r="AA601" s="1116"/>
      <c r="AB601" s="1116"/>
      <c r="AC601" s="1116"/>
      <c r="AD601" s="1116"/>
      <c r="AE601" s="1116"/>
      <c r="AF601" s="1116"/>
      <c r="AG601" s="1116"/>
      <c r="AH601" s="1116"/>
      <c r="AI601" s="1116"/>
      <c r="AJ601" s="1116"/>
      <c r="AK601" s="1116"/>
      <c r="AM601" s="62"/>
      <c r="AN601" s="62"/>
      <c r="AO601" s="62"/>
      <c r="AP601" s="62"/>
      <c r="AQ601" s="62"/>
      <c r="AR601" s="1299">
        <f t="shared" si="0"/>
        <v>0</v>
      </c>
      <c r="AS601" s="1300"/>
      <c r="AT601" s="1333">
        <f t="shared" si="1"/>
        <v>0</v>
      </c>
      <c r="AU601" s="1334"/>
      <c r="AV601" s="1299">
        <f t="shared" si="2"/>
        <v>0</v>
      </c>
      <c r="AW601" s="1300"/>
      <c r="AX601" s="1333">
        <f t="shared" si="3"/>
        <v>0</v>
      </c>
      <c r="AY601" s="1334"/>
      <c r="AZ601" s="62"/>
      <c r="BA601" s="1333">
        <f t="shared" si="4"/>
        <v>0</v>
      </c>
      <c r="BB601" s="1335"/>
      <c r="BC601" s="1335"/>
      <c r="BD601" s="1335"/>
      <c r="BE601" s="1334"/>
      <c r="BF601" s="1327">
        <f t="shared" si="5"/>
        <v>0</v>
      </c>
      <c r="BG601" s="1327"/>
      <c r="BH601" s="1327"/>
      <c r="BI601" s="1327"/>
      <c r="BJ601" s="1327"/>
      <c r="BK601" s="1327">
        <f t="shared" si="6"/>
        <v>0</v>
      </c>
      <c r="BL601" s="1327"/>
      <c r="BM601" s="1327"/>
      <c r="BN601" s="1327"/>
      <c r="BO601" s="1327"/>
      <c r="BP601" s="1327">
        <f t="shared" si="7"/>
        <v>0</v>
      </c>
      <c r="BQ601" s="1327"/>
      <c r="BR601" s="1327"/>
      <c r="BS601" s="1327"/>
      <c r="BT601" s="1327"/>
      <c r="BU601" s="1327">
        <f t="shared" si="8"/>
        <v>0</v>
      </c>
      <c r="BV601" s="1327"/>
      <c r="BW601" s="1327"/>
      <c r="BX601" s="1327"/>
      <c r="BY601" s="1327"/>
      <c r="BZ601" s="1327">
        <f t="shared" si="9"/>
        <v>0</v>
      </c>
      <c r="CA601" s="1327"/>
      <c r="CB601" s="1327"/>
      <c r="CC601" s="1327"/>
      <c r="CD601" s="1327"/>
      <c r="CE601" s="1590">
        <f t="shared" si="10"/>
        <v>0</v>
      </c>
      <c r="CF601" s="1590"/>
      <c r="CG601" s="1590"/>
      <c r="CH601" s="1590"/>
      <c r="CI601" s="1590"/>
      <c r="CJ601" s="1590">
        <f t="shared" si="11"/>
        <v>0</v>
      </c>
      <c r="CK601" s="1590"/>
      <c r="CL601" s="1590"/>
      <c r="CM601" s="1590"/>
      <c r="CN601" s="1590"/>
      <c r="CO601" s="1590">
        <f t="shared" si="12"/>
        <v>0</v>
      </c>
      <c r="CP601" s="1590"/>
      <c r="CQ601" s="1590"/>
      <c r="CR601" s="1590"/>
      <c r="CS601" s="1590"/>
      <c r="CT601" s="1590">
        <f t="shared" si="13"/>
        <v>0</v>
      </c>
      <c r="CU601" s="1590"/>
      <c r="CV601" s="1590"/>
      <c r="CW601" s="1590"/>
      <c r="CX601" s="1590"/>
      <c r="CY601" s="1590">
        <f t="shared" si="14"/>
        <v>0</v>
      </c>
      <c r="CZ601" s="1590"/>
      <c r="DA601" s="1590"/>
      <c r="DB601" s="1590"/>
      <c r="DC601" s="1590"/>
      <c r="DD601" s="1590">
        <f t="shared" si="15"/>
        <v>0</v>
      </c>
      <c r="DE601" s="1590"/>
      <c r="DF601" s="1590"/>
      <c r="DG601" s="1590"/>
      <c r="DH601" s="1590"/>
    </row>
    <row r="602" spans="1:112" ht="12.75">
      <c r="B602" s="15" t="s">
        <v>659</v>
      </c>
      <c r="G602" s="1116"/>
      <c r="H602" s="1116"/>
      <c r="I602" s="1116"/>
      <c r="J602" s="1116"/>
      <c r="K602" s="1116"/>
      <c r="L602" s="1116"/>
      <c r="M602" s="1116"/>
      <c r="N602" s="1116"/>
      <c r="O602" s="1116"/>
      <c r="P602" s="1116"/>
      <c r="Q602" s="1116"/>
      <c r="R602" s="1116"/>
      <c r="U602" s="15" t="s">
        <v>659</v>
      </c>
      <c r="Z602" s="1115"/>
      <c r="AA602" s="1115"/>
      <c r="AB602" s="1115"/>
      <c r="AC602" s="1115"/>
      <c r="AD602" s="1115"/>
      <c r="AE602" s="1115"/>
      <c r="AF602" s="1115"/>
      <c r="AG602" s="1115"/>
      <c r="AH602" s="1115"/>
      <c r="AI602" s="1115"/>
      <c r="AJ602" s="1115"/>
      <c r="AK602" s="1115"/>
      <c r="AM602" s="62"/>
      <c r="AN602" s="62"/>
      <c r="AO602" s="62"/>
      <c r="AP602" s="62"/>
      <c r="AQ602" s="62"/>
      <c r="AR602" s="1299">
        <f t="shared" si="0"/>
        <v>0</v>
      </c>
      <c r="AS602" s="1300"/>
      <c r="AT602" s="1333">
        <f t="shared" si="1"/>
        <v>0</v>
      </c>
      <c r="AU602" s="1334"/>
      <c r="AV602" s="1299">
        <f t="shared" si="2"/>
        <v>0</v>
      </c>
      <c r="AW602" s="1300"/>
      <c r="AX602" s="1333">
        <f t="shared" si="3"/>
        <v>0</v>
      </c>
      <c r="AY602" s="1334"/>
      <c r="AZ602" s="62"/>
      <c r="BA602" s="1333">
        <f t="shared" si="4"/>
        <v>0</v>
      </c>
      <c r="BB602" s="1335"/>
      <c r="BC602" s="1335"/>
      <c r="BD602" s="1335"/>
      <c r="BE602" s="1334"/>
      <c r="BF602" s="1327">
        <f t="shared" si="5"/>
        <v>0</v>
      </c>
      <c r="BG602" s="1327"/>
      <c r="BH602" s="1327"/>
      <c r="BI602" s="1327"/>
      <c r="BJ602" s="1327"/>
      <c r="BK602" s="1327">
        <f t="shared" si="6"/>
        <v>0</v>
      </c>
      <c r="BL602" s="1327"/>
      <c r="BM602" s="1327"/>
      <c r="BN602" s="1327"/>
      <c r="BO602" s="1327"/>
      <c r="BP602" s="1327">
        <f t="shared" si="7"/>
        <v>0</v>
      </c>
      <c r="BQ602" s="1327"/>
      <c r="BR602" s="1327"/>
      <c r="BS602" s="1327"/>
      <c r="BT602" s="1327"/>
      <c r="BU602" s="1327">
        <f t="shared" si="8"/>
        <v>0</v>
      </c>
      <c r="BV602" s="1327"/>
      <c r="BW602" s="1327"/>
      <c r="BX602" s="1327"/>
      <c r="BY602" s="1327"/>
      <c r="BZ602" s="1327">
        <f t="shared" si="9"/>
        <v>0</v>
      </c>
      <c r="CA602" s="1327"/>
      <c r="CB602" s="1327"/>
      <c r="CC602" s="1327"/>
      <c r="CD602" s="1327"/>
      <c r="CE602" s="1590">
        <f t="shared" si="10"/>
        <v>0</v>
      </c>
      <c r="CF602" s="1590"/>
      <c r="CG602" s="1590"/>
      <c r="CH602" s="1590"/>
      <c r="CI602" s="1590"/>
      <c r="CJ602" s="1590">
        <f t="shared" si="11"/>
        <v>0</v>
      </c>
      <c r="CK602" s="1590"/>
      <c r="CL602" s="1590"/>
      <c r="CM602" s="1590"/>
      <c r="CN602" s="1590"/>
      <c r="CO602" s="1590">
        <f t="shared" si="12"/>
        <v>0</v>
      </c>
      <c r="CP602" s="1590"/>
      <c r="CQ602" s="1590"/>
      <c r="CR602" s="1590"/>
      <c r="CS602" s="1590"/>
      <c r="CT602" s="1590">
        <f t="shared" si="13"/>
        <v>0</v>
      </c>
      <c r="CU602" s="1590"/>
      <c r="CV602" s="1590"/>
      <c r="CW602" s="1590"/>
      <c r="CX602" s="1590"/>
      <c r="CY602" s="1590">
        <f t="shared" si="14"/>
        <v>0</v>
      </c>
      <c r="CZ602" s="1590"/>
      <c r="DA602" s="1590"/>
      <c r="DB602" s="1590"/>
      <c r="DC602" s="1590"/>
      <c r="DD602" s="1590">
        <f t="shared" si="15"/>
        <v>0</v>
      </c>
      <c r="DE602" s="1590"/>
      <c r="DF602" s="1590"/>
      <c r="DG602" s="1590"/>
      <c r="DH602" s="1590"/>
    </row>
    <row r="603" spans="1:112" ht="12.75">
      <c r="B603" s="15" t="s">
        <v>20</v>
      </c>
      <c r="G603" s="1116"/>
      <c r="H603" s="1116"/>
      <c r="I603" s="1116"/>
      <c r="J603" s="1116"/>
      <c r="K603" s="1116"/>
      <c r="L603" s="1116"/>
      <c r="M603" s="1116"/>
      <c r="N603" s="1116"/>
      <c r="O603" s="1116"/>
      <c r="P603" s="1116"/>
      <c r="Q603" s="1116"/>
      <c r="R603" s="1116"/>
      <c r="U603" s="15" t="s">
        <v>20</v>
      </c>
      <c r="Z603" s="1115"/>
      <c r="AA603" s="1115"/>
      <c r="AB603" s="1115"/>
      <c r="AC603" s="1115"/>
      <c r="AD603" s="1115"/>
      <c r="AE603" s="1115"/>
      <c r="AF603" s="1115"/>
      <c r="AG603" s="1115"/>
      <c r="AH603" s="1115"/>
      <c r="AI603" s="1115"/>
      <c r="AJ603" s="1115"/>
      <c r="AK603" s="1115"/>
      <c r="AM603" s="62"/>
      <c r="AN603" s="62"/>
      <c r="AO603" s="62"/>
      <c r="AP603" s="62"/>
      <c r="AQ603" s="62"/>
      <c r="AR603" s="1299">
        <f t="shared" si="0"/>
        <v>0</v>
      </c>
      <c r="AS603" s="1300"/>
      <c r="AT603" s="1333">
        <f t="shared" si="1"/>
        <v>0</v>
      </c>
      <c r="AU603" s="1334"/>
      <c r="AV603" s="1299">
        <f t="shared" si="2"/>
        <v>0</v>
      </c>
      <c r="AW603" s="1300"/>
      <c r="AX603" s="1333">
        <f t="shared" si="3"/>
        <v>0</v>
      </c>
      <c r="AY603" s="1334"/>
      <c r="AZ603" s="62"/>
      <c r="BA603" s="1333">
        <f t="shared" si="4"/>
        <v>0</v>
      </c>
      <c r="BB603" s="1335"/>
      <c r="BC603" s="1335"/>
      <c r="BD603" s="1335"/>
      <c r="BE603" s="1334"/>
      <c r="BF603" s="1327">
        <f t="shared" si="5"/>
        <v>0</v>
      </c>
      <c r="BG603" s="1327"/>
      <c r="BH603" s="1327"/>
      <c r="BI603" s="1327"/>
      <c r="BJ603" s="1327"/>
      <c r="BK603" s="1327">
        <f t="shared" si="6"/>
        <v>0</v>
      </c>
      <c r="BL603" s="1327"/>
      <c r="BM603" s="1327"/>
      <c r="BN603" s="1327"/>
      <c r="BO603" s="1327"/>
      <c r="BP603" s="1327">
        <f t="shared" si="7"/>
        <v>0</v>
      </c>
      <c r="BQ603" s="1327"/>
      <c r="BR603" s="1327"/>
      <c r="BS603" s="1327"/>
      <c r="BT603" s="1327"/>
      <c r="BU603" s="1327">
        <f t="shared" si="8"/>
        <v>0</v>
      </c>
      <c r="BV603" s="1327"/>
      <c r="BW603" s="1327"/>
      <c r="BX603" s="1327"/>
      <c r="BY603" s="1327"/>
      <c r="BZ603" s="1327">
        <f t="shared" si="9"/>
        <v>0</v>
      </c>
      <c r="CA603" s="1327"/>
      <c r="CB603" s="1327"/>
      <c r="CC603" s="1327"/>
      <c r="CD603" s="1327"/>
      <c r="CE603" s="1590">
        <f t="shared" si="10"/>
        <v>0</v>
      </c>
      <c r="CF603" s="1590"/>
      <c r="CG603" s="1590"/>
      <c r="CH603" s="1590"/>
      <c r="CI603" s="1590"/>
      <c r="CJ603" s="1590">
        <f t="shared" si="11"/>
        <v>0</v>
      </c>
      <c r="CK603" s="1590"/>
      <c r="CL603" s="1590"/>
      <c r="CM603" s="1590"/>
      <c r="CN603" s="1590"/>
      <c r="CO603" s="1590">
        <f t="shared" si="12"/>
        <v>0</v>
      </c>
      <c r="CP603" s="1590"/>
      <c r="CQ603" s="1590"/>
      <c r="CR603" s="1590"/>
      <c r="CS603" s="1590"/>
      <c r="CT603" s="1590">
        <f t="shared" si="13"/>
        <v>0</v>
      </c>
      <c r="CU603" s="1590"/>
      <c r="CV603" s="1590"/>
      <c r="CW603" s="1590"/>
      <c r="CX603" s="1590"/>
      <c r="CY603" s="1590">
        <f t="shared" si="14"/>
        <v>0</v>
      </c>
      <c r="CZ603" s="1590"/>
      <c r="DA603" s="1590"/>
      <c r="DB603" s="1590"/>
      <c r="DC603" s="1590"/>
      <c r="DD603" s="1590">
        <f t="shared" si="15"/>
        <v>0</v>
      </c>
      <c r="DE603" s="1590"/>
      <c r="DF603" s="1590"/>
      <c r="DG603" s="1590"/>
      <c r="DH603" s="1590"/>
    </row>
    <row r="604" spans="1:112" ht="12.75">
      <c r="B604" s="15" t="s">
        <v>342</v>
      </c>
      <c r="G604" s="1134"/>
      <c r="H604" s="1134"/>
      <c r="I604" s="1134"/>
      <c r="J604" s="1134"/>
      <c r="K604" s="1134"/>
      <c r="L604" s="1134"/>
      <c r="O604" s="144" t="s">
        <v>224</v>
      </c>
      <c r="P604" s="1153"/>
      <c r="Q604" s="1153"/>
      <c r="R604" s="1153"/>
      <c r="U604" s="15" t="s">
        <v>342</v>
      </c>
      <c r="Z604" s="1134"/>
      <c r="AA604" s="1134"/>
      <c r="AB604" s="1134"/>
      <c r="AC604" s="1134"/>
      <c r="AD604" s="1134"/>
      <c r="AE604" s="1134"/>
      <c r="AH604" s="144" t="s">
        <v>224</v>
      </c>
      <c r="AI604" s="1153"/>
      <c r="AJ604" s="1153"/>
      <c r="AK604" s="1153"/>
      <c r="AM604" s="62"/>
      <c r="AN604" s="62"/>
      <c r="AO604" s="62"/>
      <c r="AP604" s="62"/>
      <c r="AQ604" s="62"/>
      <c r="AR604" s="1299">
        <f t="shared" si="0"/>
        <v>0</v>
      </c>
      <c r="AS604" s="1300"/>
      <c r="AT604" s="1333">
        <f t="shared" si="1"/>
        <v>0</v>
      </c>
      <c r="AU604" s="1334"/>
      <c r="AV604" s="1299">
        <f t="shared" si="2"/>
        <v>0</v>
      </c>
      <c r="AW604" s="1300"/>
      <c r="AX604" s="1333">
        <f t="shared" si="3"/>
        <v>0</v>
      </c>
      <c r="AY604" s="1334"/>
      <c r="AZ604" s="62"/>
      <c r="BA604" s="1333">
        <f t="shared" si="4"/>
        <v>0</v>
      </c>
      <c r="BB604" s="1335"/>
      <c r="BC604" s="1335"/>
      <c r="BD604" s="1335"/>
      <c r="BE604" s="1334"/>
      <c r="BF604" s="1327">
        <f t="shared" si="5"/>
        <v>0</v>
      </c>
      <c r="BG604" s="1327"/>
      <c r="BH604" s="1327"/>
      <c r="BI604" s="1327"/>
      <c r="BJ604" s="1327"/>
      <c r="BK604" s="1327">
        <f t="shared" si="6"/>
        <v>0</v>
      </c>
      <c r="BL604" s="1327"/>
      <c r="BM604" s="1327"/>
      <c r="BN604" s="1327"/>
      <c r="BO604" s="1327"/>
      <c r="BP604" s="1327">
        <f t="shared" si="7"/>
        <v>0</v>
      </c>
      <c r="BQ604" s="1327"/>
      <c r="BR604" s="1327"/>
      <c r="BS604" s="1327"/>
      <c r="BT604" s="1327"/>
      <c r="BU604" s="1327">
        <f t="shared" si="8"/>
        <v>0</v>
      </c>
      <c r="BV604" s="1327"/>
      <c r="BW604" s="1327"/>
      <c r="BX604" s="1327"/>
      <c r="BY604" s="1327"/>
      <c r="BZ604" s="1327">
        <f t="shared" si="9"/>
        <v>0</v>
      </c>
      <c r="CA604" s="1327"/>
      <c r="CB604" s="1327"/>
      <c r="CC604" s="1327"/>
      <c r="CD604" s="1327"/>
      <c r="CE604" s="1590">
        <f t="shared" si="10"/>
        <v>0</v>
      </c>
      <c r="CF604" s="1590"/>
      <c r="CG604" s="1590"/>
      <c r="CH604" s="1590"/>
      <c r="CI604" s="1590"/>
      <c r="CJ604" s="1590">
        <f t="shared" si="11"/>
        <v>0</v>
      </c>
      <c r="CK604" s="1590"/>
      <c r="CL604" s="1590"/>
      <c r="CM604" s="1590"/>
      <c r="CN604" s="1590"/>
      <c r="CO604" s="1590">
        <f t="shared" si="12"/>
        <v>0</v>
      </c>
      <c r="CP604" s="1590"/>
      <c r="CQ604" s="1590"/>
      <c r="CR604" s="1590"/>
      <c r="CS604" s="1590"/>
      <c r="CT604" s="1590">
        <f t="shared" si="13"/>
        <v>0</v>
      </c>
      <c r="CU604" s="1590"/>
      <c r="CV604" s="1590"/>
      <c r="CW604" s="1590"/>
      <c r="CX604" s="1590"/>
      <c r="CY604" s="1590">
        <f t="shared" si="14"/>
        <v>0</v>
      </c>
      <c r="CZ604" s="1590"/>
      <c r="DA604" s="1590"/>
      <c r="DB604" s="1590"/>
      <c r="DC604" s="1590"/>
      <c r="DD604" s="1590">
        <f t="shared" si="15"/>
        <v>0</v>
      </c>
      <c r="DE604" s="1590"/>
      <c r="DF604" s="1590"/>
      <c r="DG604" s="1590"/>
      <c r="DH604" s="1590"/>
    </row>
    <row r="605" spans="1:112" ht="12.75">
      <c r="B605" s="15" t="s">
        <v>21</v>
      </c>
      <c r="H605" s="1116"/>
      <c r="I605" s="1116"/>
      <c r="J605" s="1116"/>
      <c r="K605" s="1116"/>
      <c r="L605" s="1116"/>
      <c r="M605" s="1116"/>
      <c r="N605" s="1116"/>
      <c r="O605" s="1116"/>
      <c r="P605" s="1116"/>
      <c r="Q605" s="1116"/>
      <c r="R605" s="1116"/>
      <c r="U605" s="15" t="s">
        <v>21</v>
      </c>
      <c r="AA605" s="1116"/>
      <c r="AB605" s="1116"/>
      <c r="AC605" s="1116"/>
      <c r="AD605" s="1116"/>
      <c r="AE605" s="1116"/>
      <c r="AF605" s="1116"/>
      <c r="AG605" s="1116"/>
      <c r="AH605" s="1116"/>
      <c r="AI605" s="1116"/>
      <c r="AJ605" s="1116"/>
      <c r="AK605" s="1116"/>
      <c r="AM605" s="62"/>
      <c r="AN605" s="62"/>
      <c r="AO605" s="62"/>
      <c r="AP605" s="62"/>
      <c r="AQ605" s="62"/>
      <c r="AR605" s="1299">
        <f t="shared" si="0"/>
        <v>0</v>
      </c>
      <c r="AS605" s="1300"/>
      <c r="AT605" s="1333">
        <f t="shared" si="1"/>
        <v>0</v>
      </c>
      <c r="AU605" s="1334"/>
      <c r="AV605" s="1299">
        <f t="shared" si="2"/>
        <v>0</v>
      </c>
      <c r="AW605" s="1300"/>
      <c r="AX605" s="1333">
        <f t="shared" si="3"/>
        <v>0</v>
      </c>
      <c r="AY605" s="1334"/>
      <c r="AZ605" s="62"/>
      <c r="BA605" s="1333">
        <f t="shared" si="4"/>
        <v>0</v>
      </c>
      <c r="BB605" s="1335"/>
      <c r="BC605" s="1335"/>
      <c r="BD605" s="1335"/>
      <c r="BE605" s="1334"/>
      <c r="BF605" s="1327">
        <f t="shared" si="5"/>
        <v>0</v>
      </c>
      <c r="BG605" s="1327"/>
      <c r="BH605" s="1327"/>
      <c r="BI605" s="1327"/>
      <c r="BJ605" s="1327"/>
      <c r="BK605" s="1327">
        <f t="shared" si="6"/>
        <v>0</v>
      </c>
      <c r="BL605" s="1327"/>
      <c r="BM605" s="1327"/>
      <c r="BN605" s="1327"/>
      <c r="BO605" s="1327"/>
      <c r="BP605" s="1327">
        <f t="shared" si="7"/>
        <v>0</v>
      </c>
      <c r="BQ605" s="1327"/>
      <c r="BR605" s="1327"/>
      <c r="BS605" s="1327"/>
      <c r="BT605" s="1327"/>
      <c r="BU605" s="1327">
        <f t="shared" si="8"/>
        <v>0</v>
      </c>
      <c r="BV605" s="1327"/>
      <c r="BW605" s="1327"/>
      <c r="BX605" s="1327"/>
      <c r="BY605" s="1327"/>
      <c r="BZ605" s="1327">
        <f t="shared" si="9"/>
        <v>0</v>
      </c>
      <c r="CA605" s="1327"/>
      <c r="CB605" s="1327"/>
      <c r="CC605" s="1327"/>
      <c r="CD605" s="1327"/>
      <c r="CE605" s="1590">
        <f t="shared" si="10"/>
        <v>0</v>
      </c>
      <c r="CF605" s="1590"/>
      <c r="CG605" s="1590"/>
      <c r="CH605" s="1590"/>
      <c r="CI605" s="1590"/>
      <c r="CJ605" s="1590">
        <f t="shared" si="11"/>
        <v>0</v>
      </c>
      <c r="CK605" s="1590"/>
      <c r="CL605" s="1590"/>
      <c r="CM605" s="1590"/>
      <c r="CN605" s="1590"/>
      <c r="CO605" s="1590">
        <f t="shared" si="12"/>
        <v>0</v>
      </c>
      <c r="CP605" s="1590"/>
      <c r="CQ605" s="1590"/>
      <c r="CR605" s="1590"/>
      <c r="CS605" s="1590"/>
      <c r="CT605" s="1590">
        <f t="shared" si="13"/>
        <v>0</v>
      </c>
      <c r="CU605" s="1590"/>
      <c r="CV605" s="1590"/>
      <c r="CW605" s="1590"/>
      <c r="CX605" s="1590"/>
      <c r="CY605" s="1590">
        <f t="shared" si="14"/>
        <v>0</v>
      </c>
      <c r="CZ605" s="1590"/>
      <c r="DA605" s="1590"/>
      <c r="DB605" s="1590"/>
      <c r="DC605" s="1590"/>
      <c r="DD605" s="1590">
        <f t="shared" si="15"/>
        <v>0</v>
      </c>
      <c r="DE605" s="1590"/>
      <c r="DF605" s="1590"/>
      <c r="DG605" s="1590"/>
      <c r="DH605" s="1590"/>
    </row>
    <row r="606" spans="1:112" ht="12.75">
      <c r="B606" s="15" t="s">
        <v>23</v>
      </c>
      <c r="N606" s="1106" t="s">
        <v>753</v>
      </c>
      <c r="O606" s="1106"/>
      <c r="U606" s="15" t="s">
        <v>23</v>
      </c>
      <c r="AG606" s="1106" t="s">
        <v>753</v>
      </c>
      <c r="AH606" s="1106"/>
      <c r="AM606" s="62"/>
      <c r="AN606" s="62"/>
      <c r="AO606" s="62"/>
      <c r="AP606" s="62"/>
      <c r="AQ606" s="62"/>
      <c r="AR606" s="1299">
        <f t="shared" si="0"/>
        <v>0</v>
      </c>
      <c r="AS606" s="1300"/>
      <c r="AT606" s="1333">
        <f t="shared" si="1"/>
        <v>0</v>
      </c>
      <c r="AU606" s="1334"/>
      <c r="AV606" s="1299">
        <f t="shared" si="2"/>
        <v>0</v>
      </c>
      <c r="AW606" s="1300"/>
      <c r="AX606" s="1333">
        <f t="shared" si="3"/>
        <v>0</v>
      </c>
      <c r="AY606" s="1334"/>
      <c r="AZ606" s="62"/>
      <c r="BA606" s="1333">
        <f t="shared" si="4"/>
        <v>0</v>
      </c>
      <c r="BB606" s="1335"/>
      <c r="BC606" s="1335"/>
      <c r="BD606" s="1335"/>
      <c r="BE606" s="1334"/>
      <c r="BF606" s="1327">
        <f t="shared" si="5"/>
        <v>0</v>
      </c>
      <c r="BG606" s="1327"/>
      <c r="BH606" s="1327"/>
      <c r="BI606" s="1327"/>
      <c r="BJ606" s="1327"/>
      <c r="BK606" s="1327">
        <f t="shared" si="6"/>
        <v>0</v>
      </c>
      <c r="BL606" s="1327"/>
      <c r="BM606" s="1327"/>
      <c r="BN606" s="1327"/>
      <c r="BO606" s="1327"/>
      <c r="BP606" s="1327">
        <f t="shared" si="7"/>
        <v>0</v>
      </c>
      <c r="BQ606" s="1327"/>
      <c r="BR606" s="1327"/>
      <c r="BS606" s="1327"/>
      <c r="BT606" s="1327"/>
      <c r="BU606" s="1327">
        <f t="shared" si="8"/>
        <v>0</v>
      </c>
      <c r="BV606" s="1327"/>
      <c r="BW606" s="1327"/>
      <c r="BX606" s="1327"/>
      <c r="BY606" s="1327"/>
      <c r="BZ606" s="1327">
        <f t="shared" si="9"/>
        <v>0</v>
      </c>
      <c r="CA606" s="1327"/>
      <c r="CB606" s="1327"/>
      <c r="CC606" s="1327"/>
      <c r="CD606" s="1327"/>
      <c r="CE606" s="1590">
        <f t="shared" si="10"/>
        <v>0</v>
      </c>
      <c r="CF606" s="1590"/>
      <c r="CG606" s="1590"/>
      <c r="CH606" s="1590"/>
      <c r="CI606" s="1590"/>
      <c r="CJ606" s="1590">
        <f t="shared" si="11"/>
        <v>0</v>
      </c>
      <c r="CK606" s="1590"/>
      <c r="CL606" s="1590"/>
      <c r="CM606" s="1590"/>
      <c r="CN606" s="1590"/>
      <c r="CO606" s="1590">
        <f t="shared" si="12"/>
        <v>0</v>
      </c>
      <c r="CP606" s="1590"/>
      <c r="CQ606" s="1590"/>
      <c r="CR606" s="1590"/>
      <c r="CS606" s="1590"/>
      <c r="CT606" s="1590">
        <f t="shared" si="13"/>
        <v>0</v>
      </c>
      <c r="CU606" s="1590"/>
      <c r="CV606" s="1590"/>
      <c r="CW606" s="1590"/>
      <c r="CX606" s="1590"/>
      <c r="CY606" s="1590">
        <f t="shared" si="14"/>
        <v>0</v>
      </c>
      <c r="CZ606" s="1590"/>
      <c r="DA606" s="1590"/>
      <c r="DB606" s="1590"/>
      <c r="DC606" s="1590"/>
      <c r="DD606" s="1590">
        <f t="shared" si="15"/>
        <v>0</v>
      </c>
      <c r="DE606" s="1590"/>
      <c r="DF606" s="1590"/>
      <c r="DG606" s="1590"/>
      <c r="DH606" s="1590"/>
    </row>
    <row r="607" spans="1:112" ht="12.75">
      <c r="AM607" s="62"/>
      <c r="AN607" s="62"/>
      <c r="AO607" s="62"/>
      <c r="AP607" s="62"/>
      <c r="AQ607" s="62"/>
      <c r="AR607" s="1299">
        <f t="shared" si="0"/>
        <v>0</v>
      </c>
      <c r="AS607" s="1300"/>
      <c r="AT607" s="1333">
        <f t="shared" si="1"/>
        <v>0</v>
      </c>
      <c r="AU607" s="1334"/>
      <c r="AV607" s="1299">
        <f t="shared" si="2"/>
        <v>0</v>
      </c>
      <c r="AW607" s="1300"/>
      <c r="AX607" s="1333">
        <f t="shared" si="3"/>
        <v>0</v>
      </c>
      <c r="AY607" s="1334"/>
      <c r="AZ607" s="62"/>
      <c r="BA607" s="1333">
        <f t="shared" si="4"/>
        <v>0</v>
      </c>
      <c r="BB607" s="1335"/>
      <c r="BC607" s="1335"/>
      <c r="BD607" s="1335"/>
      <c r="BE607" s="1334"/>
      <c r="BF607" s="1327">
        <f t="shared" si="5"/>
        <v>0</v>
      </c>
      <c r="BG607" s="1327"/>
      <c r="BH607" s="1327"/>
      <c r="BI607" s="1327"/>
      <c r="BJ607" s="1327"/>
      <c r="BK607" s="1327">
        <f t="shared" si="6"/>
        <v>0</v>
      </c>
      <c r="BL607" s="1327"/>
      <c r="BM607" s="1327"/>
      <c r="BN607" s="1327"/>
      <c r="BO607" s="1327"/>
      <c r="BP607" s="1327">
        <f t="shared" si="7"/>
        <v>0</v>
      </c>
      <c r="BQ607" s="1327"/>
      <c r="BR607" s="1327"/>
      <c r="BS607" s="1327"/>
      <c r="BT607" s="1327"/>
      <c r="BU607" s="1327">
        <f t="shared" si="8"/>
        <v>0</v>
      </c>
      <c r="BV607" s="1327"/>
      <c r="BW607" s="1327"/>
      <c r="BX607" s="1327"/>
      <c r="BY607" s="1327"/>
      <c r="BZ607" s="1327">
        <f t="shared" si="9"/>
        <v>0</v>
      </c>
      <c r="CA607" s="1327"/>
      <c r="CB607" s="1327"/>
      <c r="CC607" s="1327"/>
      <c r="CD607" s="1327"/>
      <c r="CE607" s="1590">
        <f t="shared" si="10"/>
        <v>0</v>
      </c>
      <c r="CF607" s="1590"/>
      <c r="CG607" s="1590"/>
      <c r="CH607" s="1590"/>
      <c r="CI607" s="1590"/>
      <c r="CJ607" s="1590">
        <f t="shared" si="11"/>
        <v>0</v>
      </c>
      <c r="CK607" s="1590"/>
      <c r="CL607" s="1590"/>
      <c r="CM607" s="1590"/>
      <c r="CN607" s="1590"/>
      <c r="CO607" s="1590">
        <f t="shared" si="12"/>
        <v>0</v>
      </c>
      <c r="CP607" s="1590"/>
      <c r="CQ607" s="1590"/>
      <c r="CR607" s="1590"/>
      <c r="CS607" s="1590"/>
      <c r="CT607" s="1590">
        <f t="shared" si="13"/>
        <v>0</v>
      </c>
      <c r="CU607" s="1590"/>
      <c r="CV607" s="1590"/>
      <c r="CW607" s="1590"/>
      <c r="CX607" s="1590"/>
      <c r="CY607" s="1590">
        <f t="shared" si="14"/>
        <v>0</v>
      </c>
      <c r="CZ607" s="1590"/>
      <c r="DA607" s="1590"/>
      <c r="DB607" s="1590"/>
      <c r="DC607" s="1590"/>
      <c r="DD607" s="1590">
        <f t="shared" si="15"/>
        <v>0</v>
      </c>
      <c r="DE607" s="1590"/>
      <c r="DF607" s="1590"/>
      <c r="DG607" s="1590"/>
      <c r="DH607" s="1590"/>
    </row>
    <row r="608" spans="1:112" ht="12.75">
      <c r="A608" s="1364" t="s">
        <v>619</v>
      </c>
      <c r="B608" s="1364"/>
      <c r="C608" s="1364"/>
      <c r="D608" s="1364"/>
      <c r="E608" s="1364"/>
      <c r="F608" s="1364"/>
      <c r="G608" s="1364"/>
      <c r="H608" s="1364"/>
      <c r="I608" s="1364"/>
      <c r="J608" s="1364"/>
      <c r="K608" s="1364"/>
      <c r="L608" s="1364"/>
      <c r="M608" s="1364"/>
      <c r="N608" s="1364"/>
      <c r="O608" s="1364"/>
      <c r="P608" s="1364"/>
      <c r="Q608" s="1364"/>
      <c r="R608" s="1364"/>
      <c r="S608" s="1364"/>
      <c r="T608" s="1364"/>
      <c r="U608" s="1364"/>
      <c r="V608" s="1364"/>
      <c r="W608" s="1364"/>
      <c r="X608" s="1364"/>
      <c r="Y608" s="1364"/>
      <c r="Z608" s="1364"/>
      <c r="AA608" s="1364"/>
      <c r="AB608" s="1364"/>
      <c r="AC608" s="1364"/>
      <c r="AD608" s="1364"/>
      <c r="AE608" s="1364"/>
      <c r="AF608" s="1364"/>
      <c r="AG608" s="1364"/>
      <c r="AH608" s="1364"/>
      <c r="AI608" s="1364"/>
      <c r="AJ608" s="1364"/>
      <c r="AK608" s="1364"/>
      <c r="AL608" s="1364"/>
      <c r="AM608" s="62"/>
      <c r="AN608" s="62"/>
      <c r="AO608" s="62"/>
      <c r="AP608" s="62"/>
      <c r="AQ608" s="62"/>
      <c r="AR608" s="1299">
        <f t="shared" si="0"/>
        <v>0</v>
      </c>
      <c r="AS608" s="1300"/>
      <c r="AT608" s="1333">
        <f t="shared" si="1"/>
        <v>0</v>
      </c>
      <c r="AU608" s="1334"/>
      <c r="AV608" s="1299">
        <f t="shared" si="2"/>
        <v>0</v>
      </c>
      <c r="AW608" s="1300"/>
      <c r="AX608" s="1333">
        <f t="shared" si="3"/>
        <v>0</v>
      </c>
      <c r="AY608" s="1334"/>
      <c r="AZ608" s="62"/>
      <c r="BA608" s="1333">
        <f t="shared" si="4"/>
        <v>0</v>
      </c>
      <c r="BB608" s="1335"/>
      <c r="BC608" s="1335"/>
      <c r="BD608" s="1335"/>
      <c r="BE608" s="1334"/>
      <c r="BF608" s="1327">
        <f t="shared" si="5"/>
        <v>0</v>
      </c>
      <c r="BG608" s="1327"/>
      <c r="BH608" s="1327"/>
      <c r="BI608" s="1327"/>
      <c r="BJ608" s="1327"/>
      <c r="BK608" s="1327">
        <f t="shared" si="6"/>
        <v>0</v>
      </c>
      <c r="BL608" s="1327"/>
      <c r="BM608" s="1327"/>
      <c r="BN608" s="1327"/>
      <c r="BO608" s="1327"/>
      <c r="BP608" s="1327">
        <f t="shared" si="7"/>
        <v>0</v>
      </c>
      <c r="BQ608" s="1327"/>
      <c r="BR608" s="1327"/>
      <c r="BS608" s="1327"/>
      <c r="BT608" s="1327"/>
      <c r="BU608" s="1327">
        <f t="shared" si="8"/>
        <v>0</v>
      </c>
      <c r="BV608" s="1327"/>
      <c r="BW608" s="1327"/>
      <c r="BX608" s="1327"/>
      <c r="BY608" s="1327"/>
      <c r="BZ608" s="1327">
        <f t="shared" si="9"/>
        <v>0</v>
      </c>
      <c r="CA608" s="1327"/>
      <c r="CB608" s="1327"/>
      <c r="CC608" s="1327"/>
      <c r="CD608" s="1327"/>
      <c r="CE608" s="1590">
        <f t="shared" si="10"/>
        <v>0</v>
      </c>
      <c r="CF608" s="1590"/>
      <c r="CG608" s="1590"/>
      <c r="CH608" s="1590"/>
      <c r="CI608" s="1590"/>
      <c r="CJ608" s="1590">
        <f t="shared" si="11"/>
        <v>0</v>
      </c>
      <c r="CK608" s="1590"/>
      <c r="CL608" s="1590"/>
      <c r="CM608" s="1590"/>
      <c r="CN608" s="1590"/>
      <c r="CO608" s="1590">
        <f t="shared" si="12"/>
        <v>0</v>
      </c>
      <c r="CP608" s="1590"/>
      <c r="CQ608" s="1590"/>
      <c r="CR608" s="1590"/>
      <c r="CS608" s="1590"/>
      <c r="CT608" s="1590">
        <f t="shared" si="13"/>
        <v>0</v>
      </c>
      <c r="CU608" s="1590"/>
      <c r="CV608" s="1590"/>
      <c r="CW608" s="1590"/>
      <c r="CX608" s="1590"/>
      <c r="CY608" s="1590">
        <f t="shared" si="14"/>
        <v>0</v>
      </c>
      <c r="CZ608" s="1590"/>
      <c r="DA608" s="1590"/>
      <c r="DB608" s="1590"/>
      <c r="DC608" s="1590"/>
      <c r="DD608" s="1590">
        <f t="shared" si="15"/>
        <v>0</v>
      </c>
      <c r="DE608" s="1590"/>
      <c r="DF608" s="1590"/>
      <c r="DG608" s="1590"/>
      <c r="DH608" s="1590"/>
    </row>
    <row r="609" spans="1:112" ht="13.5" thickBot="1">
      <c r="A609" s="980"/>
      <c r="B609" s="980"/>
      <c r="C609" s="980"/>
      <c r="D609" s="980"/>
      <c r="E609" s="980"/>
      <c r="F609" s="980"/>
      <c r="G609" s="980"/>
      <c r="H609" s="980"/>
      <c r="I609" s="980"/>
      <c r="J609" s="980"/>
      <c r="K609" s="980"/>
      <c r="L609" s="980"/>
      <c r="M609" s="980"/>
      <c r="N609" s="980"/>
      <c r="O609" s="980"/>
      <c r="P609" s="980"/>
      <c r="Q609" s="980"/>
      <c r="R609" s="980"/>
      <c r="S609" s="980"/>
      <c r="T609" s="980"/>
      <c r="U609" s="980"/>
      <c r="V609" s="980"/>
      <c r="W609" s="980"/>
      <c r="X609" s="980"/>
      <c r="Y609" s="980"/>
      <c r="Z609" s="980"/>
      <c r="AA609" s="980"/>
      <c r="AB609" s="980"/>
      <c r="AC609" s="980"/>
      <c r="AD609" s="980"/>
      <c r="AE609" s="980"/>
      <c r="AF609" s="980"/>
      <c r="AG609" s="980"/>
      <c r="AH609" s="980"/>
      <c r="AI609" s="980"/>
      <c r="AJ609" s="980"/>
      <c r="AK609" s="980"/>
      <c r="AL609" s="980"/>
      <c r="AM609" s="62"/>
      <c r="AN609" s="62"/>
      <c r="AO609" s="62"/>
      <c r="AP609" s="62"/>
      <c r="AQ609" s="62"/>
      <c r="AR609" s="1299">
        <f t="shared" si="0"/>
        <v>0</v>
      </c>
      <c r="AS609" s="1300"/>
      <c r="AT609" s="1333">
        <f t="shared" si="1"/>
        <v>0</v>
      </c>
      <c r="AU609" s="1334"/>
      <c r="AV609" s="1299">
        <f t="shared" si="2"/>
        <v>0</v>
      </c>
      <c r="AW609" s="1300"/>
      <c r="AX609" s="1333">
        <f t="shared" si="3"/>
        <v>0</v>
      </c>
      <c r="AY609" s="1334"/>
      <c r="AZ609" s="62"/>
      <c r="BA609" s="1333">
        <f t="shared" si="4"/>
        <v>0</v>
      </c>
      <c r="BB609" s="1335"/>
      <c r="BC609" s="1335"/>
      <c r="BD609" s="1335"/>
      <c r="BE609" s="1334"/>
      <c r="BF609" s="1327">
        <f t="shared" si="5"/>
        <v>0</v>
      </c>
      <c r="BG609" s="1327"/>
      <c r="BH609" s="1327"/>
      <c r="BI609" s="1327"/>
      <c r="BJ609" s="1327"/>
      <c r="BK609" s="1327">
        <f t="shared" si="6"/>
        <v>0</v>
      </c>
      <c r="BL609" s="1327"/>
      <c r="BM609" s="1327"/>
      <c r="BN609" s="1327"/>
      <c r="BO609" s="1327"/>
      <c r="BP609" s="1327">
        <f t="shared" si="7"/>
        <v>0</v>
      </c>
      <c r="BQ609" s="1327"/>
      <c r="BR609" s="1327"/>
      <c r="BS609" s="1327"/>
      <c r="BT609" s="1327"/>
      <c r="BU609" s="1327">
        <f t="shared" si="8"/>
        <v>0</v>
      </c>
      <c r="BV609" s="1327"/>
      <c r="BW609" s="1327"/>
      <c r="BX609" s="1327"/>
      <c r="BY609" s="1327"/>
      <c r="BZ609" s="1327">
        <f t="shared" si="9"/>
        <v>0</v>
      </c>
      <c r="CA609" s="1327"/>
      <c r="CB609" s="1327"/>
      <c r="CC609" s="1327"/>
      <c r="CD609" s="1327"/>
      <c r="CE609" s="1590">
        <f t="shared" si="10"/>
        <v>0</v>
      </c>
      <c r="CF609" s="1590"/>
      <c r="CG609" s="1590"/>
      <c r="CH609" s="1590"/>
      <c r="CI609" s="1590"/>
      <c r="CJ609" s="1590">
        <f t="shared" si="11"/>
        <v>0</v>
      </c>
      <c r="CK609" s="1590"/>
      <c r="CL609" s="1590"/>
      <c r="CM609" s="1590"/>
      <c r="CN609" s="1590"/>
      <c r="CO609" s="1590">
        <f t="shared" si="12"/>
        <v>0</v>
      </c>
      <c r="CP609" s="1590"/>
      <c r="CQ609" s="1590"/>
      <c r="CR609" s="1590"/>
      <c r="CS609" s="1590"/>
      <c r="CT609" s="1590">
        <f t="shared" si="13"/>
        <v>0</v>
      </c>
      <c r="CU609" s="1590"/>
      <c r="CV609" s="1590"/>
      <c r="CW609" s="1590"/>
      <c r="CX609" s="1590"/>
      <c r="CY609" s="1590">
        <f t="shared" si="14"/>
        <v>0</v>
      </c>
      <c r="CZ609" s="1590"/>
      <c r="DA609" s="1590"/>
      <c r="DB609" s="1590"/>
      <c r="DC609" s="1590"/>
      <c r="DD609" s="1590">
        <f t="shared" si="15"/>
        <v>0</v>
      </c>
      <c r="DE609" s="1590"/>
      <c r="DF609" s="1590"/>
      <c r="DG609" s="1590"/>
      <c r="DH609" s="1590"/>
    </row>
    <row r="610" spans="1:112" ht="13.5" thickTop="1">
      <c r="A610" s="29"/>
      <c r="B610" s="29"/>
      <c r="C610" s="29"/>
      <c r="D610" s="29"/>
      <c r="E610" s="29"/>
      <c r="F610" s="29"/>
      <c r="G610" s="3"/>
      <c r="H610" s="29"/>
      <c r="AM610" s="62"/>
      <c r="AN610" s="62"/>
      <c r="AO610" s="62"/>
      <c r="AP610" s="62"/>
      <c r="AQ610" s="62"/>
      <c r="AR610" s="1299">
        <f t="shared" si="0"/>
        <v>0</v>
      </c>
      <c r="AS610" s="1300"/>
      <c r="AT610" s="1333">
        <f t="shared" si="1"/>
        <v>0</v>
      </c>
      <c r="AU610" s="1334"/>
      <c r="AV610" s="1299">
        <f t="shared" si="2"/>
        <v>0</v>
      </c>
      <c r="AW610" s="1300"/>
      <c r="AX610" s="1333">
        <f t="shared" si="3"/>
        <v>0</v>
      </c>
      <c r="AY610" s="1334"/>
      <c r="AZ610" s="62"/>
      <c r="BA610" s="1333">
        <f t="shared" si="4"/>
        <v>0</v>
      </c>
      <c r="BB610" s="1335"/>
      <c r="BC610" s="1335"/>
      <c r="BD610" s="1335"/>
      <c r="BE610" s="1334"/>
      <c r="BF610" s="1327">
        <f t="shared" si="5"/>
        <v>0</v>
      </c>
      <c r="BG610" s="1327"/>
      <c r="BH610" s="1327"/>
      <c r="BI610" s="1327"/>
      <c r="BJ610" s="1327"/>
      <c r="BK610" s="1327">
        <f t="shared" si="6"/>
        <v>0</v>
      </c>
      <c r="BL610" s="1327"/>
      <c r="BM610" s="1327"/>
      <c r="BN610" s="1327"/>
      <c r="BO610" s="1327"/>
      <c r="BP610" s="1327">
        <f t="shared" si="7"/>
        <v>0</v>
      </c>
      <c r="BQ610" s="1327"/>
      <c r="BR610" s="1327"/>
      <c r="BS610" s="1327"/>
      <c r="BT610" s="1327"/>
      <c r="BU610" s="1327">
        <f t="shared" si="8"/>
        <v>0</v>
      </c>
      <c r="BV610" s="1327"/>
      <c r="BW610" s="1327"/>
      <c r="BX610" s="1327"/>
      <c r="BY610" s="1327"/>
      <c r="BZ610" s="1327">
        <f t="shared" si="9"/>
        <v>0</v>
      </c>
      <c r="CA610" s="1327"/>
      <c r="CB610" s="1327"/>
      <c r="CC610" s="1327"/>
      <c r="CD610" s="1327"/>
      <c r="CE610" s="1590">
        <f t="shared" si="10"/>
        <v>0</v>
      </c>
      <c r="CF610" s="1590"/>
      <c r="CG610" s="1590"/>
      <c r="CH610" s="1590"/>
      <c r="CI610" s="1590"/>
      <c r="CJ610" s="1590">
        <f t="shared" si="11"/>
        <v>0</v>
      </c>
      <c r="CK610" s="1590"/>
      <c r="CL610" s="1590"/>
      <c r="CM610" s="1590"/>
      <c r="CN610" s="1590"/>
      <c r="CO610" s="1590">
        <f t="shared" si="12"/>
        <v>0</v>
      </c>
      <c r="CP610" s="1590"/>
      <c r="CQ610" s="1590"/>
      <c r="CR610" s="1590"/>
      <c r="CS610" s="1590"/>
      <c r="CT610" s="1590">
        <f t="shared" si="13"/>
        <v>0</v>
      </c>
      <c r="CU610" s="1590"/>
      <c r="CV610" s="1590"/>
      <c r="CW610" s="1590"/>
      <c r="CX610" s="1590"/>
      <c r="CY610" s="1590">
        <f t="shared" si="14"/>
        <v>0</v>
      </c>
      <c r="CZ610" s="1590"/>
      <c r="DA610" s="1590"/>
      <c r="DB610" s="1590"/>
      <c r="DC610" s="1590"/>
      <c r="DD610" s="1590">
        <f t="shared" si="15"/>
        <v>0</v>
      </c>
      <c r="DE610" s="1590"/>
      <c r="DF610" s="1590"/>
      <c r="DG610" s="1590"/>
      <c r="DH610" s="1590"/>
    </row>
    <row r="611" spans="1:112" ht="12.75">
      <c r="A611" s="54" t="s">
        <v>345</v>
      </c>
      <c r="B611" s="54"/>
      <c r="C611" s="54" t="s">
        <v>24</v>
      </c>
      <c r="AM611" s="62"/>
      <c r="AN611" s="62"/>
      <c r="AO611" s="62"/>
      <c r="AP611" s="62"/>
      <c r="AQ611" s="62"/>
      <c r="AR611" s="1299">
        <f t="shared" si="0"/>
        <v>0</v>
      </c>
      <c r="AS611" s="1300"/>
      <c r="AT611" s="1333">
        <f t="shared" si="1"/>
        <v>0</v>
      </c>
      <c r="AU611" s="1334"/>
      <c r="AV611" s="1299">
        <f t="shared" si="2"/>
        <v>0</v>
      </c>
      <c r="AW611" s="1300"/>
      <c r="AX611" s="1333">
        <f t="shared" si="3"/>
        <v>0</v>
      </c>
      <c r="AY611" s="1334"/>
      <c r="AZ611" s="62"/>
      <c r="BA611" s="1333">
        <f t="shared" si="4"/>
        <v>0</v>
      </c>
      <c r="BB611" s="1335"/>
      <c r="BC611" s="1335"/>
      <c r="BD611" s="1335"/>
      <c r="BE611" s="1334"/>
      <c r="BF611" s="1327">
        <f t="shared" si="5"/>
        <v>0</v>
      </c>
      <c r="BG611" s="1327"/>
      <c r="BH611" s="1327"/>
      <c r="BI611" s="1327"/>
      <c r="BJ611" s="1327"/>
      <c r="BK611" s="1327">
        <f t="shared" si="6"/>
        <v>0</v>
      </c>
      <c r="BL611" s="1327"/>
      <c r="BM611" s="1327"/>
      <c r="BN611" s="1327"/>
      <c r="BO611" s="1327"/>
      <c r="BP611" s="1327">
        <f t="shared" si="7"/>
        <v>0</v>
      </c>
      <c r="BQ611" s="1327"/>
      <c r="BR611" s="1327"/>
      <c r="BS611" s="1327"/>
      <c r="BT611" s="1327"/>
      <c r="BU611" s="1327">
        <f t="shared" si="8"/>
        <v>0</v>
      </c>
      <c r="BV611" s="1327"/>
      <c r="BW611" s="1327"/>
      <c r="BX611" s="1327"/>
      <c r="BY611" s="1327"/>
      <c r="BZ611" s="1327">
        <f t="shared" si="9"/>
        <v>0</v>
      </c>
      <c r="CA611" s="1327"/>
      <c r="CB611" s="1327"/>
      <c r="CC611" s="1327"/>
      <c r="CD611" s="1327"/>
      <c r="CE611" s="1590">
        <f t="shared" si="10"/>
        <v>0</v>
      </c>
      <c r="CF611" s="1590"/>
      <c r="CG611" s="1590"/>
      <c r="CH611" s="1590"/>
      <c r="CI611" s="1590"/>
      <c r="CJ611" s="1590">
        <f t="shared" si="11"/>
        <v>0</v>
      </c>
      <c r="CK611" s="1590"/>
      <c r="CL611" s="1590"/>
      <c r="CM611" s="1590"/>
      <c r="CN611" s="1590"/>
      <c r="CO611" s="1590">
        <f t="shared" si="12"/>
        <v>0</v>
      </c>
      <c r="CP611" s="1590"/>
      <c r="CQ611" s="1590"/>
      <c r="CR611" s="1590"/>
      <c r="CS611" s="1590"/>
      <c r="CT611" s="1590">
        <f t="shared" si="13"/>
        <v>0</v>
      </c>
      <c r="CU611" s="1590"/>
      <c r="CV611" s="1590"/>
      <c r="CW611" s="1590"/>
      <c r="CX611" s="1590"/>
      <c r="CY611" s="1590">
        <f t="shared" si="14"/>
        <v>0</v>
      </c>
      <c r="CZ611" s="1590"/>
      <c r="DA611" s="1590"/>
      <c r="DB611" s="1590"/>
      <c r="DC611" s="1590"/>
      <c r="DD611" s="1590">
        <f t="shared" si="15"/>
        <v>0</v>
      </c>
      <c r="DE611" s="1590"/>
      <c r="DF611" s="1590"/>
      <c r="DG611" s="1590"/>
      <c r="DH611" s="1590"/>
    </row>
    <row r="612" spans="1:112" ht="12.75">
      <c r="A612" s="54"/>
      <c r="B612" s="54"/>
      <c r="C612" s="54"/>
      <c r="AM612" s="62"/>
      <c r="AN612" s="62"/>
      <c r="AO612" s="62"/>
      <c r="AP612" s="62"/>
      <c r="AQ612" s="62"/>
      <c r="AR612" s="1299">
        <f t="shared" si="0"/>
        <v>0</v>
      </c>
      <c r="AS612" s="1300"/>
      <c r="AT612" s="1333">
        <f t="shared" si="1"/>
        <v>0</v>
      </c>
      <c r="AU612" s="1334"/>
      <c r="AV612" s="1299">
        <f t="shared" si="2"/>
        <v>0</v>
      </c>
      <c r="AW612" s="1300"/>
      <c r="AX612" s="1333">
        <f t="shared" si="3"/>
        <v>0</v>
      </c>
      <c r="AY612" s="1334"/>
      <c r="AZ612" s="62"/>
      <c r="BA612" s="1333">
        <f t="shared" si="4"/>
        <v>0</v>
      </c>
      <c r="BB612" s="1335"/>
      <c r="BC612" s="1335"/>
      <c r="BD612" s="1335"/>
      <c r="BE612" s="1334"/>
      <c r="BF612" s="1327">
        <f t="shared" si="5"/>
        <v>0</v>
      </c>
      <c r="BG612" s="1327"/>
      <c r="BH612" s="1327"/>
      <c r="BI612" s="1327"/>
      <c r="BJ612" s="1327"/>
      <c r="BK612" s="1327">
        <f t="shared" si="6"/>
        <v>0</v>
      </c>
      <c r="BL612" s="1327"/>
      <c r="BM612" s="1327"/>
      <c r="BN612" s="1327"/>
      <c r="BO612" s="1327"/>
      <c r="BP612" s="1327">
        <f t="shared" si="7"/>
        <v>0</v>
      </c>
      <c r="BQ612" s="1327"/>
      <c r="BR612" s="1327"/>
      <c r="BS612" s="1327"/>
      <c r="BT612" s="1327"/>
      <c r="BU612" s="1327">
        <f t="shared" si="8"/>
        <v>0</v>
      </c>
      <c r="BV612" s="1327"/>
      <c r="BW612" s="1327"/>
      <c r="BX612" s="1327"/>
      <c r="BY612" s="1327"/>
      <c r="BZ612" s="1327">
        <f t="shared" si="9"/>
        <v>0</v>
      </c>
      <c r="CA612" s="1327"/>
      <c r="CB612" s="1327"/>
      <c r="CC612" s="1327"/>
      <c r="CD612" s="1327"/>
      <c r="CE612" s="1590">
        <f t="shared" si="10"/>
        <v>0</v>
      </c>
      <c r="CF612" s="1590"/>
      <c r="CG612" s="1590"/>
      <c r="CH612" s="1590"/>
      <c r="CI612" s="1590"/>
      <c r="CJ612" s="1590">
        <f t="shared" si="11"/>
        <v>0</v>
      </c>
      <c r="CK612" s="1590"/>
      <c r="CL612" s="1590"/>
      <c r="CM612" s="1590"/>
      <c r="CN612" s="1590"/>
      <c r="CO612" s="1590">
        <f t="shared" si="12"/>
        <v>0</v>
      </c>
      <c r="CP612" s="1590"/>
      <c r="CQ612" s="1590"/>
      <c r="CR612" s="1590"/>
      <c r="CS612" s="1590"/>
      <c r="CT612" s="1590">
        <f t="shared" si="13"/>
        <v>0</v>
      </c>
      <c r="CU612" s="1590"/>
      <c r="CV612" s="1590"/>
      <c r="CW612" s="1590"/>
      <c r="CX612" s="1590"/>
      <c r="CY612" s="1590">
        <f t="shared" si="14"/>
        <v>0</v>
      </c>
      <c r="CZ612" s="1590"/>
      <c r="DA612" s="1590"/>
      <c r="DB612" s="1590"/>
      <c r="DC612" s="1590"/>
      <c r="DD612" s="1590">
        <f t="shared" si="15"/>
        <v>0</v>
      </c>
      <c r="DE612" s="1590"/>
      <c r="DF612" s="1590"/>
      <c r="DG612" s="1590"/>
      <c r="DH612" s="1590"/>
    </row>
    <row r="613" spans="1:112" ht="12.75">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299">
        <f t="shared" si="0"/>
        <v>0</v>
      </c>
      <c r="AS613" s="1300"/>
      <c r="AT613" s="1333">
        <f t="shared" si="1"/>
        <v>0</v>
      </c>
      <c r="AU613" s="1334"/>
      <c r="AV613" s="1299">
        <f t="shared" si="2"/>
        <v>0</v>
      </c>
      <c r="AW613" s="1300"/>
      <c r="AX613" s="1333">
        <f t="shared" si="3"/>
        <v>0</v>
      </c>
      <c r="AY613" s="1334"/>
      <c r="AZ613" s="62"/>
      <c r="BA613" s="1333">
        <f t="shared" si="4"/>
        <v>0</v>
      </c>
      <c r="BB613" s="1335"/>
      <c r="BC613" s="1335"/>
      <c r="BD613" s="1335"/>
      <c r="BE613" s="1334"/>
      <c r="BF613" s="1327">
        <f t="shared" si="5"/>
        <v>0</v>
      </c>
      <c r="BG613" s="1327"/>
      <c r="BH613" s="1327"/>
      <c r="BI613" s="1327"/>
      <c r="BJ613" s="1327"/>
      <c r="BK613" s="1327">
        <f t="shared" si="6"/>
        <v>0</v>
      </c>
      <c r="BL613" s="1327"/>
      <c r="BM613" s="1327"/>
      <c r="BN613" s="1327"/>
      <c r="BO613" s="1327"/>
      <c r="BP613" s="1327">
        <f t="shared" si="7"/>
        <v>0</v>
      </c>
      <c r="BQ613" s="1327"/>
      <c r="BR613" s="1327"/>
      <c r="BS613" s="1327"/>
      <c r="BT613" s="1327"/>
      <c r="BU613" s="1327">
        <f t="shared" si="8"/>
        <v>0</v>
      </c>
      <c r="BV613" s="1327"/>
      <c r="BW613" s="1327"/>
      <c r="BX613" s="1327"/>
      <c r="BY613" s="1327"/>
      <c r="BZ613" s="1327">
        <f t="shared" si="9"/>
        <v>0</v>
      </c>
      <c r="CA613" s="1327"/>
      <c r="CB613" s="1327"/>
      <c r="CC613" s="1327"/>
      <c r="CD613" s="1327"/>
      <c r="CE613" s="1590">
        <f t="shared" si="10"/>
        <v>0</v>
      </c>
      <c r="CF613" s="1590"/>
      <c r="CG613" s="1590"/>
      <c r="CH613" s="1590"/>
      <c r="CI613" s="1590"/>
      <c r="CJ613" s="1590">
        <f t="shared" si="11"/>
        <v>0</v>
      </c>
      <c r="CK613" s="1590"/>
      <c r="CL613" s="1590"/>
      <c r="CM613" s="1590"/>
      <c r="CN613" s="1590"/>
      <c r="CO613" s="1590">
        <f t="shared" si="12"/>
        <v>0</v>
      </c>
      <c r="CP613" s="1590"/>
      <c r="CQ613" s="1590"/>
      <c r="CR613" s="1590"/>
      <c r="CS613" s="1590"/>
      <c r="CT613" s="1590">
        <f t="shared" si="13"/>
        <v>0</v>
      </c>
      <c r="CU613" s="1590"/>
      <c r="CV613" s="1590"/>
      <c r="CW613" s="1590"/>
      <c r="CX613" s="1590"/>
      <c r="CY613" s="1590">
        <f t="shared" si="14"/>
        <v>0</v>
      </c>
      <c r="CZ613" s="1590"/>
      <c r="DA613" s="1590"/>
      <c r="DB613" s="1590"/>
      <c r="DC613" s="1590"/>
      <c r="DD613" s="1590">
        <f t="shared" si="15"/>
        <v>0</v>
      </c>
      <c r="DE613" s="1590"/>
      <c r="DF613" s="1590"/>
      <c r="DG613" s="1590"/>
      <c r="DH613" s="1590"/>
    </row>
    <row r="614" spans="1:112" ht="12.75">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299">
        <f>SUM(AT589:AU613)</f>
        <v>34</v>
      </c>
      <c r="AU614" s="1300"/>
      <c r="AV614" s="62"/>
      <c r="AW614" s="62"/>
      <c r="AX614" s="1299">
        <f>SUM(AX589:AY613)</f>
        <v>0</v>
      </c>
      <c r="AY614" s="1300"/>
      <c r="AZ614" s="62"/>
      <c r="BA614" s="1299">
        <f>SUM(BA589:BE613)</f>
        <v>0</v>
      </c>
      <c r="BB614" s="1331"/>
      <c r="BC614" s="1331"/>
      <c r="BD614" s="1331"/>
      <c r="BE614" s="1300"/>
      <c r="BF614" s="1332">
        <f>SUM(BF589:BJ613)</f>
        <v>0</v>
      </c>
      <c r="BG614" s="1332"/>
      <c r="BH614" s="1332"/>
      <c r="BI614" s="1332"/>
      <c r="BJ614" s="1332"/>
      <c r="BK614" s="1332">
        <f>SUM(BK589:BO613)</f>
        <v>17</v>
      </c>
      <c r="BL614" s="1332"/>
      <c r="BM614" s="1332"/>
      <c r="BN614" s="1332"/>
      <c r="BO614" s="1332"/>
      <c r="BP614" s="1332">
        <f>SUM(BP589:BT613)</f>
        <v>17</v>
      </c>
      <c r="BQ614" s="1332"/>
      <c r="BR614" s="1332"/>
      <c r="BS614" s="1332"/>
      <c r="BT614" s="1332"/>
      <c r="BU614" s="1332">
        <f>SUM(BU589:BY613)</f>
        <v>0</v>
      </c>
      <c r="BV614" s="1332"/>
      <c r="BW614" s="1332"/>
      <c r="BX614" s="1332"/>
      <c r="BY614" s="1332"/>
      <c r="BZ614" s="1332">
        <f>SUM(BZ589:CD613)</f>
        <v>0</v>
      </c>
      <c r="CA614" s="1332"/>
      <c r="CB614" s="1332"/>
      <c r="CC614" s="1332"/>
      <c r="CD614" s="1332"/>
      <c r="CE614" s="1332">
        <f>SUM(CE589:CI613)</f>
        <v>0</v>
      </c>
      <c r="CF614" s="1332"/>
      <c r="CG614" s="1332"/>
      <c r="CH614" s="1332"/>
      <c r="CI614" s="1332"/>
      <c r="CJ614" s="1332">
        <f>SUM(CJ589:CN613)</f>
        <v>0</v>
      </c>
      <c r="CK614" s="1332"/>
      <c r="CL614" s="1332"/>
      <c r="CM614" s="1332"/>
      <c r="CN614" s="1332"/>
      <c r="CO614" s="1332">
        <f>SUM(CO589:CS613)</f>
        <v>0</v>
      </c>
      <c r="CP614" s="1332"/>
      <c r="CQ614" s="1332"/>
      <c r="CR614" s="1332"/>
      <c r="CS614" s="1332"/>
      <c r="CT614" s="1332">
        <f>SUM(CT589:CX613)</f>
        <v>0</v>
      </c>
      <c r="CU614" s="1332"/>
      <c r="CV614" s="1332"/>
      <c r="CW614" s="1332"/>
      <c r="CX614" s="1332"/>
      <c r="CY614" s="1332">
        <f>SUM(CY589:DC613)</f>
        <v>0</v>
      </c>
      <c r="CZ614" s="1332"/>
      <c r="DA614" s="1332"/>
      <c r="DB614" s="1332"/>
      <c r="DC614" s="1332"/>
      <c r="DD614" s="1332">
        <f>SUM(DD589:DH613)</f>
        <v>0</v>
      </c>
      <c r="DE614" s="1332"/>
      <c r="DF614" s="1332"/>
      <c r="DG614" s="1332"/>
      <c r="DH614" s="1332"/>
    </row>
    <row r="615" spans="1:112" ht="12.75">
      <c r="B615" s="1346" t="s">
        <v>525</v>
      </c>
      <c r="C615" s="1347"/>
      <c r="D615" s="1347"/>
      <c r="E615" s="1347"/>
      <c r="F615" s="1347"/>
      <c r="G615" s="1347"/>
      <c r="H615" s="1347"/>
      <c r="I615" s="1347"/>
      <c r="J615" s="1347"/>
      <c r="K615" s="1347"/>
      <c r="L615" s="1347"/>
      <c r="M615" s="1347"/>
      <c r="N615" s="1347"/>
      <c r="O615" s="1348"/>
      <c r="P615" s="1355" t="s">
        <v>350</v>
      </c>
      <c r="Q615" s="1356"/>
      <c r="R615" s="1357"/>
      <c r="S615" s="1315" t="s">
        <v>526</v>
      </c>
      <c r="T615" s="1316"/>
      <c r="U615" s="1317"/>
      <c r="V615" s="1146" t="s">
        <v>19</v>
      </c>
      <c r="W615" s="1146"/>
      <c r="X615" s="1146"/>
      <c r="Y615" s="1146"/>
      <c r="Z615" s="1146"/>
      <c r="AA615" s="1146"/>
      <c r="AB615" s="1146" t="s">
        <v>18</v>
      </c>
      <c r="AC615" s="1146"/>
      <c r="AD615" s="1146"/>
      <c r="AE615" s="1146"/>
      <c r="AF615" s="1146"/>
      <c r="AG615" s="1146" t="s">
        <v>527</v>
      </c>
      <c r="AH615" s="1146"/>
      <c r="AI615" s="1146"/>
      <c r="AJ615" s="1146"/>
      <c r="AK615" s="1146"/>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2.75">
      <c r="B616" s="1349"/>
      <c r="C616" s="1350"/>
      <c r="D616" s="1350"/>
      <c r="E616" s="1350"/>
      <c r="F616" s="1350"/>
      <c r="G616" s="1350"/>
      <c r="H616" s="1350"/>
      <c r="I616" s="1350"/>
      <c r="J616" s="1350"/>
      <c r="K616" s="1350"/>
      <c r="L616" s="1350"/>
      <c r="M616" s="1350"/>
      <c r="N616" s="1350"/>
      <c r="O616" s="1351"/>
      <c r="P616" s="1358"/>
      <c r="Q616" s="1359"/>
      <c r="R616" s="1360"/>
      <c r="S616" s="1318"/>
      <c r="T616" s="1319"/>
      <c r="U616" s="1320"/>
      <c r="V616" s="1146"/>
      <c r="W616" s="1146"/>
      <c r="X616" s="1146"/>
      <c r="Y616" s="1146"/>
      <c r="Z616" s="1146"/>
      <c r="AA616" s="1146"/>
      <c r="AB616" s="1146"/>
      <c r="AC616" s="1146"/>
      <c r="AD616" s="1146"/>
      <c r="AE616" s="1146"/>
      <c r="AF616" s="1146"/>
      <c r="AG616" s="1146"/>
      <c r="AH616" s="1146"/>
      <c r="AI616" s="1146"/>
      <c r="AJ616" s="1146"/>
      <c r="AK616" s="1146"/>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352"/>
      <c r="C617" s="1353"/>
      <c r="D617" s="1353"/>
      <c r="E617" s="1353"/>
      <c r="F617" s="1353"/>
      <c r="G617" s="1353"/>
      <c r="H617" s="1353"/>
      <c r="I617" s="1353"/>
      <c r="J617" s="1353"/>
      <c r="K617" s="1353"/>
      <c r="L617" s="1353"/>
      <c r="M617" s="1353"/>
      <c r="N617" s="1353"/>
      <c r="O617" s="1354"/>
      <c r="P617" s="1361"/>
      <c r="Q617" s="1362"/>
      <c r="R617" s="1363"/>
      <c r="S617" s="1321"/>
      <c r="T617" s="1322"/>
      <c r="U617" s="1323"/>
      <c r="V617" s="1146"/>
      <c r="W617" s="1146"/>
      <c r="X617" s="1146"/>
      <c r="Y617" s="1146"/>
      <c r="Z617" s="1146"/>
      <c r="AA617" s="1146"/>
      <c r="AB617" s="1146"/>
      <c r="AC617" s="1146"/>
      <c r="AD617" s="1146"/>
      <c r="AE617" s="1146"/>
      <c r="AF617" s="1146"/>
      <c r="AG617" s="1146"/>
      <c r="AH617" s="1146"/>
      <c r="AI617" s="1146"/>
      <c r="AJ617" s="1146"/>
      <c r="AK617" s="1146"/>
      <c r="AL617" s="62"/>
      <c r="AM617" s="65"/>
      <c r="AN617" s="65"/>
      <c r="AO617" s="65"/>
      <c r="AP617" s="65"/>
      <c r="AQ617" s="65"/>
      <c r="AR617" s="65"/>
      <c r="AS617" s="65"/>
      <c r="AT617" s="65"/>
      <c r="AU617" s="65"/>
      <c r="AV617" s="65"/>
      <c r="AW617" s="65"/>
      <c r="AX617" s="65"/>
      <c r="AY617" s="65"/>
      <c r="AZ617" s="65"/>
      <c r="BA617" s="1333">
        <f>IF(J754="SRO/Studio",O754,0)</f>
        <v>0</v>
      </c>
      <c r="BB617" s="1335"/>
      <c r="BC617" s="1335"/>
      <c r="BD617" s="1335"/>
      <c r="BE617" s="1334"/>
      <c r="BF617" s="1327">
        <f>IF(J754="1 Bedroom",O754,0)</f>
        <v>0</v>
      </c>
      <c r="BG617" s="1327"/>
      <c r="BH617" s="1327"/>
      <c r="BI617" s="1327"/>
      <c r="BJ617" s="1327"/>
      <c r="BK617" s="1327">
        <f>IF(J754="2 Bedrooms",O754,0)</f>
        <v>2</v>
      </c>
      <c r="BL617" s="1327"/>
      <c r="BM617" s="1327"/>
      <c r="BN617" s="1327"/>
      <c r="BO617" s="1327"/>
      <c r="BP617" s="1327">
        <f>IF(J754="3 Bedrooms",O754,0)</f>
        <v>0</v>
      </c>
      <c r="BQ617" s="1327"/>
      <c r="BR617" s="1327"/>
      <c r="BS617" s="1327"/>
      <c r="BT617" s="1327"/>
      <c r="BU617" s="1327">
        <f>IF(J754="4 Bedrooms",O754,0)</f>
        <v>0</v>
      </c>
      <c r="BV617" s="1327"/>
      <c r="BW617" s="1327"/>
      <c r="BX617" s="1327"/>
      <c r="BY617" s="1327"/>
      <c r="BZ617" s="1327">
        <f>IF(J754="5 Bedrooms",O754,0)</f>
        <v>0</v>
      </c>
      <c r="CA617" s="1327"/>
      <c r="CB617" s="1327"/>
      <c r="CC617" s="1327"/>
      <c r="CD617" s="1327"/>
      <c r="CE617" s="62"/>
      <c r="CF617" s="62"/>
      <c r="CG617" s="62"/>
      <c r="CH617" s="62"/>
      <c r="CI617" s="62"/>
      <c r="CJ617" s="62"/>
      <c r="CK617" s="62"/>
      <c r="CL617" s="62"/>
      <c r="CM617" s="62"/>
      <c r="CN617" s="62"/>
      <c r="CO617" s="62"/>
      <c r="CP617" s="62"/>
      <c r="CQ617" s="62"/>
      <c r="CR617" s="62"/>
    </row>
    <row r="618" spans="1:112" ht="12.75" customHeight="1">
      <c r="B618" s="87" t="s">
        <v>120</v>
      </c>
      <c r="C618" s="1291" t="s">
        <v>1634</v>
      </c>
      <c r="D618" s="1412"/>
      <c r="E618" s="1412"/>
      <c r="F618" s="1412"/>
      <c r="G618" s="1412"/>
      <c r="H618" s="1412"/>
      <c r="I618" s="1412"/>
      <c r="J618" s="1412"/>
      <c r="K618" s="1412"/>
      <c r="L618" s="1412"/>
      <c r="M618" s="1412"/>
      <c r="N618" s="1412"/>
      <c r="O618" s="1413"/>
      <c r="P618" s="1121">
        <f>15*12</f>
        <v>180</v>
      </c>
      <c r="Q618" s="1117"/>
      <c r="R618" s="1122"/>
      <c r="S618" s="1314">
        <v>4.4999999999999998E-2</v>
      </c>
      <c r="T618" s="1123"/>
      <c r="U618" s="1124"/>
      <c r="V618" s="1121"/>
      <c r="W618" s="1117"/>
      <c r="X618" s="1117"/>
      <c r="Y618" s="1117"/>
      <c r="Z618" s="1117"/>
      <c r="AA618" s="1122"/>
      <c r="AB618" s="1145">
        <v>2283124</v>
      </c>
      <c r="AC618" s="1145"/>
      <c r="AD618" s="1145"/>
      <c r="AE618" s="1145"/>
      <c r="AF618" s="1145"/>
      <c r="AG618" s="1145">
        <v>37550000</v>
      </c>
      <c r="AH618" s="1145"/>
      <c r="AI618" s="1145"/>
      <c r="AJ618" s="1145"/>
      <c r="AK618" s="1145"/>
      <c r="AL618" s="62"/>
      <c r="AM618" s="65"/>
      <c r="AN618" s="65"/>
      <c r="AO618" s="65"/>
      <c r="AP618" s="65"/>
      <c r="AQ618" s="65"/>
      <c r="AR618" s="65"/>
      <c r="AS618" s="65"/>
      <c r="AT618" s="65"/>
      <c r="AU618" s="65"/>
      <c r="AV618" s="65"/>
      <c r="AW618" s="65"/>
      <c r="AX618" s="65"/>
      <c r="AY618" s="65"/>
      <c r="AZ618" s="65"/>
      <c r="BA618" s="1333">
        <f>IF(J755="SRO/Studio",O755,0)</f>
        <v>0</v>
      </c>
      <c r="BB618" s="1335"/>
      <c r="BC618" s="1335"/>
      <c r="BD618" s="1335"/>
      <c r="BE618" s="1334"/>
      <c r="BF618" s="1327">
        <f>IF(J755="1 Bedroom",O755,0)</f>
        <v>0</v>
      </c>
      <c r="BG618" s="1327"/>
      <c r="BH618" s="1327"/>
      <c r="BI618" s="1327"/>
      <c r="BJ618" s="1327"/>
      <c r="BK618" s="1327">
        <f>IF(J755="2 Bedrooms",O755,0)</f>
        <v>0</v>
      </c>
      <c r="BL618" s="1327"/>
      <c r="BM618" s="1327"/>
      <c r="BN618" s="1327"/>
      <c r="BO618" s="1327"/>
      <c r="BP618" s="1327">
        <f>IF(J755="3 Bedrooms",O755,0)</f>
        <v>0</v>
      </c>
      <c r="BQ618" s="1327"/>
      <c r="BR618" s="1327"/>
      <c r="BS618" s="1327"/>
      <c r="BT618" s="1327"/>
      <c r="BU618" s="1327">
        <f>IF(J755="4 Bedrooms",O755,0)</f>
        <v>0</v>
      </c>
      <c r="BV618" s="1327"/>
      <c r="BW618" s="1327"/>
      <c r="BX618" s="1327"/>
      <c r="BY618" s="1327"/>
      <c r="BZ618" s="1327">
        <f>IF(J755="5 Bedrooms",O755,0)</f>
        <v>0</v>
      </c>
      <c r="CA618" s="1327"/>
      <c r="CB618" s="1327"/>
      <c r="CC618" s="1327"/>
      <c r="CD618" s="1327"/>
      <c r="CE618" s="62"/>
      <c r="CF618" s="62"/>
      <c r="CG618" s="62"/>
      <c r="CH618" s="62"/>
      <c r="CI618" s="62"/>
      <c r="CJ618" s="62"/>
      <c r="CK618" s="62"/>
      <c r="CL618" s="62"/>
      <c r="CM618" s="62"/>
      <c r="CN618" s="62"/>
      <c r="CO618" s="62"/>
      <c r="CP618" s="62"/>
      <c r="CQ618" s="62"/>
      <c r="CR618" s="62"/>
    </row>
    <row r="619" spans="1:112" ht="12.75">
      <c r="B619" s="88" t="s">
        <v>121</v>
      </c>
      <c r="C619" s="1153"/>
      <c r="D619" s="1153"/>
      <c r="E619" s="1153"/>
      <c r="F619" s="1153"/>
      <c r="G619" s="1153"/>
      <c r="H619" s="1153"/>
      <c r="I619" s="1153"/>
      <c r="J619" s="1153"/>
      <c r="K619" s="1153"/>
      <c r="L619" s="1153"/>
      <c r="M619" s="1153"/>
      <c r="N619" s="1153"/>
      <c r="O619" s="1326"/>
      <c r="P619" s="1121"/>
      <c r="Q619" s="1117"/>
      <c r="R619" s="1122"/>
      <c r="S619" s="1314"/>
      <c r="T619" s="1123"/>
      <c r="U619" s="1124"/>
      <c r="V619" s="1121"/>
      <c r="W619" s="1117"/>
      <c r="X619" s="1117"/>
      <c r="Y619" s="1117"/>
      <c r="Z619" s="1117"/>
      <c r="AA619" s="1122"/>
      <c r="AB619" s="1145"/>
      <c r="AC619" s="1145"/>
      <c r="AD619" s="1145"/>
      <c r="AE619" s="1145"/>
      <c r="AF619" s="1145"/>
      <c r="AG619" s="1145"/>
      <c r="AH619" s="1145"/>
      <c r="AI619" s="1145"/>
      <c r="AJ619" s="1145"/>
      <c r="AK619" s="1145"/>
      <c r="AL619" s="62"/>
      <c r="AM619" s="65"/>
      <c r="AN619" s="65"/>
      <c r="AO619" s="65"/>
      <c r="AP619" s="65"/>
      <c r="AQ619" s="65"/>
      <c r="AR619" s="65"/>
      <c r="AS619" s="65"/>
      <c r="AT619" s="65"/>
      <c r="AU619" s="65"/>
      <c r="AV619" s="65"/>
      <c r="AW619" s="65"/>
      <c r="AX619" s="65"/>
      <c r="AY619" s="65"/>
      <c r="AZ619" s="65"/>
      <c r="BA619" s="1333">
        <f>IF(J756="SRO/Studio",O756,0)</f>
        <v>0</v>
      </c>
      <c r="BB619" s="1335"/>
      <c r="BC619" s="1335"/>
      <c r="BD619" s="1335"/>
      <c r="BE619" s="1334"/>
      <c r="BF619" s="1327">
        <f>IF(J756="1 Bedroom",O756,0)</f>
        <v>0</v>
      </c>
      <c r="BG619" s="1327"/>
      <c r="BH619" s="1327"/>
      <c r="BI619" s="1327"/>
      <c r="BJ619" s="1327"/>
      <c r="BK619" s="1327">
        <f>IF(J756="2 Bedrooms",O756,0)</f>
        <v>0</v>
      </c>
      <c r="BL619" s="1327"/>
      <c r="BM619" s="1327"/>
      <c r="BN619" s="1327"/>
      <c r="BO619" s="1327"/>
      <c r="BP619" s="1327">
        <f>IF(J756="3 Bedrooms",O756,0)</f>
        <v>0</v>
      </c>
      <c r="BQ619" s="1327"/>
      <c r="BR619" s="1327"/>
      <c r="BS619" s="1327"/>
      <c r="BT619" s="1327"/>
      <c r="BU619" s="1327">
        <f>IF(J756="4 Bedrooms",O756,0)</f>
        <v>0</v>
      </c>
      <c r="BV619" s="1327"/>
      <c r="BW619" s="1327"/>
      <c r="BX619" s="1327"/>
      <c r="BY619" s="1327"/>
      <c r="BZ619" s="1327">
        <f>IF(J756="5 Bedrooms",O756,0)</f>
        <v>0</v>
      </c>
      <c r="CA619" s="1327"/>
      <c r="CB619" s="1327"/>
      <c r="CC619" s="1327"/>
      <c r="CD619" s="1327"/>
      <c r="CE619" s="62"/>
      <c r="CF619" s="62"/>
      <c r="CG619" s="62"/>
      <c r="CH619" s="62"/>
      <c r="CI619" s="62"/>
      <c r="CJ619" s="62"/>
      <c r="CK619" s="62"/>
      <c r="CL619" s="62"/>
      <c r="CM619" s="62"/>
      <c r="CN619" s="62"/>
      <c r="CO619" s="62"/>
      <c r="CP619" s="62"/>
      <c r="CQ619" s="62"/>
      <c r="CR619" s="62"/>
    </row>
    <row r="620" spans="1:112" ht="12.75">
      <c r="B620" s="88" t="s">
        <v>127</v>
      </c>
      <c r="C620" s="1153" t="str">
        <f>C548</f>
        <v>Deferred Developer Fee</v>
      </c>
      <c r="D620" s="1153"/>
      <c r="E620" s="1153"/>
      <c r="F620" s="1153"/>
      <c r="G620" s="1153"/>
      <c r="H620" s="1153"/>
      <c r="I620" s="1153"/>
      <c r="J620" s="1153"/>
      <c r="K620" s="1153"/>
      <c r="L620" s="1153"/>
      <c r="M620" s="1153"/>
      <c r="N620" s="1153"/>
      <c r="O620" s="1326"/>
      <c r="P620" s="1325" t="s">
        <v>670</v>
      </c>
      <c r="Q620" s="1117"/>
      <c r="R620" s="1122"/>
      <c r="S620" s="1325" t="s">
        <v>670</v>
      </c>
      <c r="T620" s="1117"/>
      <c r="U620" s="1122"/>
      <c r="V620" s="1121" t="s">
        <v>532</v>
      </c>
      <c r="W620" s="1117"/>
      <c r="X620" s="1117"/>
      <c r="Y620" s="1117"/>
      <c r="Z620" s="1117"/>
      <c r="AA620" s="1122"/>
      <c r="AB620" s="1170" t="s">
        <v>670</v>
      </c>
      <c r="AC620" s="1145"/>
      <c r="AD620" s="1145"/>
      <c r="AE620" s="1145"/>
      <c r="AF620" s="1145"/>
      <c r="AG620" s="1145">
        <v>5685989</v>
      </c>
      <c r="AH620" s="1145"/>
      <c r="AI620" s="1145"/>
      <c r="AJ620" s="1145"/>
      <c r="AK620" s="1145"/>
      <c r="AL620" s="62"/>
      <c r="AM620" s="65"/>
      <c r="AN620" s="65"/>
      <c r="AO620" s="65"/>
      <c r="AP620" s="65"/>
      <c r="AQ620" s="65"/>
      <c r="AR620" s="65"/>
      <c r="AS620" s="65"/>
      <c r="AT620" s="65"/>
      <c r="AU620" s="65"/>
      <c r="AV620" s="65"/>
      <c r="AW620" s="65"/>
      <c r="AX620" s="65"/>
      <c r="AY620" s="65"/>
      <c r="AZ620" s="65"/>
      <c r="BA620" s="1333">
        <f>IF(J757="SRO/Studio",O757,0)</f>
        <v>0</v>
      </c>
      <c r="BB620" s="1335"/>
      <c r="BC620" s="1335"/>
      <c r="BD620" s="1335"/>
      <c r="BE620" s="1334"/>
      <c r="BF620" s="1327">
        <f>IF(J757="1 Bedroom",O757,0)</f>
        <v>0</v>
      </c>
      <c r="BG620" s="1327"/>
      <c r="BH620" s="1327"/>
      <c r="BI620" s="1327"/>
      <c r="BJ620" s="1327"/>
      <c r="BK620" s="1327">
        <f>IF(J757="2 Bedrooms",O757,0)</f>
        <v>0</v>
      </c>
      <c r="BL620" s="1327"/>
      <c r="BM620" s="1327"/>
      <c r="BN620" s="1327"/>
      <c r="BO620" s="1327"/>
      <c r="BP620" s="1327">
        <f>IF(J757="3 Bedrooms",O757,0)</f>
        <v>0</v>
      </c>
      <c r="BQ620" s="1327"/>
      <c r="BR620" s="1327"/>
      <c r="BS620" s="1327"/>
      <c r="BT620" s="1327"/>
      <c r="BU620" s="1327">
        <f>IF(J757="4 Bedrooms",O757,0)</f>
        <v>0</v>
      </c>
      <c r="BV620" s="1327"/>
      <c r="BW620" s="1327"/>
      <c r="BX620" s="1327"/>
      <c r="BY620" s="1327"/>
      <c r="BZ620" s="1327">
        <f>IF(J757="5 Bedrooms",O757,0)</f>
        <v>0</v>
      </c>
      <c r="CA620" s="1327"/>
      <c r="CB620" s="1327"/>
      <c r="CC620" s="1327"/>
      <c r="CD620" s="1327"/>
      <c r="CE620" s="62"/>
      <c r="CF620" s="62"/>
      <c r="CG620" s="62"/>
      <c r="CH620" s="62"/>
      <c r="CI620" s="62"/>
      <c r="CJ620" s="62"/>
      <c r="CK620" s="62"/>
      <c r="CL620" s="62"/>
      <c r="CM620" s="62"/>
      <c r="CN620" s="62"/>
      <c r="CO620" s="62"/>
      <c r="CP620" s="62"/>
      <c r="CQ620" s="62"/>
      <c r="CR620" s="62"/>
    </row>
    <row r="621" spans="1:112" ht="12.75">
      <c r="B621" s="88" t="s">
        <v>660</v>
      </c>
      <c r="C621" s="1153" t="str">
        <f>C549</f>
        <v>GP Equity</v>
      </c>
      <c r="D621" s="1153"/>
      <c r="E621" s="1153"/>
      <c r="F621" s="1153"/>
      <c r="G621" s="1153"/>
      <c r="H621" s="1153"/>
      <c r="I621" s="1153"/>
      <c r="J621" s="1153"/>
      <c r="K621" s="1153"/>
      <c r="L621" s="1153"/>
      <c r="M621" s="1153"/>
      <c r="N621" s="1153"/>
      <c r="O621" s="1326"/>
      <c r="P621" s="1325" t="s">
        <v>670</v>
      </c>
      <c r="Q621" s="1117"/>
      <c r="R621" s="1122"/>
      <c r="S621" s="1325" t="s">
        <v>670</v>
      </c>
      <c r="T621" s="1117"/>
      <c r="U621" s="1122"/>
      <c r="V621" s="1121"/>
      <c r="W621" s="1117"/>
      <c r="X621" s="1117"/>
      <c r="Y621" s="1117"/>
      <c r="Z621" s="1117"/>
      <c r="AA621" s="1122"/>
      <c r="AB621" s="1170" t="s">
        <v>670</v>
      </c>
      <c r="AC621" s="1145"/>
      <c r="AD621" s="1145"/>
      <c r="AE621" s="1145"/>
      <c r="AF621" s="1145"/>
      <c r="AG621" s="1145">
        <v>1463197</v>
      </c>
      <c r="AH621" s="1145"/>
      <c r="AI621" s="1145"/>
      <c r="AJ621" s="1145"/>
      <c r="AK621" s="1145"/>
      <c r="AL621" s="62"/>
      <c r="AM621" s="65"/>
      <c r="AN621" s="65"/>
      <c r="AO621" s="65"/>
      <c r="AP621" s="65"/>
      <c r="AQ621" s="65"/>
      <c r="AR621" s="65"/>
      <c r="AS621" s="65"/>
      <c r="AT621" s="65"/>
      <c r="AU621" s="65"/>
      <c r="AV621" s="65"/>
      <c r="AW621" s="65"/>
      <c r="AX621" s="65"/>
      <c r="AY621" s="65"/>
      <c r="AZ621" s="65"/>
      <c r="BA621" s="1328">
        <f>SUM(BA617:BE620)</f>
        <v>0</v>
      </c>
      <c r="BB621" s="1329"/>
      <c r="BC621" s="1329"/>
      <c r="BD621" s="1329"/>
      <c r="BE621" s="1330"/>
      <c r="BF621" s="1328">
        <f>SUM(BF617:BJ620)</f>
        <v>0</v>
      </c>
      <c r="BG621" s="1329"/>
      <c r="BH621" s="1329"/>
      <c r="BI621" s="1329"/>
      <c r="BJ621" s="1330"/>
      <c r="BK621" s="1328">
        <f>SUM(BK617:BO620)</f>
        <v>2</v>
      </c>
      <c r="BL621" s="1329"/>
      <c r="BM621" s="1329"/>
      <c r="BN621" s="1329"/>
      <c r="BO621" s="1330"/>
      <c r="BP621" s="1328">
        <f>SUM(BP617:BT620)</f>
        <v>0</v>
      </c>
      <c r="BQ621" s="1329"/>
      <c r="BR621" s="1329"/>
      <c r="BS621" s="1329"/>
      <c r="BT621" s="1330"/>
      <c r="BU621" s="1328">
        <f>SUM(BU617:BY620)</f>
        <v>0</v>
      </c>
      <c r="BV621" s="1329"/>
      <c r="BW621" s="1329"/>
      <c r="BX621" s="1329"/>
      <c r="BY621" s="1330"/>
      <c r="BZ621" s="1328">
        <f>SUM(BZ617:CD620)</f>
        <v>0</v>
      </c>
      <c r="CA621" s="1329"/>
      <c r="CB621" s="1329"/>
      <c r="CC621" s="1329"/>
      <c r="CD621" s="1330"/>
      <c r="CE621" s="62"/>
      <c r="CF621" s="62"/>
      <c r="CG621" s="62"/>
      <c r="CH621" s="62"/>
      <c r="CI621" s="62"/>
      <c r="CJ621" s="62"/>
      <c r="CK621" s="62"/>
      <c r="CL621" s="62"/>
      <c r="CM621" s="62"/>
      <c r="CN621" s="62"/>
      <c r="CO621" s="62"/>
      <c r="CP621" s="62"/>
      <c r="CQ621" s="62"/>
      <c r="CR621" s="62"/>
    </row>
    <row r="622" spans="1:112" ht="12.75">
      <c r="B622" s="88" t="s">
        <v>872</v>
      </c>
      <c r="C622" s="1153"/>
      <c r="D622" s="1153"/>
      <c r="E622" s="1153"/>
      <c r="F622" s="1153"/>
      <c r="G622" s="1153"/>
      <c r="H622" s="1153"/>
      <c r="I622" s="1153"/>
      <c r="J622" s="1153"/>
      <c r="K622" s="1153"/>
      <c r="L622" s="1153"/>
      <c r="M622" s="1153"/>
      <c r="N622" s="1153"/>
      <c r="O622" s="1326"/>
      <c r="P622" s="1121"/>
      <c r="Q622" s="1117"/>
      <c r="R622" s="1122"/>
      <c r="S622" s="1314"/>
      <c r="T622" s="1123"/>
      <c r="U622" s="1124"/>
      <c r="V622" s="1121"/>
      <c r="W622" s="1117"/>
      <c r="X622" s="1117"/>
      <c r="Y622" s="1117"/>
      <c r="Z622" s="1117"/>
      <c r="AA622" s="1122"/>
      <c r="AB622" s="1145"/>
      <c r="AC622" s="1145"/>
      <c r="AD622" s="1145"/>
      <c r="AE622" s="1145"/>
      <c r="AF622" s="1145"/>
      <c r="AG622" s="1145"/>
      <c r="AH622" s="1145"/>
      <c r="AI622" s="1145"/>
      <c r="AJ622" s="1145"/>
      <c r="AK622" s="1145"/>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2.75">
      <c r="B623" s="88" t="s">
        <v>663</v>
      </c>
      <c r="C623" s="1153"/>
      <c r="D623" s="1153"/>
      <c r="E623" s="1153"/>
      <c r="F623" s="1153"/>
      <c r="G623" s="1153"/>
      <c r="H623" s="1153"/>
      <c r="I623" s="1153"/>
      <c r="J623" s="1153"/>
      <c r="K623" s="1153"/>
      <c r="L623" s="1153"/>
      <c r="M623" s="1153"/>
      <c r="N623" s="1153"/>
      <c r="O623" s="1326"/>
      <c r="P623" s="1121"/>
      <c r="Q623" s="1117"/>
      <c r="R623" s="1122"/>
      <c r="S623" s="1314"/>
      <c r="T623" s="1123"/>
      <c r="U623" s="1124"/>
      <c r="V623" s="1121"/>
      <c r="W623" s="1117"/>
      <c r="X623" s="1117"/>
      <c r="Y623" s="1117"/>
      <c r="Z623" s="1117"/>
      <c r="AA623" s="1122"/>
      <c r="AB623" s="1145"/>
      <c r="AC623" s="1145"/>
      <c r="AD623" s="1145"/>
      <c r="AE623" s="1145"/>
      <c r="AF623" s="1145"/>
      <c r="AG623" s="1145"/>
      <c r="AH623" s="1145"/>
      <c r="AI623" s="1145"/>
      <c r="AJ623" s="1145"/>
      <c r="AK623" s="1145"/>
      <c r="AL623" s="62"/>
      <c r="AM623" s="65"/>
      <c r="AN623" s="65"/>
      <c r="AO623" s="65"/>
      <c r="AP623" s="65"/>
      <c r="AQ623" s="65"/>
      <c r="AR623" s="65"/>
      <c r="AS623" s="65"/>
      <c r="AT623" s="65"/>
      <c r="AU623" s="65"/>
      <c r="AV623" s="65"/>
      <c r="AW623" s="65"/>
      <c r="AX623" s="65"/>
      <c r="AY623" s="65"/>
      <c r="AZ623" s="65"/>
      <c r="BA623" s="1333">
        <f t="shared" ref="BA623:BA632" si="16">IF(J768="SRO/Studio",O768,0)</f>
        <v>0</v>
      </c>
      <c r="BB623" s="1335"/>
      <c r="BC623" s="1335"/>
      <c r="BD623" s="1335"/>
      <c r="BE623" s="1334"/>
      <c r="BF623" s="1327">
        <f t="shared" ref="BF623:BF632" si="17">IF(J768="1 Bedroom",O768,0)</f>
        <v>0</v>
      </c>
      <c r="BG623" s="1327"/>
      <c r="BH623" s="1327"/>
      <c r="BI623" s="1327"/>
      <c r="BJ623" s="1327"/>
      <c r="BK623" s="1327">
        <f t="shared" ref="BK623:BK632" si="18">IF(J768="2 Bedrooms",O768,0)</f>
        <v>65</v>
      </c>
      <c r="BL623" s="1327"/>
      <c r="BM623" s="1327"/>
      <c r="BN623" s="1327"/>
      <c r="BO623" s="1327"/>
      <c r="BP623" s="1327">
        <f t="shared" ref="BP623:BP632" si="19">IF(J768="3 Bedrooms",O768,0)</f>
        <v>0</v>
      </c>
      <c r="BQ623" s="1327"/>
      <c r="BR623" s="1327"/>
      <c r="BS623" s="1327"/>
      <c r="BT623" s="1327"/>
      <c r="BU623" s="1327">
        <f t="shared" ref="BU623:BU632" si="20">IF(J768="4 Bedrooms",O768,0)</f>
        <v>0</v>
      </c>
      <c r="BV623" s="1327"/>
      <c r="BW623" s="1327"/>
      <c r="BX623" s="1327"/>
      <c r="BY623" s="1327"/>
      <c r="BZ623" s="1327">
        <f t="shared" ref="BZ623:BZ632" si="21">IF(J768="5 Bedrooms",O768,0)</f>
        <v>0</v>
      </c>
      <c r="CA623" s="1327"/>
      <c r="CB623" s="1327"/>
      <c r="CC623" s="1327"/>
      <c r="CD623" s="1327"/>
      <c r="CE623" s="62"/>
      <c r="CF623" s="62"/>
      <c r="CG623" s="62"/>
      <c r="CH623" s="62"/>
      <c r="CI623" s="62"/>
      <c r="CJ623" s="62"/>
      <c r="CK623" s="62"/>
      <c r="CL623" s="62"/>
      <c r="CM623" s="62"/>
      <c r="CN623" s="62"/>
      <c r="CO623" s="62"/>
      <c r="CP623" s="62"/>
      <c r="CQ623" s="62"/>
      <c r="CR623" s="62"/>
    </row>
    <row r="624" spans="1:112" ht="12.75">
      <c r="B624" s="88" t="s">
        <v>528</v>
      </c>
      <c r="C624" s="1153"/>
      <c r="D624" s="1153"/>
      <c r="E624" s="1153"/>
      <c r="F624" s="1153"/>
      <c r="G624" s="1153"/>
      <c r="H624" s="1153"/>
      <c r="I624" s="1153"/>
      <c r="J624" s="1153"/>
      <c r="K624" s="1153"/>
      <c r="L624" s="1153"/>
      <c r="M624" s="1153"/>
      <c r="N624" s="1153"/>
      <c r="O624" s="1326"/>
      <c r="P624" s="1121"/>
      <c r="Q624" s="1117"/>
      <c r="R624" s="1122"/>
      <c r="S624" s="1314"/>
      <c r="T624" s="1123"/>
      <c r="U624" s="1124"/>
      <c r="V624" s="1121"/>
      <c r="W624" s="1117"/>
      <c r="X624" s="1117"/>
      <c r="Y624" s="1117"/>
      <c r="Z624" s="1117"/>
      <c r="AA624" s="1122"/>
      <c r="AB624" s="1145"/>
      <c r="AC624" s="1145"/>
      <c r="AD624" s="1145"/>
      <c r="AE624" s="1145"/>
      <c r="AF624" s="1145"/>
      <c r="AG624" s="1145"/>
      <c r="AH624" s="1145"/>
      <c r="AI624" s="1145"/>
      <c r="AJ624" s="1145"/>
      <c r="AK624" s="1145"/>
      <c r="AL624" s="62"/>
      <c r="AM624" s="65"/>
      <c r="AN624" s="65"/>
      <c r="AO624" s="65"/>
      <c r="AP624" s="65"/>
      <c r="AQ624" s="65"/>
      <c r="AR624" s="65"/>
      <c r="AS624" s="65"/>
      <c r="AT624" s="65"/>
      <c r="AU624" s="65"/>
      <c r="AV624" s="65"/>
      <c r="AW624" s="65"/>
      <c r="AX624" s="65"/>
      <c r="AY624" s="65"/>
      <c r="AZ624" s="65"/>
      <c r="BA624" s="1333">
        <f t="shared" si="16"/>
        <v>0</v>
      </c>
      <c r="BB624" s="1335"/>
      <c r="BC624" s="1335"/>
      <c r="BD624" s="1335"/>
      <c r="BE624" s="1334"/>
      <c r="BF624" s="1327">
        <f t="shared" si="17"/>
        <v>0</v>
      </c>
      <c r="BG624" s="1327"/>
      <c r="BH624" s="1327"/>
      <c r="BI624" s="1327"/>
      <c r="BJ624" s="1327"/>
      <c r="BK624" s="1327">
        <f t="shared" si="18"/>
        <v>0</v>
      </c>
      <c r="BL624" s="1327"/>
      <c r="BM624" s="1327"/>
      <c r="BN624" s="1327"/>
      <c r="BO624" s="1327"/>
      <c r="BP624" s="1327">
        <f t="shared" si="19"/>
        <v>67</v>
      </c>
      <c r="BQ624" s="1327"/>
      <c r="BR624" s="1327"/>
      <c r="BS624" s="1327"/>
      <c r="BT624" s="1327"/>
      <c r="BU624" s="1327">
        <f t="shared" si="20"/>
        <v>0</v>
      </c>
      <c r="BV624" s="1327"/>
      <c r="BW624" s="1327"/>
      <c r="BX624" s="1327"/>
      <c r="BY624" s="1327"/>
      <c r="BZ624" s="1327">
        <f t="shared" si="21"/>
        <v>0</v>
      </c>
      <c r="CA624" s="1327"/>
      <c r="CB624" s="1327"/>
      <c r="CC624" s="1327"/>
      <c r="CD624" s="1327"/>
      <c r="CE624" s="62"/>
      <c r="CF624" s="62"/>
      <c r="CG624" s="62"/>
      <c r="CH624" s="62"/>
      <c r="CI624" s="62"/>
      <c r="CJ624" s="62"/>
      <c r="CK624" s="62"/>
      <c r="CL624" s="62"/>
      <c r="CM624" s="62"/>
      <c r="CN624" s="62"/>
      <c r="CO624" s="62"/>
      <c r="CP624" s="62"/>
      <c r="CQ624" s="62"/>
      <c r="CR624" s="62"/>
    </row>
    <row r="625" spans="1:96" ht="12.75">
      <c r="B625" s="88" t="s">
        <v>529</v>
      </c>
      <c r="C625" s="1153"/>
      <c r="D625" s="1153"/>
      <c r="E625" s="1153"/>
      <c r="F625" s="1153"/>
      <c r="G625" s="1153"/>
      <c r="H625" s="1153"/>
      <c r="I625" s="1153"/>
      <c r="J625" s="1153"/>
      <c r="K625" s="1153"/>
      <c r="L625" s="1153"/>
      <c r="M625" s="1153"/>
      <c r="N625" s="1153"/>
      <c r="O625" s="1326"/>
      <c r="P625" s="1121"/>
      <c r="Q625" s="1117"/>
      <c r="R625" s="1122"/>
      <c r="S625" s="1314"/>
      <c r="T625" s="1123"/>
      <c r="U625" s="1124"/>
      <c r="V625" s="1121"/>
      <c r="W625" s="1117"/>
      <c r="X625" s="1117"/>
      <c r="Y625" s="1117"/>
      <c r="Z625" s="1117"/>
      <c r="AA625" s="1122"/>
      <c r="AB625" s="1145"/>
      <c r="AC625" s="1145"/>
      <c r="AD625" s="1145"/>
      <c r="AE625" s="1145"/>
      <c r="AF625" s="1145"/>
      <c r="AG625" s="1145"/>
      <c r="AH625" s="1145"/>
      <c r="AI625" s="1145"/>
      <c r="AJ625" s="1145"/>
      <c r="AK625" s="1145"/>
      <c r="AL625" s="62"/>
      <c r="AM625" s="65"/>
      <c r="AN625" s="65"/>
      <c r="AO625" s="65"/>
      <c r="AP625" s="65"/>
      <c r="AQ625" s="65"/>
      <c r="AR625" s="65"/>
      <c r="AS625" s="65"/>
      <c r="AT625" s="65"/>
      <c r="AU625" s="65"/>
      <c r="AV625" s="65"/>
      <c r="AW625" s="65"/>
      <c r="AX625" s="65"/>
      <c r="AY625" s="65"/>
      <c r="AZ625" s="65"/>
      <c r="BA625" s="1333">
        <f t="shared" si="16"/>
        <v>0</v>
      </c>
      <c r="BB625" s="1335"/>
      <c r="BC625" s="1335"/>
      <c r="BD625" s="1335"/>
      <c r="BE625" s="1334"/>
      <c r="BF625" s="1327">
        <f t="shared" si="17"/>
        <v>0</v>
      </c>
      <c r="BG625" s="1327"/>
      <c r="BH625" s="1327"/>
      <c r="BI625" s="1327"/>
      <c r="BJ625" s="1327"/>
      <c r="BK625" s="1327">
        <f t="shared" si="18"/>
        <v>0</v>
      </c>
      <c r="BL625" s="1327"/>
      <c r="BM625" s="1327"/>
      <c r="BN625" s="1327"/>
      <c r="BO625" s="1327"/>
      <c r="BP625" s="1327">
        <f t="shared" si="19"/>
        <v>0</v>
      </c>
      <c r="BQ625" s="1327"/>
      <c r="BR625" s="1327"/>
      <c r="BS625" s="1327"/>
      <c r="BT625" s="1327"/>
      <c r="BU625" s="1327">
        <f t="shared" si="20"/>
        <v>0</v>
      </c>
      <c r="BV625" s="1327"/>
      <c r="BW625" s="1327"/>
      <c r="BX625" s="1327"/>
      <c r="BY625" s="1327"/>
      <c r="BZ625" s="1327">
        <f t="shared" si="21"/>
        <v>0</v>
      </c>
      <c r="CA625" s="1327"/>
      <c r="CB625" s="1327"/>
      <c r="CC625" s="1327"/>
      <c r="CD625" s="1327"/>
      <c r="CE625" s="62"/>
      <c r="CF625" s="62"/>
      <c r="CG625" s="62"/>
      <c r="CH625" s="62"/>
      <c r="CI625" s="62"/>
      <c r="CJ625" s="62"/>
      <c r="CK625" s="62"/>
      <c r="CL625" s="62"/>
      <c r="CM625" s="62"/>
      <c r="CN625" s="62"/>
      <c r="CO625" s="62"/>
      <c r="CP625" s="62"/>
      <c r="CQ625" s="62"/>
      <c r="CR625" s="62"/>
    </row>
    <row r="626" spans="1:96" ht="12.75">
      <c r="B626" s="88" t="s">
        <v>535</v>
      </c>
      <c r="C626" s="1153"/>
      <c r="D626" s="1153"/>
      <c r="E626" s="1153"/>
      <c r="F626" s="1153"/>
      <c r="G626" s="1153"/>
      <c r="H626" s="1153"/>
      <c r="I626" s="1153"/>
      <c r="J626" s="1153"/>
      <c r="K626" s="1153"/>
      <c r="L626" s="1153"/>
      <c r="M626" s="1153"/>
      <c r="N626" s="1153"/>
      <c r="O626" s="1326"/>
      <c r="P626" s="1121"/>
      <c r="Q626" s="1117"/>
      <c r="R626" s="1122"/>
      <c r="S626" s="1314"/>
      <c r="T626" s="1123"/>
      <c r="U626" s="1124"/>
      <c r="V626" s="1121"/>
      <c r="W626" s="1117"/>
      <c r="X626" s="1117"/>
      <c r="Y626" s="1117"/>
      <c r="Z626" s="1117"/>
      <c r="AA626" s="1122"/>
      <c r="AB626" s="1145"/>
      <c r="AC626" s="1145"/>
      <c r="AD626" s="1145"/>
      <c r="AE626" s="1145"/>
      <c r="AF626" s="1145"/>
      <c r="AG626" s="1145"/>
      <c r="AH626" s="1145"/>
      <c r="AI626" s="1145"/>
      <c r="AJ626" s="1145"/>
      <c r="AK626" s="1145"/>
      <c r="AL626" s="62"/>
      <c r="AM626" s="62"/>
      <c r="AN626" s="62"/>
      <c r="AO626" s="62"/>
      <c r="AP626" s="62"/>
      <c r="AQ626" s="62"/>
      <c r="AR626" s="62"/>
      <c r="AS626" s="62"/>
      <c r="AT626" s="62"/>
      <c r="AU626" s="62"/>
      <c r="AV626" s="62"/>
      <c r="AW626" s="62"/>
      <c r="AX626" s="62"/>
      <c r="AY626" s="62"/>
      <c r="AZ626" s="62"/>
      <c r="BA626" s="1333">
        <f t="shared" si="16"/>
        <v>0</v>
      </c>
      <c r="BB626" s="1335"/>
      <c r="BC626" s="1335"/>
      <c r="BD626" s="1335"/>
      <c r="BE626" s="1334"/>
      <c r="BF626" s="1327">
        <f t="shared" si="17"/>
        <v>0</v>
      </c>
      <c r="BG626" s="1327"/>
      <c r="BH626" s="1327"/>
      <c r="BI626" s="1327"/>
      <c r="BJ626" s="1327"/>
      <c r="BK626" s="1327">
        <f t="shared" si="18"/>
        <v>0</v>
      </c>
      <c r="BL626" s="1327"/>
      <c r="BM626" s="1327"/>
      <c r="BN626" s="1327"/>
      <c r="BO626" s="1327"/>
      <c r="BP626" s="1327">
        <f t="shared" si="19"/>
        <v>0</v>
      </c>
      <c r="BQ626" s="1327"/>
      <c r="BR626" s="1327"/>
      <c r="BS626" s="1327"/>
      <c r="BT626" s="1327"/>
      <c r="BU626" s="1327">
        <f t="shared" si="20"/>
        <v>0</v>
      </c>
      <c r="BV626" s="1327"/>
      <c r="BW626" s="1327"/>
      <c r="BX626" s="1327"/>
      <c r="BY626" s="1327"/>
      <c r="BZ626" s="1327">
        <f t="shared" si="21"/>
        <v>0</v>
      </c>
      <c r="CA626" s="1327"/>
      <c r="CB626" s="1327"/>
      <c r="CC626" s="1327"/>
      <c r="CD626" s="1327"/>
      <c r="CE626" s="62"/>
      <c r="CF626" s="62"/>
      <c r="CG626" s="62"/>
      <c r="CH626" s="62"/>
      <c r="CI626" s="62"/>
      <c r="CJ626" s="62"/>
      <c r="CK626" s="62"/>
      <c r="CL626" s="62"/>
      <c r="CM626" s="62"/>
      <c r="CN626" s="62"/>
      <c r="CO626" s="62"/>
      <c r="CP626" s="62"/>
      <c r="CQ626" s="62"/>
      <c r="CR626" s="62"/>
    </row>
    <row r="627" spans="1:96" ht="12.75">
      <c r="B627" s="88" t="s">
        <v>727</v>
      </c>
      <c r="C627" s="1153"/>
      <c r="D627" s="1153"/>
      <c r="E627" s="1153"/>
      <c r="F627" s="1153"/>
      <c r="G627" s="1153"/>
      <c r="H627" s="1153"/>
      <c r="I627" s="1153"/>
      <c r="J627" s="1153"/>
      <c r="K627" s="1153"/>
      <c r="L627" s="1153"/>
      <c r="M627" s="1153"/>
      <c r="N627" s="1153"/>
      <c r="O627" s="1326"/>
      <c r="P627" s="1121"/>
      <c r="Q627" s="1117"/>
      <c r="R627" s="1122"/>
      <c r="S627" s="1314"/>
      <c r="T627" s="1123"/>
      <c r="U627" s="1124"/>
      <c r="V627" s="1121"/>
      <c r="W627" s="1117"/>
      <c r="X627" s="1117"/>
      <c r="Y627" s="1117"/>
      <c r="Z627" s="1117"/>
      <c r="AA627" s="1122"/>
      <c r="AB627" s="1145"/>
      <c r="AC627" s="1145"/>
      <c r="AD627" s="1145"/>
      <c r="AE627" s="1145"/>
      <c r="AF627" s="1145"/>
      <c r="AG627" s="1145"/>
      <c r="AH627" s="1145"/>
      <c r="AI627" s="1145"/>
      <c r="AJ627" s="1145"/>
      <c r="AK627" s="1145"/>
      <c r="AL627" s="62"/>
      <c r="AM627" s="62"/>
      <c r="AN627" s="62"/>
      <c r="AO627" s="62"/>
      <c r="AP627" s="62"/>
      <c r="AQ627" s="62"/>
      <c r="AR627" s="62"/>
      <c r="AS627" s="62"/>
      <c r="AT627" s="62"/>
      <c r="AU627" s="62"/>
      <c r="AV627" s="62"/>
      <c r="AW627" s="62"/>
      <c r="AX627" s="62"/>
      <c r="AY627" s="62"/>
      <c r="AZ627" s="62"/>
      <c r="BA627" s="1333">
        <f t="shared" si="16"/>
        <v>0</v>
      </c>
      <c r="BB627" s="1335"/>
      <c r="BC627" s="1335"/>
      <c r="BD627" s="1335"/>
      <c r="BE627" s="1334"/>
      <c r="BF627" s="1327">
        <f t="shared" si="17"/>
        <v>0</v>
      </c>
      <c r="BG627" s="1327"/>
      <c r="BH627" s="1327"/>
      <c r="BI627" s="1327"/>
      <c r="BJ627" s="1327"/>
      <c r="BK627" s="1327">
        <f t="shared" si="18"/>
        <v>0</v>
      </c>
      <c r="BL627" s="1327"/>
      <c r="BM627" s="1327"/>
      <c r="BN627" s="1327"/>
      <c r="BO627" s="1327"/>
      <c r="BP627" s="1327">
        <f t="shared" si="19"/>
        <v>0</v>
      </c>
      <c r="BQ627" s="1327"/>
      <c r="BR627" s="1327"/>
      <c r="BS627" s="1327"/>
      <c r="BT627" s="1327"/>
      <c r="BU627" s="1327">
        <f t="shared" si="20"/>
        <v>0</v>
      </c>
      <c r="BV627" s="1327"/>
      <c r="BW627" s="1327"/>
      <c r="BX627" s="1327"/>
      <c r="BY627" s="1327"/>
      <c r="BZ627" s="1327">
        <f t="shared" si="21"/>
        <v>0</v>
      </c>
      <c r="CA627" s="1327"/>
      <c r="CB627" s="1327"/>
      <c r="CC627" s="1327"/>
      <c r="CD627" s="1327"/>
      <c r="CE627" s="62"/>
      <c r="CF627" s="62"/>
      <c r="CG627" s="62"/>
      <c r="CH627" s="62"/>
      <c r="CI627" s="62"/>
      <c r="CJ627" s="62"/>
      <c r="CK627" s="62"/>
      <c r="CL627" s="62"/>
      <c r="CM627" s="62"/>
      <c r="CN627" s="62"/>
      <c r="CO627" s="62"/>
      <c r="CP627" s="62"/>
      <c r="CQ627" s="62"/>
      <c r="CR627" s="62"/>
    </row>
    <row r="628" spans="1:96" ht="12.75">
      <c r="B628" s="88" t="s">
        <v>399</v>
      </c>
      <c r="C628" s="1153"/>
      <c r="D628" s="1153"/>
      <c r="E628" s="1153"/>
      <c r="F628" s="1153"/>
      <c r="G628" s="1153"/>
      <c r="H628" s="1153"/>
      <c r="I628" s="1153"/>
      <c r="J628" s="1153"/>
      <c r="K628" s="1153"/>
      <c r="L628" s="1153"/>
      <c r="M628" s="1153"/>
      <c r="N628" s="1153"/>
      <c r="O628" s="1326"/>
      <c r="P628" s="1121"/>
      <c r="Q628" s="1117"/>
      <c r="R628" s="1122"/>
      <c r="S628" s="1314"/>
      <c r="T628" s="1123"/>
      <c r="U628" s="1124"/>
      <c r="V628" s="1121"/>
      <c r="W628" s="1117"/>
      <c r="X628" s="1117"/>
      <c r="Y628" s="1117"/>
      <c r="Z628" s="1117"/>
      <c r="AA628" s="1122"/>
      <c r="AB628" s="1145"/>
      <c r="AC628" s="1145"/>
      <c r="AD628" s="1145"/>
      <c r="AE628" s="1145"/>
      <c r="AF628" s="1145"/>
      <c r="AG628" s="1145"/>
      <c r="AH628" s="1145"/>
      <c r="AI628" s="1145"/>
      <c r="AJ628" s="1145"/>
      <c r="AK628" s="1145"/>
      <c r="AL628" s="62"/>
      <c r="AM628" s="62"/>
      <c r="AN628" s="62"/>
      <c r="AO628" s="62"/>
      <c r="AP628" s="62"/>
      <c r="AQ628" s="62"/>
      <c r="AR628" s="62"/>
      <c r="AS628" s="62"/>
      <c r="AT628" s="62"/>
      <c r="AU628" s="62"/>
      <c r="AV628" s="62"/>
      <c r="AW628" s="62"/>
      <c r="AX628" s="62"/>
      <c r="AY628" s="62"/>
      <c r="AZ628" s="62"/>
      <c r="BA628" s="1333">
        <f t="shared" si="16"/>
        <v>0</v>
      </c>
      <c r="BB628" s="1335"/>
      <c r="BC628" s="1335"/>
      <c r="BD628" s="1335"/>
      <c r="BE628" s="1334"/>
      <c r="BF628" s="1327">
        <f t="shared" si="17"/>
        <v>0</v>
      </c>
      <c r="BG628" s="1327"/>
      <c r="BH628" s="1327"/>
      <c r="BI628" s="1327"/>
      <c r="BJ628" s="1327"/>
      <c r="BK628" s="1327">
        <f t="shared" si="18"/>
        <v>0</v>
      </c>
      <c r="BL628" s="1327"/>
      <c r="BM628" s="1327"/>
      <c r="BN628" s="1327"/>
      <c r="BO628" s="1327"/>
      <c r="BP628" s="1327">
        <f t="shared" si="19"/>
        <v>0</v>
      </c>
      <c r="BQ628" s="1327"/>
      <c r="BR628" s="1327"/>
      <c r="BS628" s="1327"/>
      <c r="BT628" s="1327"/>
      <c r="BU628" s="1327">
        <f t="shared" si="20"/>
        <v>0</v>
      </c>
      <c r="BV628" s="1327"/>
      <c r="BW628" s="1327"/>
      <c r="BX628" s="1327"/>
      <c r="BY628" s="1327"/>
      <c r="BZ628" s="1327">
        <f t="shared" si="21"/>
        <v>0</v>
      </c>
      <c r="CA628" s="1327"/>
      <c r="CB628" s="1327"/>
      <c r="CC628" s="1327"/>
      <c r="CD628" s="1327"/>
      <c r="CE628" s="62"/>
      <c r="CF628" s="62"/>
      <c r="CG628" s="62"/>
      <c r="CH628" s="62"/>
      <c r="CI628" s="62"/>
      <c r="CJ628" s="62"/>
      <c r="CK628" s="62"/>
      <c r="CL628" s="62"/>
      <c r="CM628" s="62"/>
      <c r="CN628" s="62"/>
      <c r="CO628" s="62"/>
      <c r="CP628" s="62"/>
      <c r="CQ628" s="62"/>
      <c r="CR628" s="62"/>
    </row>
    <row r="629" spans="1:96" ht="12.75" customHeight="1">
      <c r="B629" s="88" t="s">
        <v>400</v>
      </c>
      <c r="C629" s="1291"/>
      <c r="D629" s="1153"/>
      <c r="E629" s="1153"/>
      <c r="F629" s="1153"/>
      <c r="G629" s="1153"/>
      <c r="H629" s="1153"/>
      <c r="I629" s="1153"/>
      <c r="J629" s="1153"/>
      <c r="K629" s="1153"/>
      <c r="L629" s="1153"/>
      <c r="M629" s="1153"/>
      <c r="N629" s="1153"/>
      <c r="O629" s="1326"/>
      <c r="P629" s="1121"/>
      <c r="Q629" s="1117"/>
      <c r="R629" s="1122"/>
      <c r="S629" s="1314"/>
      <c r="T629" s="1123"/>
      <c r="U629" s="1124"/>
      <c r="V629" s="1121"/>
      <c r="W629" s="1117"/>
      <c r="X629" s="1117"/>
      <c r="Y629" s="1117"/>
      <c r="Z629" s="1117"/>
      <c r="AA629" s="1122"/>
      <c r="AB629" s="1145"/>
      <c r="AC629" s="1145"/>
      <c r="AD629" s="1145"/>
      <c r="AE629" s="1145"/>
      <c r="AF629" s="1145"/>
      <c r="AG629" s="1145"/>
      <c r="AH629" s="1145"/>
      <c r="AI629" s="1145"/>
      <c r="AJ629" s="1145"/>
      <c r="AK629" s="1145"/>
      <c r="AL629" s="62"/>
      <c r="AM629" s="65"/>
      <c r="AN629" s="65"/>
      <c r="AO629" s="65"/>
      <c r="AP629" s="65"/>
      <c r="AQ629" s="65"/>
      <c r="AR629" s="65"/>
      <c r="AS629" s="65"/>
      <c r="AT629" s="65"/>
      <c r="AU629" s="65"/>
      <c r="AV629" s="65"/>
      <c r="AW629" s="65"/>
      <c r="AX629" s="65"/>
      <c r="AY629" s="65"/>
      <c r="AZ629" s="65"/>
      <c r="BA629" s="1333">
        <f t="shared" si="16"/>
        <v>0</v>
      </c>
      <c r="BB629" s="1335"/>
      <c r="BC629" s="1335"/>
      <c r="BD629" s="1335"/>
      <c r="BE629" s="1334"/>
      <c r="BF629" s="1327">
        <f t="shared" si="17"/>
        <v>0</v>
      </c>
      <c r="BG629" s="1327"/>
      <c r="BH629" s="1327"/>
      <c r="BI629" s="1327"/>
      <c r="BJ629" s="1327"/>
      <c r="BK629" s="1327">
        <f t="shared" si="18"/>
        <v>0</v>
      </c>
      <c r="BL629" s="1327"/>
      <c r="BM629" s="1327"/>
      <c r="BN629" s="1327"/>
      <c r="BO629" s="1327"/>
      <c r="BP629" s="1327">
        <f t="shared" si="19"/>
        <v>0</v>
      </c>
      <c r="BQ629" s="1327"/>
      <c r="BR629" s="1327"/>
      <c r="BS629" s="1327"/>
      <c r="BT629" s="1327"/>
      <c r="BU629" s="1327">
        <f t="shared" si="20"/>
        <v>0</v>
      </c>
      <c r="BV629" s="1327"/>
      <c r="BW629" s="1327"/>
      <c r="BX629" s="1327"/>
      <c r="BY629" s="1327"/>
      <c r="BZ629" s="1327">
        <f t="shared" si="21"/>
        <v>0</v>
      </c>
      <c r="CA629" s="1327"/>
      <c r="CB629" s="1327"/>
      <c r="CC629" s="1327"/>
      <c r="CD629" s="1327"/>
      <c r="CE629" s="62"/>
      <c r="CF629" s="62"/>
      <c r="CG629" s="62"/>
      <c r="CH629" s="62"/>
      <c r="CI629" s="62"/>
      <c r="CJ629" s="62"/>
      <c r="CK629" s="62"/>
      <c r="CL629" s="62"/>
      <c r="CM629" s="62"/>
      <c r="CN629" s="62"/>
      <c r="CO629" s="62"/>
      <c r="CP629" s="62"/>
      <c r="CQ629" s="62"/>
      <c r="CR629" s="62"/>
    </row>
    <row r="630" spans="1:96" ht="12.75" customHeight="1">
      <c r="B630" s="1584" t="s">
        <v>136</v>
      </c>
      <c r="C630" s="1584"/>
      <c r="D630" s="1584"/>
      <c r="E630" s="1584"/>
      <c r="F630" s="1584"/>
      <c r="G630" s="1584"/>
      <c r="H630" s="1584"/>
      <c r="I630" s="1584"/>
      <c r="J630" s="1584"/>
      <c r="K630" s="1584"/>
      <c r="L630" s="1584"/>
      <c r="M630" s="1584"/>
      <c r="N630" s="1584"/>
      <c r="O630" s="1584"/>
      <c r="P630" s="1584"/>
      <c r="Q630" s="1584"/>
      <c r="R630" s="1584"/>
      <c r="S630" s="1584"/>
      <c r="T630" s="1584"/>
      <c r="U630" s="1584"/>
      <c r="V630" s="1584"/>
      <c r="W630" s="1584"/>
      <c r="X630" s="1584"/>
      <c r="Y630" s="1584"/>
      <c r="Z630" s="1584"/>
      <c r="AA630" s="1584"/>
      <c r="AB630" s="1584"/>
      <c r="AC630" s="1584"/>
      <c r="AD630" s="1584"/>
      <c r="AE630" s="1584"/>
      <c r="AF630" s="1584"/>
      <c r="AG630" s="1210">
        <f>SUM(AG618:AJ629)</f>
        <v>44699186</v>
      </c>
      <c r="AH630" s="1211"/>
      <c r="AI630" s="1211"/>
      <c r="AJ630" s="1211"/>
      <c r="AK630" s="1212"/>
      <c r="AM630" s="65"/>
      <c r="AN630" s="65"/>
      <c r="AO630" s="65"/>
      <c r="AP630" s="65"/>
      <c r="AQ630" s="65"/>
      <c r="AR630" s="65"/>
      <c r="AS630" s="65"/>
      <c r="AT630" s="65"/>
      <c r="AU630" s="65"/>
      <c r="AV630" s="65"/>
      <c r="AW630" s="65"/>
      <c r="AX630" s="65"/>
      <c r="AY630" s="65"/>
      <c r="AZ630" s="65"/>
      <c r="BA630" s="1333">
        <f t="shared" si="16"/>
        <v>0</v>
      </c>
      <c r="BB630" s="1335"/>
      <c r="BC630" s="1335"/>
      <c r="BD630" s="1335"/>
      <c r="BE630" s="1334"/>
      <c r="BF630" s="1327">
        <f t="shared" si="17"/>
        <v>0</v>
      </c>
      <c r="BG630" s="1327"/>
      <c r="BH630" s="1327"/>
      <c r="BI630" s="1327"/>
      <c r="BJ630" s="1327"/>
      <c r="BK630" s="1327">
        <f t="shared" si="18"/>
        <v>0</v>
      </c>
      <c r="BL630" s="1327"/>
      <c r="BM630" s="1327"/>
      <c r="BN630" s="1327"/>
      <c r="BO630" s="1327"/>
      <c r="BP630" s="1327">
        <f t="shared" si="19"/>
        <v>0</v>
      </c>
      <c r="BQ630" s="1327"/>
      <c r="BR630" s="1327"/>
      <c r="BS630" s="1327"/>
      <c r="BT630" s="1327"/>
      <c r="BU630" s="1327">
        <f t="shared" si="20"/>
        <v>0</v>
      </c>
      <c r="BV630" s="1327"/>
      <c r="BW630" s="1327"/>
      <c r="BX630" s="1327"/>
      <c r="BY630" s="1327"/>
      <c r="BZ630" s="1327">
        <f t="shared" si="21"/>
        <v>0</v>
      </c>
      <c r="CA630" s="1327"/>
      <c r="CB630" s="1327"/>
      <c r="CC630" s="1327"/>
      <c r="CD630" s="1327"/>
      <c r="CE630" s="62"/>
      <c r="CF630" s="62"/>
      <c r="CG630" s="62"/>
      <c r="CH630" s="62"/>
      <c r="CI630" s="62"/>
      <c r="CJ630" s="62"/>
      <c r="CK630" s="62"/>
      <c r="CL630" s="62"/>
      <c r="CM630" s="62"/>
      <c r="CN630" s="62"/>
      <c r="CO630" s="62"/>
      <c r="CP630" s="62"/>
      <c r="CQ630" s="62"/>
      <c r="CR630" s="62"/>
    </row>
    <row r="631" spans="1:96" ht="12.75">
      <c r="B631" s="1584" t="s">
        <v>287</v>
      </c>
      <c r="C631" s="1584"/>
      <c r="D631" s="1584"/>
      <c r="E631" s="1584"/>
      <c r="F631" s="1584"/>
      <c r="G631" s="1584"/>
      <c r="H631" s="1584"/>
      <c r="I631" s="1584"/>
      <c r="J631" s="1584"/>
      <c r="K631" s="1584"/>
      <c r="L631" s="1584"/>
      <c r="M631" s="1584"/>
      <c r="N631" s="1584"/>
      <c r="O631" s="1584"/>
      <c r="P631" s="1584"/>
      <c r="Q631" s="1584"/>
      <c r="R631" s="1584"/>
      <c r="S631" s="1584"/>
      <c r="T631" s="1584"/>
      <c r="U631" s="1584"/>
      <c r="V631" s="1584"/>
      <c r="W631" s="1584"/>
      <c r="X631" s="1584"/>
      <c r="Y631" s="1584"/>
      <c r="Z631" s="1584"/>
      <c r="AA631" s="1584"/>
      <c r="AB631" s="1584"/>
      <c r="AC631" s="1584"/>
      <c r="AD631" s="1584"/>
      <c r="AE631" s="1584"/>
      <c r="AF631" s="1584"/>
      <c r="AG631" s="1181">
        <v>2946440</v>
      </c>
      <c r="AH631" s="1182"/>
      <c r="AI631" s="1182"/>
      <c r="AJ631" s="1182"/>
      <c r="AK631" s="1183"/>
      <c r="AM631" s="65"/>
      <c r="AN631" s="65"/>
      <c r="AO631" s="65"/>
      <c r="AP631" s="65"/>
      <c r="AQ631" s="65"/>
      <c r="AR631" s="65"/>
      <c r="AS631" s="65"/>
      <c r="AT631" s="65"/>
      <c r="AU631" s="65"/>
      <c r="AV631" s="65"/>
      <c r="AW631" s="65"/>
      <c r="AX631" s="65"/>
      <c r="AY631" s="65"/>
      <c r="AZ631" s="65"/>
      <c r="BA631" s="1333">
        <f t="shared" si="16"/>
        <v>0</v>
      </c>
      <c r="BB631" s="1335"/>
      <c r="BC631" s="1335"/>
      <c r="BD631" s="1335"/>
      <c r="BE631" s="1334"/>
      <c r="BF631" s="1327">
        <f t="shared" si="17"/>
        <v>0</v>
      </c>
      <c r="BG631" s="1327"/>
      <c r="BH631" s="1327"/>
      <c r="BI631" s="1327"/>
      <c r="BJ631" s="1327"/>
      <c r="BK631" s="1327">
        <f t="shared" si="18"/>
        <v>0</v>
      </c>
      <c r="BL631" s="1327"/>
      <c r="BM631" s="1327"/>
      <c r="BN631" s="1327"/>
      <c r="BO631" s="1327"/>
      <c r="BP631" s="1327">
        <f t="shared" si="19"/>
        <v>0</v>
      </c>
      <c r="BQ631" s="1327"/>
      <c r="BR631" s="1327"/>
      <c r="BS631" s="1327"/>
      <c r="BT631" s="1327"/>
      <c r="BU631" s="1327">
        <f t="shared" si="20"/>
        <v>0</v>
      </c>
      <c r="BV631" s="1327"/>
      <c r="BW631" s="1327"/>
      <c r="BX631" s="1327"/>
      <c r="BY631" s="1327"/>
      <c r="BZ631" s="1327">
        <f t="shared" si="21"/>
        <v>0</v>
      </c>
      <c r="CA631" s="1327"/>
      <c r="CB631" s="1327"/>
      <c r="CC631" s="1327"/>
      <c r="CD631" s="1327"/>
      <c r="CE631" s="62"/>
      <c r="CF631" s="62"/>
      <c r="CG631" s="62"/>
      <c r="CH631" s="62"/>
      <c r="CI631" s="62"/>
      <c r="CJ631" s="62"/>
      <c r="CK631" s="62"/>
      <c r="CL631" s="62"/>
      <c r="CM631" s="62"/>
      <c r="CN631" s="62"/>
      <c r="CO631" s="62"/>
      <c r="CP631" s="62"/>
      <c r="CQ631" s="62"/>
      <c r="CR631" s="62"/>
    </row>
    <row r="632" spans="1:96" ht="12.75">
      <c r="B632" s="1584" t="s">
        <v>288</v>
      </c>
      <c r="C632" s="1584"/>
      <c r="D632" s="1584"/>
      <c r="E632" s="1584"/>
      <c r="F632" s="1584"/>
      <c r="G632" s="1584"/>
      <c r="H632" s="1584"/>
      <c r="I632" s="1584"/>
      <c r="J632" s="1584"/>
      <c r="K632" s="1584"/>
      <c r="L632" s="1584"/>
      <c r="M632" s="1584"/>
      <c r="N632" s="1584"/>
      <c r="O632" s="1584"/>
      <c r="P632" s="1584"/>
      <c r="Q632" s="1584"/>
      <c r="R632" s="1584"/>
      <c r="S632" s="1584"/>
      <c r="T632" s="1584"/>
      <c r="U632" s="1584"/>
      <c r="V632" s="1584"/>
      <c r="W632" s="1584"/>
      <c r="X632" s="1584"/>
      <c r="Y632" s="1584"/>
      <c r="Z632" s="1584"/>
      <c r="AA632" s="1584"/>
      <c r="AB632" s="1584"/>
      <c r="AC632" s="1584"/>
      <c r="AD632" s="1584"/>
      <c r="AE632" s="1584"/>
      <c r="AF632" s="1584"/>
      <c r="AG632" s="1210">
        <f>AG630+AG631</f>
        <v>47645626</v>
      </c>
      <c r="AH632" s="1211"/>
      <c r="AI632" s="1211"/>
      <c r="AJ632" s="1211"/>
      <c r="AK632" s="1212"/>
      <c r="AM632" s="65"/>
      <c r="AN632" s="65"/>
      <c r="AO632" s="65"/>
      <c r="AP632" s="65"/>
      <c r="AQ632" s="65"/>
      <c r="AR632" s="65"/>
      <c r="AS632" s="65"/>
      <c r="AT632" s="65"/>
      <c r="AU632" s="65"/>
      <c r="AV632" s="65"/>
      <c r="AW632" s="65"/>
      <c r="AX632" s="65"/>
      <c r="AY632" s="65"/>
      <c r="AZ632" s="65"/>
      <c r="BA632" s="1333">
        <f t="shared" si="16"/>
        <v>0</v>
      </c>
      <c r="BB632" s="1335"/>
      <c r="BC632" s="1335"/>
      <c r="BD632" s="1335"/>
      <c r="BE632" s="1334"/>
      <c r="BF632" s="1327">
        <f t="shared" si="17"/>
        <v>0</v>
      </c>
      <c r="BG632" s="1327"/>
      <c r="BH632" s="1327"/>
      <c r="BI632" s="1327"/>
      <c r="BJ632" s="1327"/>
      <c r="BK632" s="1327">
        <f t="shared" si="18"/>
        <v>0</v>
      </c>
      <c r="BL632" s="1327"/>
      <c r="BM632" s="1327"/>
      <c r="BN632" s="1327"/>
      <c r="BO632" s="1327"/>
      <c r="BP632" s="1327">
        <f t="shared" si="19"/>
        <v>0</v>
      </c>
      <c r="BQ632" s="1327"/>
      <c r="BR632" s="1327"/>
      <c r="BS632" s="1327"/>
      <c r="BT632" s="1327"/>
      <c r="BU632" s="1327">
        <f t="shared" si="20"/>
        <v>0</v>
      </c>
      <c r="BV632" s="1327"/>
      <c r="BW632" s="1327"/>
      <c r="BX632" s="1327"/>
      <c r="BY632" s="1327"/>
      <c r="BZ632" s="1327">
        <f t="shared" si="21"/>
        <v>0</v>
      </c>
      <c r="CA632" s="1327"/>
      <c r="CB632" s="1327"/>
      <c r="CC632" s="1327"/>
      <c r="CD632" s="1327"/>
      <c r="CE632" s="62"/>
      <c r="CF632" s="62"/>
      <c r="CG632" s="62"/>
      <c r="CH632" s="62"/>
      <c r="CI632" s="62"/>
      <c r="CJ632" s="62"/>
      <c r="CK632" s="62"/>
      <c r="CL632" s="62"/>
      <c r="CM632" s="62"/>
      <c r="CN632" s="62"/>
      <c r="CO632" s="62"/>
      <c r="CP632" s="62"/>
      <c r="CQ632" s="62"/>
      <c r="CR632" s="62"/>
    </row>
    <row r="633" spans="1:96" ht="12.75">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328">
        <f>SUM(BA623:BE632)</f>
        <v>0</v>
      </c>
      <c r="BB633" s="1329"/>
      <c r="BC633" s="1329"/>
      <c r="BD633" s="1329"/>
      <c r="BE633" s="1330"/>
      <c r="BF633" s="1328">
        <f>SUM(BF623:BJ632)</f>
        <v>0</v>
      </c>
      <c r="BG633" s="1329"/>
      <c r="BH633" s="1329"/>
      <c r="BI633" s="1329"/>
      <c r="BJ633" s="1330"/>
      <c r="BK633" s="1328">
        <f>SUM(BK623:BO632)</f>
        <v>65</v>
      </c>
      <c r="BL633" s="1329"/>
      <c r="BM633" s="1329"/>
      <c r="BN633" s="1329"/>
      <c r="BO633" s="1330"/>
      <c r="BP633" s="1328">
        <f>SUM(BP623:BT632)</f>
        <v>67</v>
      </c>
      <c r="BQ633" s="1329"/>
      <c r="BR633" s="1329"/>
      <c r="BS633" s="1329"/>
      <c r="BT633" s="1330"/>
      <c r="BU633" s="1328">
        <f>SUM(BU623:BY632)</f>
        <v>0</v>
      </c>
      <c r="BV633" s="1329"/>
      <c r="BW633" s="1329"/>
      <c r="BX633" s="1329"/>
      <c r="BY633" s="1330"/>
      <c r="BZ633" s="1328">
        <f>SUM(BZ623:CD632)</f>
        <v>0</v>
      </c>
      <c r="CA633" s="1329"/>
      <c r="CB633" s="1329"/>
      <c r="CC633" s="1329"/>
      <c r="CD633" s="1330"/>
      <c r="CE633" s="62"/>
      <c r="CF633" s="62"/>
      <c r="CG633" s="62"/>
      <c r="CH633" s="62"/>
      <c r="CI633" s="62"/>
      <c r="CJ633" s="62"/>
      <c r="CK633" s="62"/>
      <c r="CL633" s="62"/>
      <c r="CM633" s="62"/>
      <c r="CN633" s="62"/>
      <c r="CO633" s="62"/>
      <c r="CP633" s="62"/>
      <c r="CQ633" s="62"/>
      <c r="CR633" s="62"/>
    </row>
    <row r="634" spans="1:96" ht="12.75">
      <c r="A634" s="91" t="s">
        <v>120</v>
      </c>
      <c r="B634" s="15" t="s">
        <v>537</v>
      </c>
      <c r="G634" s="1302" t="str">
        <f>C618</f>
        <v>Permanent Loan - KeyBank (Freddie Mac)</v>
      </c>
      <c r="H634" s="1302"/>
      <c r="I634" s="1302"/>
      <c r="J634" s="1302"/>
      <c r="K634" s="1302"/>
      <c r="L634" s="1302"/>
      <c r="M634" s="1302"/>
      <c r="N634" s="1302"/>
      <c r="O634" s="1302"/>
      <c r="P634" s="1302"/>
      <c r="Q634" s="1302"/>
      <c r="R634" s="1302"/>
      <c r="S634" s="17"/>
      <c r="T634" s="91" t="s">
        <v>121</v>
      </c>
      <c r="U634" s="15" t="s">
        <v>537</v>
      </c>
      <c r="Z634" s="1302">
        <f>C619</f>
        <v>0</v>
      </c>
      <c r="AA634" s="1302"/>
      <c r="AB634" s="1302"/>
      <c r="AC634" s="1302"/>
      <c r="AD634" s="1302"/>
      <c r="AE634" s="1302"/>
      <c r="AF634" s="1302"/>
      <c r="AG634" s="1302"/>
      <c r="AH634" s="1302"/>
      <c r="AI634" s="1302"/>
      <c r="AJ634" s="1302"/>
      <c r="AK634" s="1302"/>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2.75">
      <c r="A635" s="39"/>
      <c r="B635" s="15" t="s">
        <v>93</v>
      </c>
      <c r="G635" s="1136" t="s">
        <v>1728</v>
      </c>
      <c r="H635" s="1116"/>
      <c r="I635" s="1116"/>
      <c r="J635" s="1116"/>
      <c r="K635" s="1116"/>
      <c r="L635" s="1116"/>
      <c r="M635" s="1116"/>
      <c r="N635" s="1116"/>
      <c r="O635" s="1116"/>
      <c r="P635" s="1116"/>
      <c r="Q635" s="1116"/>
      <c r="R635" s="1116"/>
      <c r="S635" s="17"/>
      <c r="T635" s="39"/>
      <c r="U635" s="15" t="s">
        <v>93</v>
      </c>
      <c r="Z635" s="1116"/>
      <c r="AA635" s="1116"/>
      <c r="AB635" s="1116"/>
      <c r="AC635" s="1116"/>
      <c r="AD635" s="1116"/>
      <c r="AE635" s="1116"/>
      <c r="AF635" s="1116"/>
      <c r="AG635" s="1116"/>
      <c r="AH635" s="1116"/>
      <c r="AI635" s="1116"/>
      <c r="AJ635" s="1116"/>
      <c r="AK635" s="1116"/>
      <c r="AM635" s="65"/>
      <c r="AN635" s="65"/>
      <c r="AO635" s="65"/>
      <c r="AP635" s="65"/>
      <c r="AQ635" s="65"/>
      <c r="AR635" s="65"/>
      <c r="AS635" s="65"/>
      <c r="AT635" s="65"/>
      <c r="AU635" s="65"/>
      <c r="AV635" s="65"/>
      <c r="AW635" s="65"/>
      <c r="AX635" s="65"/>
      <c r="AY635" s="65"/>
      <c r="AZ635" s="65"/>
      <c r="BA635" s="1328">
        <f>BA614+BA621+BA633</f>
        <v>0</v>
      </c>
      <c r="BB635" s="1329"/>
      <c r="BC635" s="1329"/>
      <c r="BD635" s="1329"/>
      <c r="BE635" s="1330"/>
      <c r="BF635" s="1328">
        <f>BF614+BF621+BF633</f>
        <v>0</v>
      </c>
      <c r="BG635" s="1329"/>
      <c r="BH635" s="1329"/>
      <c r="BI635" s="1329"/>
      <c r="BJ635" s="1330"/>
      <c r="BK635" s="1328">
        <f>BK614+BK621+BK633</f>
        <v>84</v>
      </c>
      <c r="BL635" s="1329"/>
      <c r="BM635" s="1329"/>
      <c r="BN635" s="1329"/>
      <c r="BO635" s="1330"/>
      <c r="BP635" s="1328">
        <f>BP614+BP621+BP633</f>
        <v>84</v>
      </c>
      <c r="BQ635" s="1329"/>
      <c r="BR635" s="1329"/>
      <c r="BS635" s="1329"/>
      <c r="BT635" s="1330"/>
      <c r="BU635" s="1328">
        <f>BU614+BU621+BU633</f>
        <v>0</v>
      </c>
      <c r="BV635" s="1329"/>
      <c r="BW635" s="1329"/>
      <c r="BX635" s="1329"/>
      <c r="BY635" s="1330"/>
      <c r="BZ635" s="1299">
        <f>BZ633+BZ621+BZ614</f>
        <v>0</v>
      </c>
      <c r="CA635" s="1331"/>
      <c r="CB635" s="1331"/>
      <c r="CC635" s="1331"/>
      <c r="CD635" s="1300"/>
      <c r="CE635" s="62"/>
      <c r="CF635" s="62"/>
      <c r="CG635" s="62"/>
      <c r="CH635" s="62"/>
      <c r="CI635" s="62"/>
      <c r="CJ635" s="62"/>
      <c r="CK635" s="62"/>
      <c r="CL635" s="62"/>
      <c r="CM635" s="62"/>
      <c r="CN635" s="62"/>
      <c r="CO635" s="62"/>
      <c r="CP635" s="62"/>
      <c r="CQ635" s="62"/>
      <c r="CR635" s="62"/>
    </row>
    <row r="636" spans="1:96" ht="12.75">
      <c r="A636" s="39"/>
      <c r="B636" s="15" t="s">
        <v>659</v>
      </c>
      <c r="G636" s="1136" t="s">
        <v>1729</v>
      </c>
      <c r="H636" s="1116"/>
      <c r="I636" s="1116"/>
      <c r="J636" s="1116"/>
      <c r="K636" s="1116"/>
      <c r="L636" s="1116"/>
      <c r="M636" s="1116"/>
      <c r="N636" s="1116"/>
      <c r="O636" s="1116"/>
      <c r="P636" s="1116"/>
      <c r="Q636" s="1116"/>
      <c r="R636" s="1116"/>
      <c r="S636" s="92"/>
      <c r="T636" s="39"/>
      <c r="U636" s="15" t="s">
        <v>659</v>
      </c>
      <c r="Z636" s="1115"/>
      <c r="AA636" s="1115"/>
      <c r="AB636" s="1115"/>
      <c r="AC636" s="1115"/>
      <c r="AD636" s="1115"/>
      <c r="AE636" s="1115"/>
      <c r="AF636" s="1115"/>
      <c r="AG636" s="1115"/>
      <c r="AH636" s="1115"/>
      <c r="AI636" s="1115"/>
      <c r="AJ636" s="1115"/>
      <c r="AK636" s="1115"/>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2.75">
      <c r="A637" s="39"/>
      <c r="B637" s="15" t="s">
        <v>20</v>
      </c>
      <c r="G637" s="1136" t="s">
        <v>1730</v>
      </c>
      <c r="H637" s="1116"/>
      <c r="I637" s="1116"/>
      <c r="J637" s="1116"/>
      <c r="K637" s="1116"/>
      <c r="L637" s="1116"/>
      <c r="M637" s="1116"/>
      <c r="N637" s="1116"/>
      <c r="O637" s="1116"/>
      <c r="P637" s="1116"/>
      <c r="Q637" s="1116"/>
      <c r="R637" s="1116"/>
      <c r="S637" s="17"/>
      <c r="T637" s="39"/>
      <c r="U637" s="15" t="s">
        <v>20</v>
      </c>
      <c r="Z637" s="1115"/>
      <c r="AA637" s="1115"/>
      <c r="AB637" s="1115"/>
      <c r="AC637" s="1115"/>
      <c r="AD637" s="1115"/>
      <c r="AE637" s="1115"/>
      <c r="AF637" s="1115"/>
      <c r="AG637" s="1115"/>
      <c r="AH637" s="1115"/>
      <c r="AI637" s="1115"/>
      <c r="AJ637" s="1115"/>
      <c r="AK637" s="1115"/>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2.75">
      <c r="A638" s="39"/>
      <c r="B638" s="15" t="s">
        <v>342</v>
      </c>
      <c r="G638" s="1213" t="s">
        <v>1731</v>
      </c>
      <c r="H638" s="1134"/>
      <c r="I638" s="1134"/>
      <c r="J638" s="1134"/>
      <c r="K638" s="1134"/>
      <c r="L638" s="1134"/>
      <c r="O638" s="144" t="s">
        <v>224</v>
      </c>
      <c r="P638" s="1153"/>
      <c r="Q638" s="1153"/>
      <c r="R638" s="1153"/>
      <c r="S638" s="19"/>
      <c r="T638" s="39"/>
      <c r="U638" s="15" t="s">
        <v>342</v>
      </c>
      <c r="Z638" s="1134"/>
      <c r="AA638" s="1134"/>
      <c r="AB638" s="1134"/>
      <c r="AC638" s="1134"/>
      <c r="AD638" s="1134"/>
      <c r="AE638" s="1134"/>
      <c r="AH638" s="144" t="s">
        <v>224</v>
      </c>
      <c r="AI638" s="1153"/>
      <c r="AJ638" s="1153"/>
      <c r="AK638" s="1153"/>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2.75">
      <c r="A639" s="39"/>
      <c r="B639" s="15" t="s">
        <v>21</v>
      </c>
      <c r="H639" s="1136" t="s">
        <v>1724</v>
      </c>
      <c r="I639" s="1116"/>
      <c r="J639" s="1116"/>
      <c r="K639" s="1116"/>
      <c r="L639" s="1116"/>
      <c r="M639" s="1116"/>
      <c r="N639" s="1116"/>
      <c r="O639" s="1116"/>
      <c r="P639" s="1116"/>
      <c r="Q639" s="1116"/>
      <c r="R639" s="1116"/>
      <c r="S639" s="17"/>
      <c r="T639" s="39"/>
      <c r="U639" s="15" t="s">
        <v>21</v>
      </c>
      <c r="AA639" s="1116"/>
      <c r="AB639" s="1116"/>
      <c r="AC639" s="1116"/>
      <c r="AD639" s="1116"/>
      <c r="AE639" s="1116"/>
      <c r="AF639" s="1116"/>
      <c r="AG639" s="1116"/>
      <c r="AH639" s="1116"/>
      <c r="AI639" s="1116"/>
      <c r="AJ639" s="1116"/>
      <c r="AK639" s="1116"/>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2.75">
      <c r="A640" s="39"/>
      <c r="B640" s="15" t="s">
        <v>23</v>
      </c>
      <c r="N640" s="1106" t="s">
        <v>620</v>
      </c>
      <c r="O640" s="1106"/>
      <c r="T640" s="39"/>
      <c r="U640" s="15" t="s">
        <v>23</v>
      </c>
      <c r="AG640" s="1106" t="s">
        <v>753</v>
      </c>
      <c r="AH640" s="1106"/>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2.75">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2.75">
      <c r="A642" s="91" t="s">
        <v>127</v>
      </c>
      <c r="B642" s="15" t="s">
        <v>537</v>
      </c>
      <c r="G642" s="1302" t="str">
        <f>C620</f>
        <v>Deferred Developer Fee</v>
      </c>
      <c r="H642" s="1302"/>
      <c r="I642" s="1302"/>
      <c r="J642" s="1302"/>
      <c r="K642" s="1302"/>
      <c r="L642" s="1302"/>
      <c r="M642" s="1302"/>
      <c r="N642" s="1302"/>
      <c r="O642" s="1302"/>
      <c r="P642" s="1302"/>
      <c r="Q642" s="1302"/>
      <c r="R642" s="1302"/>
      <c r="T642" s="91" t="s">
        <v>660</v>
      </c>
      <c r="U642" s="15" t="s">
        <v>537</v>
      </c>
      <c r="Z642" s="1302" t="str">
        <f>C621</f>
        <v>GP Equity</v>
      </c>
      <c r="AA642" s="1302"/>
      <c r="AB642" s="1302"/>
      <c r="AC642" s="1302"/>
      <c r="AD642" s="1302"/>
      <c r="AE642" s="1302"/>
      <c r="AF642" s="1302"/>
      <c r="AG642" s="1302"/>
      <c r="AH642" s="1302"/>
      <c r="AI642" s="1302"/>
      <c r="AJ642" s="1302"/>
      <c r="AK642" s="1302"/>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2.75">
      <c r="A643" s="39"/>
      <c r="B643" s="15" t="s">
        <v>93</v>
      </c>
      <c r="G643" s="1116" t="s">
        <v>1661</v>
      </c>
      <c r="H643" s="1116"/>
      <c r="I643" s="1116"/>
      <c r="J643" s="1116"/>
      <c r="K643" s="1116"/>
      <c r="L643" s="1116"/>
      <c r="M643" s="1116"/>
      <c r="N643" s="1116"/>
      <c r="O643" s="1116"/>
      <c r="P643" s="1116"/>
      <c r="Q643" s="1116"/>
      <c r="R643" s="1116"/>
      <c r="T643" s="39"/>
      <c r="U643" s="15" t="s">
        <v>93</v>
      </c>
      <c r="Z643" s="1116" t="s">
        <v>1661</v>
      </c>
      <c r="AA643" s="1116"/>
      <c r="AB643" s="1116"/>
      <c r="AC643" s="1116"/>
      <c r="AD643" s="1116"/>
      <c r="AE643" s="1116"/>
      <c r="AF643" s="1116"/>
      <c r="AG643" s="1116"/>
      <c r="AH643" s="1116"/>
      <c r="AI643" s="1116"/>
      <c r="AJ643" s="1116"/>
      <c r="AK643" s="1116"/>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659</v>
      </c>
      <c r="G644" s="1115" t="s">
        <v>1686</v>
      </c>
      <c r="H644" s="1115"/>
      <c r="I644" s="1115"/>
      <c r="J644" s="1115"/>
      <c r="K644" s="1115"/>
      <c r="L644" s="1115"/>
      <c r="M644" s="1115"/>
      <c r="N644" s="1115"/>
      <c r="O644" s="1115"/>
      <c r="P644" s="1115"/>
      <c r="Q644" s="1115"/>
      <c r="R644" s="1115"/>
      <c r="T644" s="39"/>
      <c r="U644" s="15" t="s">
        <v>659</v>
      </c>
      <c r="Z644" s="1115" t="s">
        <v>1686</v>
      </c>
      <c r="AA644" s="1115"/>
      <c r="AB644" s="1115"/>
      <c r="AC644" s="1115"/>
      <c r="AD644" s="1115"/>
      <c r="AE644" s="1115"/>
      <c r="AF644" s="1115"/>
      <c r="AG644" s="1115"/>
      <c r="AH644" s="1115"/>
      <c r="AI644" s="1115"/>
      <c r="AJ644" s="1115"/>
      <c r="AK644" s="1115"/>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15" t="s">
        <v>1666</v>
      </c>
      <c r="H645" s="1115"/>
      <c r="I645" s="1115"/>
      <c r="J645" s="1115"/>
      <c r="K645" s="1115"/>
      <c r="L645" s="1115"/>
      <c r="M645" s="1115"/>
      <c r="N645" s="1115"/>
      <c r="O645" s="1115"/>
      <c r="P645" s="1115"/>
      <c r="Q645" s="1115"/>
      <c r="R645" s="1115"/>
      <c r="T645" s="39"/>
      <c r="U645" s="15" t="s">
        <v>20</v>
      </c>
      <c r="Z645" s="1115" t="s">
        <v>1666</v>
      </c>
      <c r="AA645" s="1115"/>
      <c r="AB645" s="1115"/>
      <c r="AC645" s="1115"/>
      <c r="AD645" s="1115"/>
      <c r="AE645" s="1115"/>
      <c r="AF645" s="1115"/>
      <c r="AG645" s="1115"/>
      <c r="AH645" s="1115"/>
      <c r="AI645" s="1115"/>
      <c r="AJ645" s="1115"/>
      <c r="AK645" s="1115"/>
      <c r="AM645" s="62"/>
      <c r="AN645" s="62"/>
      <c r="AO645" s="62"/>
      <c r="AP645" s="62"/>
      <c r="AQ645" s="62"/>
      <c r="AR645" s="62"/>
      <c r="AS645" s="62"/>
      <c r="AT645" s="62"/>
      <c r="AU645" s="62"/>
      <c r="AV645" s="62"/>
      <c r="AW645" s="62"/>
      <c r="AX645" s="62"/>
      <c r="AY645" s="62"/>
      <c r="AZ645" s="62"/>
      <c r="BA645" s="62"/>
      <c r="BB645" s="62"/>
      <c r="BC645" s="336" t="s">
        <v>1604</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2.75">
      <c r="A646" s="39"/>
      <c r="B646" s="15" t="s">
        <v>342</v>
      </c>
      <c r="G646" s="1295" t="s">
        <v>1667</v>
      </c>
      <c r="H646" s="1295"/>
      <c r="I646" s="1295"/>
      <c r="J646" s="1295"/>
      <c r="K646" s="1295"/>
      <c r="L646" s="1295"/>
      <c r="O646" s="144" t="s">
        <v>224</v>
      </c>
      <c r="P646" s="1153"/>
      <c r="Q646" s="1153"/>
      <c r="R646" s="1153"/>
      <c r="T646" s="39"/>
      <c r="U646" s="15" t="s">
        <v>342</v>
      </c>
      <c r="Z646" s="1295" t="s">
        <v>1667</v>
      </c>
      <c r="AA646" s="1295"/>
      <c r="AB646" s="1295"/>
      <c r="AC646" s="1295"/>
      <c r="AD646" s="1295"/>
      <c r="AE646" s="1295"/>
      <c r="AH646" s="144" t="s">
        <v>224</v>
      </c>
      <c r="AI646" s="1153"/>
      <c r="AJ646" s="1153"/>
      <c r="AK646" s="1153"/>
      <c r="AM646" s="62"/>
      <c r="AN646" s="62"/>
      <c r="AO646" s="62"/>
      <c r="AP646" s="62"/>
      <c r="AQ646" s="62"/>
      <c r="AR646" s="62"/>
      <c r="AS646" s="62"/>
      <c r="AT646" s="62"/>
      <c r="AU646" s="62"/>
      <c r="AV646" s="62"/>
      <c r="AW646" s="62"/>
      <c r="AX646" s="62"/>
      <c r="AY646" s="62"/>
      <c r="AZ646" s="62"/>
      <c r="BA646" s="62"/>
      <c r="BB646" s="62"/>
      <c r="BC646" s="487" t="s">
        <v>729</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2.75">
      <c r="A647" s="39"/>
      <c r="B647" s="15" t="s">
        <v>21</v>
      </c>
      <c r="H647" s="1291" t="s">
        <v>1668</v>
      </c>
      <c r="I647" s="1115"/>
      <c r="J647" s="1115"/>
      <c r="K647" s="1115"/>
      <c r="L647" s="1115"/>
      <c r="M647" s="1115"/>
      <c r="N647" s="1116"/>
      <c r="O647" s="1116"/>
      <c r="P647" s="1116"/>
      <c r="Q647" s="1116"/>
      <c r="R647" s="1116"/>
      <c r="T647" s="39"/>
      <c r="U647" s="15" t="s">
        <v>21</v>
      </c>
      <c r="AA647" s="1291" t="s">
        <v>1668</v>
      </c>
      <c r="AB647" s="1115"/>
      <c r="AC647" s="1115"/>
      <c r="AD647" s="1115"/>
      <c r="AE647" s="1115"/>
      <c r="AF647" s="1115"/>
      <c r="AG647" s="1116"/>
      <c r="AH647" s="1116"/>
      <c r="AI647" s="1116"/>
      <c r="AJ647" s="1116"/>
      <c r="AK647" s="1116"/>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5" thickBot="1">
      <c r="A648" s="39"/>
      <c r="B648" s="15" t="s">
        <v>23</v>
      </c>
      <c r="N648" s="1106" t="s">
        <v>620</v>
      </c>
      <c r="O648" s="1106"/>
      <c r="T648" s="39"/>
      <c r="U648" s="15" t="s">
        <v>23</v>
      </c>
      <c r="AG648" s="1106" t="s">
        <v>620</v>
      </c>
      <c r="AH648" s="1106"/>
      <c r="AM648" s="62"/>
      <c r="AN648" s="340" t="s">
        <v>731</v>
      </c>
      <c r="AO648" s="62"/>
      <c r="AP648" s="62"/>
      <c r="AQ648" s="62"/>
      <c r="AR648" s="62"/>
      <c r="AS648" s="421"/>
      <c r="AT648" s="365" t="s">
        <v>1026</v>
      </c>
      <c r="AU648" s="421"/>
      <c r="AV648" s="421"/>
      <c r="AW648" s="62"/>
      <c r="AX648" s="62"/>
      <c r="AY648" s="62"/>
      <c r="AZ648" s="62"/>
      <c r="BA648" s="62"/>
      <c r="BB648" s="62"/>
      <c r="BC648" s="592" t="s">
        <v>730</v>
      </c>
      <c r="BD648" s="593" t="s">
        <v>351</v>
      </c>
      <c r="BE648" s="593" t="s">
        <v>352</v>
      </c>
      <c r="BF648" s="593" t="s">
        <v>174</v>
      </c>
      <c r="BG648" s="593" t="s">
        <v>175</v>
      </c>
      <c r="BH648" s="593" t="s">
        <v>176</v>
      </c>
      <c r="BI648" s="593"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2.75">
      <c r="A649" s="39"/>
      <c r="T649" s="39"/>
      <c r="AM649" s="62"/>
      <c r="AN649" s="485">
        <f t="shared" ref="AN649:AN673" si="22">IF($G709=0,"N/A",VLOOKUP($T$191,TC_Rent,(MATCH($B709,bedrooms,FALSE))))</f>
        <v>2350</v>
      </c>
      <c r="AO649" s="62"/>
      <c r="AP649" s="62"/>
      <c r="AQ649" s="62"/>
      <c r="AR649" s="62"/>
      <c r="AS649" s="421"/>
      <c r="AT649" s="493" t="s">
        <v>1027</v>
      </c>
      <c r="AU649" s="498" t="s">
        <v>1028</v>
      </c>
      <c r="AV649" s="497" t="s">
        <v>1029</v>
      </c>
      <c r="AW649" s="62"/>
      <c r="AX649" s="62"/>
      <c r="AY649" s="62"/>
      <c r="AZ649" s="62"/>
      <c r="BA649" s="62"/>
      <c r="BB649" s="62"/>
      <c r="BC649" s="594" t="s">
        <v>550</v>
      </c>
      <c r="BD649" s="820">
        <v>2170</v>
      </c>
      <c r="BE649" s="821">
        <v>2324</v>
      </c>
      <c r="BF649" s="822">
        <v>2790</v>
      </c>
      <c r="BG649" s="821">
        <v>3222</v>
      </c>
      <c r="BH649" s="822">
        <v>3594</v>
      </c>
      <c r="BI649" s="823">
        <v>3966</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2.75">
      <c r="A650" s="91" t="s">
        <v>872</v>
      </c>
      <c r="B650" s="15" t="s">
        <v>537</v>
      </c>
      <c r="G650" s="1302">
        <f>C622</f>
        <v>0</v>
      </c>
      <c r="H650" s="1302"/>
      <c r="I650" s="1302"/>
      <c r="J650" s="1302"/>
      <c r="K650" s="1302"/>
      <c r="L650" s="1302"/>
      <c r="M650" s="1302"/>
      <c r="N650" s="1302"/>
      <c r="O650" s="1302"/>
      <c r="P650" s="1302"/>
      <c r="Q650" s="1302"/>
      <c r="R650" s="1302"/>
      <c r="T650" s="91" t="s">
        <v>663</v>
      </c>
      <c r="U650" s="15" t="s">
        <v>537</v>
      </c>
      <c r="Z650" s="1302">
        <f>C623</f>
        <v>0</v>
      </c>
      <c r="AA650" s="1302"/>
      <c r="AB650" s="1302"/>
      <c r="AC650" s="1302"/>
      <c r="AD650" s="1302"/>
      <c r="AE650" s="1302"/>
      <c r="AF650" s="1302"/>
      <c r="AG650" s="1302"/>
      <c r="AH650" s="1302"/>
      <c r="AI650" s="1302"/>
      <c r="AJ650" s="1302"/>
      <c r="AK650" s="1302"/>
      <c r="AM650" s="62"/>
      <c r="AN650" s="485">
        <f t="shared" si="22"/>
        <v>2714</v>
      </c>
      <c r="AO650" s="62"/>
      <c r="AP650" s="62"/>
      <c r="AQ650" s="62"/>
      <c r="AR650" s="62"/>
      <c r="AS650" s="421"/>
      <c r="AT650" s="495">
        <f t="shared" ref="AT650:AT674" si="23">G709</f>
        <v>17</v>
      </c>
      <c r="AU650" s="499">
        <f>AT650/$AT$675</f>
        <v>0.5</v>
      </c>
      <c r="AV650" s="500">
        <f t="shared" ref="AV650:AV674" si="24">IF(AU650=0," ",AU650*AD709)</f>
        <v>0.25</v>
      </c>
      <c r="AW650" s="62"/>
      <c r="AX650" s="62"/>
      <c r="AY650" s="62"/>
      <c r="AZ650" s="62"/>
      <c r="BA650" s="62"/>
      <c r="BB650" s="62"/>
      <c r="BC650" s="595" t="s">
        <v>551</v>
      </c>
      <c r="BD650" s="824">
        <v>1402</v>
      </c>
      <c r="BE650" s="825">
        <v>1502</v>
      </c>
      <c r="BF650" s="824">
        <v>1802</v>
      </c>
      <c r="BG650" s="825">
        <v>2082</v>
      </c>
      <c r="BH650" s="825">
        <v>2324</v>
      </c>
      <c r="BI650" s="826">
        <v>2564</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2.75">
      <c r="A651" s="39"/>
      <c r="B651" s="15" t="s">
        <v>93</v>
      </c>
      <c r="G651" s="1116"/>
      <c r="H651" s="1116"/>
      <c r="I651" s="1116"/>
      <c r="J651" s="1116"/>
      <c r="K651" s="1116"/>
      <c r="L651" s="1116"/>
      <c r="M651" s="1116"/>
      <c r="N651" s="1116"/>
      <c r="O651" s="1116"/>
      <c r="P651" s="1116"/>
      <c r="Q651" s="1116"/>
      <c r="R651" s="1116"/>
      <c r="T651" s="39"/>
      <c r="U651" s="15" t="s">
        <v>93</v>
      </c>
      <c r="Z651" s="1116"/>
      <c r="AA651" s="1116"/>
      <c r="AB651" s="1116"/>
      <c r="AC651" s="1116"/>
      <c r="AD651" s="1116"/>
      <c r="AE651" s="1116"/>
      <c r="AF651" s="1116"/>
      <c r="AG651" s="1116"/>
      <c r="AH651" s="1116"/>
      <c r="AI651" s="1116"/>
      <c r="AJ651" s="1116"/>
      <c r="AK651" s="1116"/>
      <c r="AM651" s="62"/>
      <c r="AN651" s="485" t="str">
        <f t="shared" si="22"/>
        <v>N/A</v>
      </c>
      <c r="AO651" s="62"/>
      <c r="AP651" s="62"/>
      <c r="AQ651" s="62"/>
      <c r="AR651" s="62"/>
      <c r="AS651" s="421"/>
      <c r="AT651" s="496">
        <f t="shared" si="23"/>
        <v>17</v>
      </c>
      <c r="AU651" s="499">
        <f t="shared" ref="AU651:AU674" si="25">AT651/$AT$675</f>
        <v>0.5</v>
      </c>
      <c r="AV651" s="500">
        <f t="shared" si="24"/>
        <v>0.25</v>
      </c>
      <c r="AW651" s="62"/>
      <c r="AX651" s="62"/>
      <c r="AY651" s="62"/>
      <c r="AZ651" s="62"/>
      <c r="BA651" s="62"/>
      <c r="BB651" s="62"/>
      <c r="BC651" s="595" t="s">
        <v>552</v>
      </c>
      <c r="BD651" s="827">
        <v>1276</v>
      </c>
      <c r="BE651" s="828">
        <v>1368</v>
      </c>
      <c r="BF651" s="827">
        <v>1642</v>
      </c>
      <c r="BG651" s="828">
        <v>1898</v>
      </c>
      <c r="BH651" s="828">
        <v>2116</v>
      </c>
      <c r="BI651" s="829">
        <v>2336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2.75">
      <c r="A652" s="39"/>
      <c r="B652" s="15" t="s">
        <v>659</v>
      </c>
      <c r="G652" s="1116"/>
      <c r="H652" s="1116"/>
      <c r="I652" s="1116"/>
      <c r="J652" s="1116"/>
      <c r="K652" s="1116"/>
      <c r="L652" s="1116"/>
      <c r="M652" s="1116"/>
      <c r="N652" s="1116"/>
      <c r="O652" s="1116"/>
      <c r="P652" s="1116"/>
      <c r="Q652" s="1116"/>
      <c r="R652" s="1116"/>
      <c r="T652" s="39"/>
      <c r="U652" s="15" t="s">
        <v>659</v>
      </c>
      <c r="Z652" s="1115"/>
      <c r="AA652" s="1115"/>
      <c r="AB652" s="1115"/>
      <c r="AC652" s="1115"/>
      <c r="AD652" s="1115"/>
      <c r="AE652" s="1115"/>
      <c r="AF652" s="1115"/>
      <c r="AG652" s="1115"/>
      <c r="AH652" s="1115"/>
      <c r="AI652" s="1115"/>
      <c r="AJ652" s="1115"/>
      <c r="AK652" s="1115"/>
      <c r="AM652" s="62"/>
      <c r="AN652" s="485" t="str">
        <f t="shared" si="22"/>
        <v>N/A</v>
      </c>
      <c r="AO652" s="62"/>
      <c r="AP652" s="62"/>
      <c r="AQ652" s="62"/>
      <c r="AR652" s="62"/>
      <c r="AS652" s="421"/>
      <c r="AT652" s="496">
        <f t="shared" si="23"/>
        <v>0</v>
      </c>
      <c r="AU652" s="499">
        <f t="shared" si="25"/>
        <v>0</v>
      </c>
      <c r="AV652" s="500" t="str">
        <f t="shared" si="24"/>
        <v xml:space="preserve"> </v>
      </c>
      <c r="AW652" s="62"/>
      <c r="AX652" s="62"/>
      <c r="AY652" s="62"/>
      <c r="AZ652" s="62"/>
      <c r="BA652" s="62"/>
      <c r="BB652" s="62"/>
      <c r="BC652" s="595" t="s">
        <v>553</v>
      </c>
      <c r="BD652" s="827">
        <v>1164</v>
      </c>
      <c r="BE652" s="828">
        <v>1246</v>
      </c>
      <c r="BF652" s="827">
        <v>1496</v>
      </c>
      <c r="BG652" s="828">
        <v>1730</v>
      </c>
      <c r="BH652" s="828">
        <v>1930</v>
      </c>
      <c r="BI652" s="829">
        <v>2128</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2.75">
      <c r="A653" s="39"/>
      <c r="B653" s="15" t="s">
        <v>20</v>
      </c>
      <c r="G653" s="1116"/>
      <c r="H653" s="1116"/>
      <c r="I653" s="1116"/>
      <c r="J653" s="1116"/>
      <c r="K653" s="1116"/>
      <c r="L653" s="1116"/>
      <c r="M653" s="1116"/>
      <c r="N653" s="1116"/>
      <c r="O653" s="1116"/>
      <c r="P653" s="1116"/>
      <c r="Q653" s="1116"/>
      <c r="R653" s="1116"/>
      <c r="T653" s="39"/>
      <c r="U653" s="15" t="s">
        <v>20</v>
      </c>
      <c r="Z653" s="1115"/>
      <c r="AA653" s="1115"/>
      <c r="AB653" s="1115"/>
      <c r="AC653" s="1115"/>
      <c r="AD653" s="1115"/>
      <c r="AE653" s="1115"/>
      <c r="AF653" s="1115"/>
      <c r="AG653" s="1115"/>
      <c r="AH653" s="1115"/>
      <c r="AI653" s="1115"/>
      <c r="AJ653" s="1115"/>
      <c r="AK653" s="1115"/>
      <c r="AM653" s="62"/>
      <c r="AN653" s="485" t="str">
        <f t="shared" si="22"/>
        <v>N/A</v>
      </c>
      <c r="AO653" s="62"/>
      <c r="AP653" s="62"/>
      <c r="AQ653" s="62"/>
      <c r="AR653" s="62"/>
      <c r="AS653" s="421"/>
      <c r="AT653" s="496">
        <f t="shared" si="23"/>
        <v>0</v>
      </c>
      <c r="AU653" s="499">
        <f t="shared" si="25"/>
        <v>0</v>
      </c>
      <c r="AV653" s="500" t="str">
        <f t="shared" si="24"/>
        <v xml:space="preserve"> </v>
      </c>
      <c r="AW653" s="62"/>
      <c r="AX653" s="62"/>
      <c r="AY653" s="62"/>
      <c r="AZ653" s="62"/>
      <c r="BA653" s="62"/>
      <c r="BB653" s="62"/>
      <c r="BC653" s="595" t="s">
        <v>554</v>
      </c>
      <c r="BD653" s="827">
        <v>1320</v>
      </c>
      <c r="BE653" s="828">
        <v>1412</v>
      </c>
      <c r="BF653" s="827">
        <v>1694</v>
      </c>
      <c r="BG653" s="828">
        <v>1958</v>
      </c>
      <c r="BH653" s="828">
        <v>2184</v>
      </c>
      <c r="BI653" s="829">
        <v>2410</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2.75">
      <c r="A654" s="39"/>
      <c r="B654" s="15" t="s">
        <v>342</v>
      </c>
      <c r="G654" s="1134"/>
      <c r="H654" s="1134"/>
      <c r="I654" s="1134"/>
      <c r="J654" s="1134"/>
      <c r="K654" s="1134"/>
      <c r="L654" s="1134"/>
      <c r="O654" s="144" t="s">
        <v>224</v>
      </c>
      <c r="P654" s="1153"/>
      <c r="Q654" s="1153"/>
      <c r="R654" s="1153"/>
      <c r="T654" s="39"/>
      <c r="U654" s="15" t="s">
        <v>342</v>
      </c>
      <c r="Z654" s="1134"/>
      <c r="AA654" s="1134"/>
      <c r="AB654" s="1134"/>
      <c r="AC654" s="1134"/>
      <c r="AD654" s="1134"/>
      <c r="AE654" s="1134"/>
      <c r="AH654" s="144" t="s">
        <v>224</v>
      </c>
      <c r="AI654" s="1153"/>
      <c r="AJ654" s="1153"/>
      <c r="AK654" s="1153"/>
      <c r="AM654" s="62"/>
      <c r="AN654" s="485" t="str">
        <f t="shared" si="22"/>
        <v>N/A</v>
      </c>
      <c r="AO654" s="62"/>
      <c r="AP654" s="62"/>
      <c r="AQ654" s="62"/>
      <c r="AR654" s="62"/>
      <c r="AS654" s="421"/>
      <c r="AT654" s="496">
        <f t="shared" si="23"/>
        <v>0</v>
      </c>
      <c r="AU654" s="499">
        <f t="shared" si="25"/>
        <v>0</v>
      </c>
      <c r="AV654" s="500" t="str">
        <f t="shared" si="24"/>
        <v xml:space="preserve"> </v>
      </c>
      <c r="AW654" s="62"/>
      <c r="AX654" s="62"/>
      <c r="AY654" s="62"/>
      <c r="AZ654" s="62"/>
      <c r="BA654" s="62"/>
      <c r="BB654" s="62"/>
      <c r="BC654" s="595" t="s">
        <v>555</v>
      </c>
      <c r="BD654" s="827">
        <v>1134</v>
      </c>
      <c r="BE654" s="828">
        <v>1216</v>
      </c>
      <c r="BF654" s="827">
        <v>1460</v>
      </c>
      <c r="BG654" s="828">
        <v>1684</v>
      </c>
      <c r="BH654" s="828">
        <v>1880</v>
      </c>
      <c r="BI654" s="829">
        <v>2074</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2.75">
      <c r="A655" s="39"/>
      <c r="B655" s="15" t="s">
        <v>21</v>
      </c>
      <c r="H655" s="1116"/>
      <c r="I655" s="1116"/>
      <c r="J655" s="1116"/>
      <c r="K655" s="1116"/>
      <c r="L655" s="1116"/>
      <c r="M655" s="1116"/>
      <c r="N655" s="1116"/>
      <c r="O655" s="1116"/>
      <c r="P655" s="1116"/>
      <c r="Q655" s="1116"/>
      <c r="R655" s="1116"/>
      <c r="T655" s="39"/>
      <c r="U655" s="15" t="s">
        <v>21</v>
      </c>
      <c r="AA655" s="1116"/>
      <c r="AB655" s="1116"/>
      <c r="AC655" s="1116"/>
      <c r="AD655" s="1116"/>
      <c r="AE655" s="1116"/>
      <c r="AF655" s="1116"/>
      <c r="AG655" s="1116"/>
      <c r="AH655" s="1116"/>
      <c r="AI655" s="1116"/>
      <c r="AJ655" s="1116"/>
      <c r="AK655" s="1116"/>
      <c r="AM655" s="62"/>
      <c r="AN655" s="485" t="str">
        <f t="shared" si="22"/>
        <v>N/A</v>
      </c>
      <c r="AO655" s="62"/>
      <c r="AP655" s="62"/>
      <c r="AQ655" s="62"/>
      <c r="AR655" s="62"/>
      <c r="AS655" s="421"/>
      <c r="AT655" s="496">
        <f t="shared" si="23"/>
        <v>0</v>
      </c>
      <c r="AU655" s="499">
        <f t="shared" si="25"/>
        <v>0</v>
      </c>
      <c r="AV655" s="500" t="str">
        <f t="shared" si="24"/>
        <v xml:space="preserve"> </v>
      </c>
      <c r="AW655" s="62"/>
      <c r="AX655" s="62"/>
      <c r="AY655" s="62"/>
      <c r="AZ655" s="62"/>
      <c r="BA655" s="62"/>
      <c r="BB655" s="62"/>
      <c r="BC655" s="595" t="s">
        <v>556</v>
      </c>
      <c r="BD655" s="827">
        <v>2170</v>
      </c>
      <c r="BE655" s="828">
        <v>2324</v>
      </c>
      <c r="BF655" s="827">
        <v>2790</v>
      </c>
      <c r="BG655" s="828">
        <v>3222</v>
      </c>
      <c r="BH655" s="828">
        <v>3594</v>
      </c>
      <c r="BI655" s="829">
        <v>3966</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2.75">
      <c r="A656" s="39"/>
      <c r="B656" s="15" t="s">
        <v>23</v>
      </c>
      <c r="N656" s="1106" t="s">
        <v>753</v>
      </c>
      <c r="O656" s="1106"/>
      <c r="T656" s="39"/>
      <c r="U656" s="15" t="s">
        <v>23</v>
      </c>
      <c r="AG656" s="1106" t="s">
        <v>753</v>
      </c>
      <c r="AH656" s="1106"/>
      <c r="AM656" s="62"/>
      <c r="AN656" s="485" t="str">
        <f t="shared" si="22"/>
        <v>N/A</v>
      </c>
      <c r="AO656" s="62"/>
      <c r="AP656" s="62"/>
      <c r="AQ656" s="62"/>
      <c r="AR656" s="62"/>
      <c r="AS656" s="421"/>
      <c r="AT656" s="496">
        <f t="shared" si="23"/>
        <v>0</v>
      </c>
      <c r="AU656" s="499">
        <f t="shared" si="25"/>
        <v>0</v>
      </c>
      <c r="AV656" s="500" t="str">
        <f t="shared" si="24"/>
        <v xml:space="preserve"> </v>
      </c>
      <c r="AW656" s="62"/>
      <c r="AX656" s="62"/>
      <c r="AY656" s="62"/>
      <c r="AZ656" s="62"/>
      <c r="BA656" s="62"/>
      <c r="BB656" s="62"/>
      <c r="BC656" s="595" t="s">
        <v>557</v>
      </c>
      <c r="BD656" s="827">
        <v>1134</v>
      </c>
      <c r="BE656" s="828">
        <v>1216</v>
      </c>
      <c r="BF656" s="827">
        <v>1460</v>
      </c>
      <c r="BG656" s="828">
        <v>1684</v>
      </c>
      <c r="BH656" s="828">
        <v>1880</v>
      </c>
      <c r="BI656" s="829">
        <v>2074</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2.75">
      <c r="A657" s="39"/>
      <c r="T657" s="39"/>
      <c r="AM657" s="62"/>
      <c r="AN657" s="485" t="str">
        <f t="shared" si="22"/>
        <v>N/A</v>
      </c>
      <c r="AO657" s="62"/>
      <c r="AP657" s="62"/>
      <c r="AQ657" s="62"/>
      <c r="AR657" s="62"/>
      <c r="AS657" s="421"/>
      <c r="AT657" s="496">
        <f t="shared" si="23"/>
        <v>0</v>
      </c>
      <c r="AU657" s="499">
        <f t="shared" si="25"/>
        <v>0</v>
      </c>
      <c r="AV657" s="500" t="str">
        <f t="shared" si="24"/>
        <v xml:space="preserve"> </v>
      </c>
      <c r="AW657" s="62"/>
      <c r="AX657" s="62"/>
      <c r="AY657" s="62"/>
      <c r="AZ657" s="62"/>
      <c r="BA657" s="62"/>
      <c r="BB657" s="62"/>
      <c r="BC657" s="595" t="s">
        <v>558</v>
      </c>
      <c r="BD657" s="827">
        <v>1464</v>
      </c>
      <c r="BE657" s="828">
        <v>1568</v>
      </c>
      <c r="BF657" s="827">
        <v>1882</v>
      </c>
      <c r="BG657" s="828">
        <v>2172</v>
      </c>
      <c r="BH657" s="828">
        <v>2424</v>
      </c>
      <c r="BI657" s="829">
        <v>2676</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2.75">
      <c r="A658" s="91" t="s">
        <v>528</v>
      </c>
      <c r="B658" s="15" t="s">
        <v>537</v>
      </c>
      <c r="G658" s="1302">
        <f>C624</f>
        <v>0</v>
      </c>
      <c r="H658" s="1302"/>
      <c r="I658" s="1302"/>
      <c r="J658" s="1302"/>
      <c r="K658" s="1302"/>
      <c r="L658" s="1302"/>
      <c r="M658" s="1302"/>
      <c r="N658" s="1302"/>
      <c r="O658" s="1302"/>
      <c r="P658" s="1302"/>
      <c r="Q658" s="1302"/>
      <c r="R658" s="1302"/>
      <c r="T658" s="91" t="s">
        <v>529</v>
      </c>
      <c r="U658" s="15" t="s">
        <v>537</v>
      </c>
      <c r="Z658" s="1302">
        <f>C625</f>
        <v>0</v>
      </c>
      <c r="AA658" s="1302"/>
      <c r="AB658" s="1302"/>
      <c r="AC658" s="1302"/>
      <c r="AD658" s="1302"/>
      <c r="AE658" s="1302"/>
      <c r="AF658" s="1302"/>
      <c r="AG658" s="1302"/>
      <c r="AH658" s="1302"/>
      <c r="AI658" s="1302"/>
      <c r="AJ658" s="1302"/>
      <c r="AK658" s="1302"/>
      <c r="AM658" s="62"/>
      <c r="AN658" s="485" t="str">
        <f t="shared" si="22"/>
        <v>N/A</v>
      </c>
      <c r="AO658" s="62"/>
      <c r="AP658" s="62"/>
      <c r="AQ658" s="62"/>
      <c r="AR658" s="62"/>
      <c r="AS658" s="421"/>
      <c r="AT658" s="496">
        <f t="shared" si="23"/>
        <v>0</v>
      </c>
      <c r="AU658" s="499">
        <f t="shared" si="25"/>
        <v>0</v>
      </c>
      <c r="AV658" s="500" t="str">
        <f t="shared" si="24"/>
        <v xml:space="preserve"> </v>
      </c>
      <c r="AW658" s="62"/>
      <c r="AX658" s="62"/>
      <c r="AY658" s="62"/>
      <c r="AZ658" s="62"/>
      <c r="BA658" s="62"/>
      <c r="BB658" s="62"/>
      <c r="BC658" s="595" t="s">
        <v>559</v>
      </c>
      <c r="BD658" s="827">
        <v>1134</v>
      </c>
      <c r="BE658" s="828">
        <v>1216</v>
      </c>
      <c r="BF658" s="827">
        <v>1460</v>
      </c>
      <c r="BG658" s="828">
        <v>1684</v>
      </c>
      <c r="BH658" s="828">
        <v>1880</v>
      </c>
      <c r="BI658" s="829">
        <v>2074</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2.75">
      <c r="A659" s="39"/>
      <c r="B659" s="15" t="s">
        <v>93</v>
      </c>
      <c r="G659" s="1116"/>
      <c r="H659" s="1116"/>
      <c r="I659" s="1116"/>
      <c r="J659" s="1116"/>
      <c r="K659" s="1116"/>
      <c r="L659" s="1116"/>
      <c r="M659" s="1116"/>
      <c r="N659" s="1116"/>
      <c r="O659" s="1116"/>
      <c r="P659" s="1116"/>
      <c r="Q659" s="1116"/>
      <c r="R659" s="1116"/>
      <c r="T659" s="39"/>
      <c r="U659" s="15" t="s">
        <v>93</v>
      </c>
      <c r="Z659" s="1116"/>
      <c r="AA659" s="1116"/>
      <c r="AB659" s="1116"/>
      <c r="AC659" s="1116"/>
      <c r="AD659" s="1116"/>
      <c r="AE659" s="1116"/>
      <c r="AF659" s="1116"/>
      <c r="AG659" s="1116"/>
      <c r="AH659" s="1116"/>
      <c r="AI659" s="1116"/>
      <c r="AJ659" s="1116"/>
      <c r="AK659" s="1116"/>
      <c r="AM659" s="62"/>
      <c r="AN659" s="485" t="str">
        <f t="shared" si="22"/>
        <v>N/A</v>
      </c>
      <c r="AO659" s="62"/>
      <c r="AP659" s="62"/>
      <c r="AQ659" s="62"/>
      <c r="AR659" s="62"/>
      <c r="AS659" s="421"/>
      <c r="AT659" s="496">
        <f t="shared" si="23"/>
        <v>0</v>
      </c>
      <c r="AU659" s="499">
        <f t="shared" si="25"/>
        <v>0</v>
      </c>
      <c r="AV659" s="500" t="str">
        <f t="shared" si="24"/>
        <v xml:space="preserve"> </v>
      </c>
      <c r="AW659" s="62"/>
      <c r="AX659" s="62"/>
      <c r="AY659" s="62"/>
      <c r="AZ659" s="62"/>
      <c r="BA659" s="62"/>
      <c r="BB659" s="62"/>
      <c r="BC659" s="595" t="s">
        <v>560</v>
      </c>
      <c r="BD659" s="827">
        <v>1134</v>
      </c>
      <c r="BE659" s="828">
        <v>1216</v>
      </c>
      <c r="BF659" s="827">
        <v>1460</v>
      </c>
      <c r="BG659" s="828">
        <v>1684</v>
      </c>
      <c r="BH659" s="828">
        <v>1880</v>
      </c>
      <c r="BI659" s="829">
        <v>2074</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2.75">
      <c r="A660" s="39"/>
      <c r="B660" s="15" t="s">
        <v>659</v>
      </c>
      <c r="G660" s="1116"/>
      <c r="H660" s="1116"/>
      <c r="I660" s="1116"/>
      <c r="J660" s="1116"/>
      <c r="K660" s="1116"/>
      <c r="L660" s="1116"/>
      <c r="M660" s="1116"/>
      <c r="N660" s="1116"/>
      <c r="O660" s="1116"/>
      <c r="P660" s="1116"/>
      <c r="Q660" s="1116"/>
      <c r="R660" s="1116"/>
      <c r="T660" s="39"/>
      <c r="U660" s="15" t="s">
        <v>659</v>
      </c>
      <c r="Z660" s="1115"/>
      <c r="AA660" s="1115"/>
      <c r="AB660" s="1115"/>
      <c r="AC660" s="1115"/>
      <c r="AD660" s="1115"/>
      <c r="AE660" s="1115"/>
      <c r="AF660" s="1115"/>
      <c r="AG660" s="1115"/>
      <c r="AH660" s="1115"/>
      <c r="AI660" s="1115"/>
      <c r="AJ660" s="1115"/>
      <c r="AK660" s="1115"/>
      <c r="AM660" s="62"/>
      <c r="AN660" s="485" t="str">
        <f t="shared" si="22"/>
        <v>N/A</v>
      </c>
      <c r="AO660" s="62"/>
      <c r="AP660" s="62"/>
      <c r="AQ660" s="62"/>
      <c r="AR660" s="62"/>
      <c r="AS660" s="421"/>
      <c r="AT660" s="496">
        <f t="shared" si="23"/>
        <v>0</v>
      </c>
      <c r="AU660" s="499">
        <f t="shared" si="25"/>
        <v>0</v>
      </c>
      <c r="AV660" s="500" t="str">
        <f t="shared" si="24"/>
        <v xml:space="preserve"> </v>
      </c>
      <c r="AW660" s="62"/>
      <c r="AX660" s="62"/>
      <c r="AY660" s="62"/>
      <c r="AZ660" s="62"/>
      <c r="BA660" s="62"/>
      <c r="BB660" s="62"/>
      <c r="BC660" s="595" t="s">
        <v>561</v>
      </c>
      <c r="BD660" s="827">
        <v>1134</v>
      </c>
      <c r="BE660" s="828">
        <v>1216</v>
      </c>
      <c r="BF660" s="827">
        <v>1460</v>
      </c>
      <c r="BG660" s="828">
        <v>1684</v>
      </c>
      <c r="BH660" s="828">
        <v>1880</v>
      </c>
      <c r="BI660" s="829">
        <v>2074</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2.75">
      <c r="A661" s="39"/>
      <c r="B661" s="15" t="s">
        <v>20</v>
      </c>
      <c r="G661" s="1116"/>
      <c r="H661" s="1116"/>
      <c r="I661" s="1116"/>
      <c r="J661" s="1116"/>
      <c r="K661" s="1116"/>
      <c r="L661" s="1116"/>
      <c r="M661" s="1116"/>
      <c r="N661" s="1116"/>
      <c r="O661" s="1116"/>
      <c r="P661" s="1116"/>
      <c r="Q661" s="1116"/>
      <c r="R661" s="1116"/>
      <c r="T661" s="39"/>
      <c r="U661" s="15" t="s">
        <v>20</v>
      </c>
      <c r="Z661" s="1115"/>
      <c r="AA661" s="1115"/>
      <c r="AB661" s="1115"/>
      <c r="AC661" s="1115"/>
      <c r="AD661" s="1115"/>
      <c r="AE661" s="1115"/>
      <c r="AF661" s="1115"/>
      <c r="AG661" s="1115"/>
      <c r="AH661" s="1115"/>
      <c r="AI661" s="1115"/>
      <c r="AJ661" s="1115"/>
      <c r="AK661" s="1115"/>
      <c r="AM661" s="62"/>
      <c r="AN661" s="485" t="str">
        <f t="shared" si="22"/>
        <v>N/A</v>
      </c>
      <c r="AO661" s="62"/>
      <c r="AP661" s="62"/>
      <c r="AQ661" s="62"/>
      <c r="AR661" s="62"/>
      <c r="AS661" s="421"/>
      <c r="AT661" s="496">
        <f t="shared" si="23"/>
        <v>0</v>
      </c>
      <c r="AU661" s="499">
        <f t="shared" si="25"/>
        <v>0</v>
      </c>
      <c r="AV661" s="500" t="str">
        <f t="shared" si="24"/>
        <v xml:space="preserve"> </v>
      </c>
      <c r="AW661" s="62"/>
      <c r="AX661" s="62"/>
      <c r="AY661" s="62"/>
      <c r="AZ661" s="62"/>
      <c r="BA661" s="62"/>
      <c r="BB661" s="62"/>
      <c r="BC661" s="595" t="s">
        <v>562</v>
      </c>
      <c r="BD661" s="827">
        <v>1134</v>
      </c>
      <c r="BE661" s="828">
        <v>1216</v>
      </c>
      <c r="BF661" s="827">
        <v>1460</v>
      </c>
      <c r="BG661" s="828">
        <v>1684</v>
      </c>
      <c r="BH661" s="828">
        <v>1880</v>
      </c>
      <c r="BI661" s="829">
        <v>2074</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2.75">
      <c r="A662" s="39"/>
      <c r="B662" s="15" t="s">
        <v>342</v>
      </c>
      <c r="G662" s="1134"/>
      <c r="H662" s="1134"/>
      <c r="I662" s="1134"/>
      <c r="J662" s="1134"/>
      <c r="K662" s="1134"/>
      <c r="L662" s="1134"/>
      <c r="O662" s="144" t="s">
        <v>224</v>
      </c>
      <c r="P662" s="1153"/>
      <c r="Q662" s="1153"/>
      <c r="R662" s="1153"/>
      <c r="T662" s="39"/>
      <c r="U662" s="15" t="s">
        <v>342</v>
      </c>
      <c r="Z662" s="1134"/>
      <c r="AA662" s="1134"/>
      <c r="AB662" s="1134"/>
      <c r="AC662" s="1134"/>
      <c r="AD662" s="1134"/>
      <c r="AE662" s="1134"/>
      <c r="AH662" s="144" t="s">
        <v>224</v>
      </c>
      <c r="AI662" s="1153"/>
      <c r="AJ662" s="1153"/>
      <c r="AK662" s="1153"/>
      <c r="AM662" s="62"/>
      <c r="AN662" s="485" t="str">
        <f t="shared" si="22"/>
        <v>N/A</v>
      </c>
      <c r="AO662" s="62"/>
      <c r="AP662" s="62"/>
      <c r="AQ662" s="62"/>
      <c r="AR662" s="62"/>
      <c r="AS662" s="421"/>
      <c r="AT662" s="496">
        <f t="shared" si="23"/>
        <v>0</v>
      </c>
      <c r="AU662" s="499">
        <f t="shared" si="25"/>
        <v>0</v>
      </c>
      <c r="AV662" s="500" t="str">
        <f t="shared" si="24"/>
        <v xml:space="preserve"> </v>
      </c>
      <c r="AW662" s="62"/>
      <c r="AX662" s="62"/>
      <c r="AY662" s="62"/>
      <c r="AZ662" s="62"/>
      <c r="BA662" s="62"/>
      <c r="BB662" s="62"/>
      <c r="BC662" s="595" t="s">
        <v>563</v>
      </c>
      <c r="BD662" s="827">
        <v>1272</v>
      </c>
      <c r="BE662" s="828">
        <v>1362</v>
      </c>
      <c r="BF662" s="827">
        <v>1636</v>
      </c>
      <c r="BG662" s="828">
        <v>1890</v>
      </c>
      <c r="BH662" s="828">
        <v>2110</v>
      </c>
      <c r="BI662" s="829">
        <v>2326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2.75">
      <c r="A663" s="39"/>
      <c r="B663" s="15" t="s">
        <v>21</v>
      </c>
      <c r="H663" s="1116"/>
      <c r="I663" s="1116"/>
      <c r="J663" s="1116"/>
      <c r="K663" s="1116"/>
      <c r="L663" s="1116"/>
      <c r="M663" s="1116"/>
      <c r="N663" s="1116"/>
      <c r="O663" s="1116"/>
      <c r="P663" s="1116"/>
      <c r="Q663" s="1116"/>
      <c r="R663" s="1116"/>
      <c r="T663" s="39"/>
      <c r="U663" s="15" t="s">
        <v>21</v>
      </c>
      <c r="AA663" s="1116"/>
      <c r="AB663" s="1116"/>
      <c r="AC663" s="1116"/>
      <c r="AD663" s="1116"/>
      <c r="AE663" s="1116"/>
      <c r="AF663" s="1116"/>
      <c r="AG663" s="1116"/>
      <c r="AH663" s="1116"/>
      <c r="AI663" s="1116"/>
      <c r="AJ663" s="1116"/>
      <c r="AK663" s="1116"/>
      <c r="AM663" s="62"/>
      <c r="AN663" s="485" t="str">
        <f t="shared" si="22"/>
        <v>N/A</v>
      </c>
      <c r="AO663" s="62"/>
      <c r="AP663" s="62"/>
      <c r="AQ663" s="62"/>
      <c r="AR663" s="62"/>
      <c r="AS663" s="421"/>
      <c r="AT663" s="496">
        <f t="shared" si="23"/>
        <v>0</v>
      </c>
      <c r="AU663" s="499">
        <f t="shared" si="25"/>
        <v>0</v>
      </c>
      <c r="AV663" s="500" t="str">
        <f t="shared" si="24"/>
        <v xml:space="preserve"> </v>
      </c>
      <c r="AW663" s="62"/>
      <c r="AX663" s="62"/>
      <c r="AY663" s="62"/>
      <c r="AZ663" s="62"/>
      <c r="BA663" s="62"/>
      <c r="BB663" s="62"/>
      <c r="BC663" s="595" t="s">
        <v>564</v>
      </c>
      <c r="BD663" s="827">
        <v>1134</v>
      </c>
      <c r="BE663" s="828">
        <v>1216</v>
      </c>
      <c r="BF663" s="827">
        <v>1460</v>
      </c>
      <c r="BG663" s="828">
        <v>1684</v>
      </c>
      <c r="BH663" s="828">
        <v>1880</v>
      </c>
      <c r="BI663" s="829">
        <v>2074</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2.75">
      <c r="A664" s="39"/>
      <c r="B664" s="15" t="s">
        <v>23</v>
      </c>
      <c r="N664" s="1106" t="s">
        <v>753</v>
      </c>
      <c r="O664" s="1106"/>
      <c r="T664" s="39"/>
      <c r="U664" s="15" t="s">
        <v>23</v>
      </c>
      <c r="AG664" s="1106" t="s">
        <v>753</v>
      </c>
      <c r="AH664" s="1106"/>
      <c r="AM664" s="62"/>
      <c r="AN664" s="485" t="str">
        <f t="shared" si="22"/>
        <v>N/A</v>
      </c>
      <c r="AO664" s="62"/>
      <c r="AP664" s="62"/>
      <c r="AQ664" s="62"/>
      <c r="AR664" s="62"/>
      <c r="AS664" s="421"/>
      <c r="AT664" s="496">
        <f t="shared" si="23"/>
        <v>0</v>
      </c>
      <c r="AU664" s="499">
        <f t="shared" si="25"/>
        <v>0</v>
      </c>
      <c r="AV664" s="500" t="str">
        <f t="shared" si="24"/>
        <v xml:space="preserve"> </v>
      </c>
      <c r="AW664" s="62"/>
      <c r="AX664" s="62"/>
      <c r="AY664" s="62"/>
      <c r="AZ664" s="62"/>
      <c r="BA664" s="62"/>
      <c r="BB664" s="62"/>
      <c r="BC664" s="595" t="s">
        <v>565</v>
      </c>
      <c r="BD664" s="827">
        <v>1134</v>
      </c>
      <c r="BE664" s="828">
        <v>1216</v>
      </c>
      <c r="BF664" s="827">
        <v>1460</v>
      </c>
      <c r="BG664" s="828">
        <v>1684</v>
      </c>
      <c r="BH664" s="828">
        <v>1880</v>
      </c>
      <c r="BI664" s="829">
        <v>2074</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2.75">
      <c r="A665" s="39"/>
      <c r="T665" s="39"/>
      <c r="AM665" s="62"/>
      <c r="AN665" s="485" t="str">
        <f t="shared" si="22"/>
        <v>N/A</v>
      </c>
      <c r="AO665" s="62"/>
      <c r="AP665" s="62"/>
      <c r="AQ665" s="62"/>
      <c r="AR665" s="62"/>
      <c r="AS665" s="421"/>
      <c r="AT665" s="496">
        <f t="shared" si="23"/>
        <v>0</v>
      </c>
      <c r="AU665" s="499">
        <f t="shared" si="25"/>
        <v>0</v>
      </c>
      <c r="AV665" s="500" t="str">
        <f t="shared" si="24"/>
        <v xml:space="preserve"> </v>
      </c>
      <c r="AW665" s="62"/>
      <c r="AX665" s="62"/>
      <c r="AY665" s="62"/>
      <c r="AZ665" s="62"/>
      <c r="BA665" s="62"/>
      <c r="BB665" s="62"/>
      <c r="BC665" s="595" t="s">
        <v>566</v>
      </c>
      <c r="BD665" s="827">
        <v>1134</v>
      </c>
      <c r="BE665" s="828">
        <v>1216</v>
      </c>
      <c r="BF665" s="827">
        <v>1460</v>
      </c>
      <c r="BG665" s="828">
        <v>1684</v>
      </c>
      <c r="BH665" s="828">
        <v>1880</v>
      </c>
      <c r="BI665" s="829">
        <v>2074</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2.75">
      <c r="A666" s="91" t="s">
        <v>535</v>
      </c>
      <c r="B666" s="15" t="s">
        <v>537</v>
      </c>
      <c r="G666" s="1302">
        <f>C626</f>
        <v>0</v>
      </c>
      <c r="H666" s="1302"/>
      <c r="I666" s="1302"/>
      <c r="J666" s="1302"/>
      <c r="K666" s="1302"/>
      <c r="L666" s="1302"/>
      <c r="M666" s="1302"/>
      <c r="N666" s="1302"/>
      <c r="O666" s="1302"/>
      <c r="P666" s="1302"/>
      <c r="Q666" s="1302"/>
      <c r="R666" s="1302"/>
      <c r="T666" s="91" t="s">
        <v>727</v>
      </c>
      <c r="U666" s="15" t="s">
        <v>537</v>
      </c>
      <c r="Z666" s="1302">
        <f>C627</f>
        <v>0</v>
      </c>
      <c r="AA666" s="1302"/>
      <c r="AB666" s="1302"/>
      <c r="AC666" s="1302"/>
      <c r="AD666" s="1302"/>
      <c r="AE666" s="1302"/>
      <c r="AF666" s="1302"/>
      <c r="AG666" s="1302"/>
      <c r="AH666" s="1302"/>
      <c r="AI666" s="1302"/>
      <c r="AJ666" s="1302"/>
      <c r="AK666" s="1302"/>
      <c r="AM666" s="62"/>
      <c r="AN666" s="485" t="str">
        <f t="shared" si="22"/>
        <v>N/A</v>
      </c>
      <c r="AO666" s="62"/>
      <c r="AP666" s="62"/>
      <c r="AQ666" s="62"/>
      <c r="AR666" s="62"/>
      <c r="AS666" s="421"/>
      <c r="AT666" s="496">
        <f t="shared" si="23"/>
        <v>0</v>
      </c>
      <c r="AU666" s="499">
        <f t="shared" si="25"/>
        <v>0</v>
      </c>
      <c r="AV666" s="500" t="str">
        <f t="shared" si="24"/>
        <v xml:space="preserve"> </v>
      </c>
      <c r="AW666" s="62"/>
      <c r="AX666" s="62"/>
      <c r="AY666" s="62"/>
      <c r="AZ666" s="62"/>
      <c r="BA666" s="62"/>
      <c r="BB666" s="62"/>
      <c r="BC666" s="595" t="s">
        <v>567</v>
      </c>
      <c r="BD666" s="827">
        <v>1196</v>
      </c>
      <c r="BE666" s="828">
        <v>1282</v>
      </c>
      <c r="BF666" s="827">
        <v>1536</v>
      </c>
      <c r="BG666" s="828">
        <v>1776</v>
      </c>
      <c r="BH666" s="828">
        <v>1982</v>
      </c>
      <c r="BI666" s="829">
        <v>2186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2.75">
      <c r="A667" s="39"/>
      <c r="B667" s="15" t="s">
        <v>93</v>
      </c>
      <c r="G667" s="1116"/>
      <c r="H667" s="1116"/>
      <c r="I667" s="1116"/>
      <c r="J667" s="1116"/>
      <c r="K667" s="1116"/>
      <c r="L667" s="1116"/>
      <c r="M667" s="1116"/>
      <c r="N667" s="1116"/>
      <c r="O667" s="1116"/>
      <c r="P667" s="1116"/>
      <c r="Q667" s="1116"/>
      <c r="R667" s="1116"/>
      <c r="T667" s="39"/>
      <c r="U667" s="15" t="s">
        <v>93</v>
      </c>
      <c r="Z667" s="1116"/>
      <c r="AA667" s="1116"/>
      <c r="AB667" s="1116"/>
      <c r="AC667" s="1116"/>
      <c r="AD667" s="1116"/>
      <c r="AE667" s="1116"/>
      <c r="AF667" s="1116"/>
      <c r="AG667" s="1116"/>
      <c r="AH667" s="1116"/>
      <c r="AI667" s="1116"/>
      <c r="AJ667" s="1116"/>
      <c r="AK667" s="1116"/>
      <c r="AM667" s="62"/>
      <c r="AN667" s="485" t="str">
        <f t="shared" si="22"/>
        <v>N/A</v>
      </c>
      <c r="AO667" s="62"/>
      <c r="AP667" s="62"/>
      <c r="AQ667" s="62"/>
      <c r="AR667" s="62"/>
      <c r="AS667" s="421"/>
      <c r="AT667" s="496">
        <f t="shared" si="23"/>
        <v>0</v>
      </c>
      <c r="AU667" s="499">
        <f t="shared" si="25"/>
        <v>0</v>
      </c>
      <c r="AV667" s="500" t="str">
        <f t="shared" si="24"/>
        <v xml:space="preserve"> </v>
      </c>
      <c r="AW667" s="62"/>
      <c r="AX667" s="62"/>
      <c r="AY667" s="62"/>
      <c r="AZ667" s="62"/>
      <c r="BA667" s="62"/>
      <c r="BB667" s="62"/>
      <c r="BC667" s="595" t="s">
        <v>568</v>
      </c>
      <c r="BD667" s="827">
        <v>1826</v>
      </c>
      <c r="BE667" s="828">
        <v>1958</v>
      </c>
      <c r="BF667" s="827">
        <v>2350</v>
      </c>
      <c r="BG667" s="828">
        <v>2714</v>
      </c>
      <c r="BH667" s="828">
        <v>3030</v>
      </c>
      <c r="BI667" s="829">
        <v>3342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2.75">
      <c r="A668" s="39"/>
      <c r="B668" s="15" t="s">
        <v>659</v>
      </c>
      <c r="G668" s="1116"/>
      <c r="H668" s="1116"/>
      <c r="I668" s="1116"/>
      <c r="J668" s="1116"/>
      <c r="K668" s="1116"/>
      <c r="L668" s="1116"/>
      <c r="M668" s="1116"/>
      <c r="N668" s="1116"/>
      <c r="O668" s="1116"/>
      <c r="P668" s="1116"/>
      <c r="Q668" s="1116"/>
      <c r="R668" s="1116"/>
      <c r="T668" s="39"/>
      <c r="U668" s="15" t="s">
        <v>659</v>
      </c>
      <c r="Z668" s="1115"/>
      <c r="AA668" s="1115"/>
      <c r="AB668" s="1115"/>
      <c r="AC668" s="1115"/>
      <c r="AD668" s="1115"/>
      <c r="AE668" s="1115"/>
      <c r="AF668" s="1115"/>
      <c r="AG668" s="1115"/>
      <c r="AH668" s="1115"/>
      <c r="AI668" s="1115"/>
      <c r="AJ668" s="1115"/>
      <c r="AK668" s="1115"/>
      <c r="AM668" s="62"/>
      <c r="AN668" s="485" t="str">
        <f t="shared" si="22"/>
        <v>N/A</v>
      </c>
      <c r="AO668" s="62"/>
      <c r="AP668" s="62"/>
      <c r="AQ668" s="62"/>
      <c r="AR668" s="62"/>
      <c r="AS668" s="421"/>
      <c r="AT668" s="496">
        <f t="shared" si="23"/>
        <v>0</v>
      </c>
      <c r="AU668" s="499">
        <f t="shared" si="25"/>
        <v>0</v>
      </c>
      <c r="AV668" s="500" t="str">
        <f t="shared" si="24"/>
        <v xml:space="preserve"> </v>
      </c>
      <c r="AW668" s="62"/>
      <c r="AX668" s="62"/>
      <c r="AY668" s="62"/>
      <c r="AZ668" s="62"/>
      <c r="BA668" s="62"/>
      <c r="BB668" s="62"/>
      <c r="BC668" s="595" t="s">
        <v>569</v>
      </c>
      <c r="BD668" s="827">
        <v>1134</v>
      </c>
      <c r="BE668" s="828">
        <v>1216</v>
      </c>
      <c r="BF668" s="827">
        <v>1460</v>
      </c>
      <c r="BG668" s="828">
        <v>1684</v>
      </c>
      <c r="BH668" s="828">
        <v>1880</v>
      </c>
      <c r="BI668" s="829">
        <v>2074</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2.75">
      <c r="A669" s="39"/>
      <c r="B669" s="15" t="s">
        <v>20</v>
      </c>
      <c r="G669" s="1116"/>
      <c r="H669" s="1116"/>
      <c r="I669" s="1116"/>
      <c r="J669" s="1116"/>
      <c r="K669" s="1116"/>
      <c r="L669" s="1116"/>
      <c r="M669" s="1116"/>
      <c r="N669" s="1116"/>
      <c r="O669" s="1116"/>
      <c r="P669" s="1116"/>
      <c r="Q669" s="1116"/>
      <c r="R669" s="1116"/>
      <c r="T669" s="39"/>
      <c r="U669" s="15" t="s">
        <v>20</v>
      </c>
      <c r="Z669" s="1115"/>
      <c r="AA669" s="1115"/>
      <c r="AB669" s="1115"/>
      <c r="AC669" s="1115"/>
      <c r="AD669" s="1115"/>
      <c r="AE669" s="1115"/>
      <c r="AF669" s="1115"/>
      <c r="AG669" s="1115"/>
      <c r="AH669" s="1115"/>
      <c r="AI669" s="1115"/>
      <c r="AJ669" s="1115"/>
      <c r="AK669" s="1115"/>
      <c r="AM669" s="62"/>
      <c r="AN669" s="485" t="str">
        <f t="shared" si="22"/>
        <v>N/A</v>
      </c>
      <c r="AO669" s="62"/>
      <c r="AP669" s="62"/>
      <c r="AQ669" s="62"/>
      <c r="AR669" s="62"/>
      <c r="AS669" s="421"/>
      <c r="AT669" s="496">
        <f t="shared" si="23"/>
        <v>0</v>
      </c>
      <c r="AU669" s="499">
        <f t="shared" si="25"/>
        <v>0</v>
      </c>
      <c r="AV669" s="500" t="str">
        <f t="shared" si="24"/>
        <v xml:space="preserve"> </v>
      </c>
      <c r="AW669" s="62"/>
      <c r="AX669" s="62"/>
      <c r="AY669" s="62"/>
      <c r="AZ669" s="62"/>
      <c r="BA669" s="62"/>
      <c r="BB669" s="62"/>
      <c r="BC669" s="595" t="s">
        <v>570</v>
      </c>
      <c r="BD669" s="827">
        <v>2822</v>
      </c>
      <c r="BE669" s="828">
        <v>3022</v>
      </c>
      <c r="BF669" s="827">
        <v>3626</v>
      </c>
      <c r="BG669" s="828">
        <v>4190</v>
      </c>
      <c r="BH669" s="828">
        <v>4674</v>
      </c>
      <c r="BI669" s="829">
        <v>5158</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2.75">
      <c r="A670" s="39"/>
      <c r="B670" s="15" t="s">
        <v>342</v>
      </c>
      <c r="G670" s="1134"/>
      <c r="H670" s="1134"/>
      <c r="I670" s="1134"/>
      <c r="J670" s="1134"/>
      <c r="K670" s="1134"/>
      <c r="L670" s="1134"/>
      <c r="O670" s="144" t="s">
        <v>224</v>
      </c>
      <c r="P670" s="1153"/>
      <c r="Q670" s="1153"/>
      <c r="R670" s="1153"/>
      <c r="T670" s="39"/>
      <c r="U670" s="15" t="s">
        <v>342</v>
      </c>
      <c r="Z670" s="1134"/>
      <c r="AA670" s="1134"/>
      <c r="AB670" s="1134"/>
      <c r="AC670" s="1134"/>
      <c r="AD670" s="1134"/>
      <c r="AE670" s="1134"/>
      <c r="AH670" s="144" t="s">
        <v>224</v>
      </c>
      <c r="AI670" s="1153"/>
      <c r="AJ670" s="1153"/>
      <c r="AK670" s="1153"/>
      <c r="AM670" s="62"/>
      <c r="AN670" s="485" t="str">
        <f t="shared" si="22"/>
        <v>N/A</v>
      </c>
      <c r="AO670" s="62"/>
      <c r="AS670" s="421"/>
      <c r="AT670" s="496">
        <f t="shared" si="23"/>
        <v>0</v>
      </c>
      <c r="AU670" s="499">
        <f t="shared" si="25"/>
        <v>0</v>
      </c>
      <c r="AV670" s="500" t="str">
        <f t="shared" si="24"/>
        <v xml:space="preserve"> </v>
      </c>
      <c r="AY670" s="62"/>
      <c r="AZ670" s="62"/>
      <c r="BA670" s="62"/>
      <c r="BB670" s="62"/>
      <c r="BC670" s="595" t="s">
        <v>59</v>
      </c>
      <c r="BD670" s="827">
        <v>1134</v>
      </c>
      <c r="BE670" s="828">
        <v>1216</v>
      </c>
      <c r="BF670" s="827">
        <v>1460</v>
      </c>
      <c r="BG670" s="828">
        <v>1684</v>
      </c>
      <c r="BH670" s="828">
        <v>1880</v>
      </c>
      <c r="BI670" s="829">
        <v>2074</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2.75">
      <c r="A671" s="39"/>
      <c r="B671" s="15" t="s">
        <v>21</v>
      </c>
      <c r="H671" s="1116"/>
      <c r="I671" s="1116"/>
      <c r="J671" s="1116"/>
      <c r="K671" s="1116"/>
      <c r="L671" s="1116"/>
      <c r="M671" s="1116"/>
      <c r="N671" s="1116"/>
      <c r="O671" s="1116"/>
      <c r="P671" s="1116"/>
      <c r="Q671" s="1116"/>
      <c r="R671" s="1116"/>
      <c r="T671" s="39"/>
      <c r="U671" s="15" t="s">
        <v>21</v>
      </c>
      <c r="AA671" s="1116"/>
      <c r="AB671" s="1116"/>
      <c r="AC671" s="1116"/>
      <c r="AD671" s="1116"/>
      <c r="AE671" s="1116"/>
      <c r="AF671" s="1116"/>
      <c r="AG671" s="1116"/>
      <c r="AH671" s="1116"/>
      <c r="AI671" s="1116"/>
      <c r="AJ671" s="1116"/>
      <c r="AK671" s="1116"/>
      <c r="AM671" s="62"/>
      <c r="AN671" s="485" t="str">
        <f t="shared" si="22"/>
        <v>N/A</v>
      </c>
      <c r="AO671" s="62"/>
      <c r="AS671" s="421"/>
      <c r="AT671" s="496">
        <f t="shared" si="23"/>
        <v>0</v>
      </c>
      <c r="AU671" s="499">
        <f t="shared" si="25"/>
        <v>0</v>
      </c>
      <c r="AV671" s="500" t="str">
        <f t="shared" si="24"/>
        <v xml:space="preserve"> </v>
      </c>
      <c r="AY671" s="62"/>
      <c r="AZ671" s="62"/>
      <c r="BA671" s="62"/>
      <c r="BB671" s="62"/>
      <c r="BC671" s="595" t="s">
        <v>60</v>
      </c>
      <c r="BD671" s="827">
        <v>1134</v>
      </c>
      <c r="BE671" s="828">
        <v>1216</v>
      </c>
      <c r="BF671" s="827">
        <v>1460</v>
      </c>
      <c r="BG671" s="828">
        <v>1684</v>
      </c>
      <c r="BH671" s="828">
        <v>1880</v>
      </c>
      <c r="BI671" s="829">
        <v>2074</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2.75">
      <c r="A672" s="39"/>
      <c r="B672" s="15" t="s">
        <v>23</v>
      </c>
      <c r="N672" s="1106" t="s">
        <v>753</v>
      </c>
      <c r="O672" s="1106"/>
      <c r="T672" s="39"/>
      <c r="U672" s="15" t="s">
        <v>23</v>
      </c>
      <c r="AG672" s="1106" t="s">
        <v>753</v>
      </c>
      <c r="AH672" s="1106"/>
      <c r="AM672" s="62"/>
      <c r="AN672" s="485" t="str">
        <f t="shared" si="22"/>
        <v>N/A</v>
      </c>
      <c r="AO672" s="62"/>
      <c r="AS672" s="421"/>
      <c r="AT672" s="496">
        <f t="shared" si="23"/>
        <v>0</v>
      </c>
      <c r="AU672" s="499">
        <f t="shared" si="25"/>
        <v>0</v>
      </c>
      <c r="AV672" s="500" t="str">
        <f t="shared" si="24"/>
        <v xml:space="preserve"> </v>
      </c>
      <c r="AY672" s="62"/>
      <c r="AZ672" s="62"/>
      <c r="BA672" s="62"/>
      <c r="BB672" s="62"/>
      <c r="BC672" s="595" t="s">
        <v>61</v>
      </c>
      <c r="BD672" s="827">
        <v>1134</v>
      </c>
      <c r="BE672" s="828">
        <v>1216</v>
      </c>
      <c r="BF672" s="827">
        <v>1460</v>
      </c>
      <c r="BG672" s="828">
        <v>1684</v>
      </c>
      <c r="BH672" s="828">
        <v>1880</v>
      </c>
      <c r="BI672" s="829">
        <v>2074</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2.75">
      <c r="A673" s="39"/>
      <c r="T673" s="39"/>
      <c r="AM673" s="62"/>
      <c r="AN673" s="485" t="str">
        <f t="shared" si="22"/>
        <v>N/A</v>
      </c>
      <c r="AO673" s="62"/>
      <c r="AS673" s="421"/>
      <c r="AT673" s="496">
        <f t="shared" si="23"/>
        <v>0</v>
      </c>
      <c r="AU673" s="499">
        <f t="shared" si="25"/>
        <v>0</v>
      </c>
      <c r="AV673" s="500" t="str">
        <f t="shared" si="24"/>
        <v xml:space="preserve"> </v>
      </c>
      <c r="AY673" s="62"/>
      <c r="AZ673" s="62"/>
      <c r="BA673" s="62"/>
      <c r="BB673" s="62"/>
      <c r="BC673" s="595" t="s">
        <v>62</v>
      </c>
      <c r="BD673" s="827">
        <v>1134</v>
      </c>
      <c r="BE673" s="828">
        <v>1216</v>
      </c>
      <c r="BF673" s="827">
        <v>1460</v>
      </c>
      <c r="BG673" s="828">
        <v>1684</v>
      </c>
      <c r="BH673" s="828">
        <v>1880</v>
      </c>
      <c r="BI673" s="829">
        <v>2074</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2.75">
      <c r="A674" s="91" t="s">
        <v>399</v>
      </c>
      <c r="B674" s="15" t="s">
        <v>537</v>
      </c>
      <c r="G674" s="1302">
        <f>C628</f>
        <v>0</v>
      </c>
      <c r="H674" s="1302"/>
      <c r="I674" s="1302"/>
      <c r="J674" s="1302"/>
      <c r="K674" s="1302"/>
      <c r="L674" s="1302"/>
      <c r="M674" s="1302"/>
      <c r="N674" s="1302"/>
      <c r="O674" s="1302"/>
      <c r="P674" s="1302"/>
      <c r="Q674" s="1302"/>
      <c r="R674" s="1302"/>
      <c r="T674" s="91" t="s">
        <v>400</v>
      </c>
      <c r="U674" s="15" t="s">
        <v>537</v>
      </c>
      <c r="Z674" s="1302">
        <f>C629</f>
        <v>0</v>
      </c>
      <c r="AA674" s="1302"/>
      <c r="AB674" s="1302"/>
      <c r="AC674" s="1302"/>
      <c r="AD674" s="1302"/>
      <c r="AE674" s="1302"/>
      <c r="AF674" s="1302"/>
      <c r="AG674" s="1302"/>
      <c r="AH674" s="1302"/>
      <c r="AI674" s="1302"/>
      <c r="AJ674" s="1302"/>
      <c r="AK674" s="1302"/>
      <c r="AM674" s="62"/>
      <c r="AN674" s="62"/>
      <c r="AO674" s="62"/>
      <c r="AP674" s="62"/>
      <c r="AS674" s="421"/>
      <c r="AT674" s="496">
        <f t="shared" si="23"/>
        <v>0</v>
      </c>
      <c r="AU674" s="499">
        <f t="shared" si="25"/>
        <v>0</v>
      </c>
      <c r="AV674" s="500" t="str">
        <f t="shared" si="24"/>
        <v xml:space="preserve"> </v>
      </c>
      <c r="AZ674" s="62"/>
      <c r="BA674" s="62"/>
      <c r="BB674" s="62"/>
      <c r="BC674" s="595" t="s">
        <v>66</v>
      </c>
      <c r="BD674" s="827">
        <v>1364</v>
      </c>
      <c r="BE674" s="828">
        <v>1462</v>
      </c>
      <c r="BF674" s="827">
        <v>1754</v>
      </c>
      <c r="BG674" s="828">
        <v>2026</v>
      </c>
      <c r="BH674" s="828">
        <v>2260</v>
      </c>
      <c r="BI674" s="829">
        <v>2492</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2.75">
      <c r="B675" s="15" t="s">
        <v>93</v>
      </c>
      <c r="G675" s="1116"/>
      <c r="H675" s="1116"/>
      <c r="I675" s="1116"/>
      <c r="J675" s="1116"/>
      <c r="K675" s="1116"/>
      <c r="L675" s="1116"/>
      <c r="M675" s="1116"/>
      <c r="N675" s="1116"/>
      <c r="O675" s="1116"/>
      <c r="P675" s="1116"/>
      <c r="Q675" s="1116"/>
      <c r="R675" s="1116"/>
      <c r="T675" s="39"/>
      <c r="U675" s="15" t="s">
        <v>93</v>
      </c>
      <c r="Z675" s="1116"/>
      <c r="AA675" s="1116"/>
      <c r="AB675" s="1116"/>
      <c r="AC675" s="1116"/>
      <c r="AD675" s="1116"/>
      <c r="AE675" s="1116"/>
      <c r="AF675" s="1116"/>
      <c r="AG675" s="1116"/>
      <c r="AH675" s="1116"/>
      <c r="AI675" s="1116"/>
      <c r="AJ675" s="1116"/>
      <c r="AK675" s="1116"/>
      <c r="AM675" s="62"/>
      <c r="AN675" s="62"/>
      <c r="AO675" s="62"/>
      <c r="AP675" s="62"/>
      <c r="AQ675" s="62"/>
      <c r="AS675" s="492" t="s">
        <v>1030</v>
      </c>
      <c r="AT675" s="501">
        <f>SUM(AT650:AT674)</f>
        <v>34</v>
      </c>
      <c r="AU675" s="502">
        <f>SUM(AU650:AU674)</f>
        <v>1</v>
      </c>
      <c r="AV675" s="502">
        <f>SUM(AV650:AV674)</f>
        <v>0.5</v>
      </c>
      <c r="BA675" s="62"/>
      <c r="BB675" s="62"/>
      <c r="BC675" s="595" t="s">
        <v>67</v>
      </c>
      <c r="BD675" s="827">
        <v>1572</v>
      </c>
      <c r="BE675" s="828">
        <v>1684</v>
      </c>
      <c r="BF675" s="827">
        <v>2022</v>
      </c>
      <c r="BG675" s="828">
        <v>2334</v>
      </c>
      <c r="BH675" s="828">
        <v>2604</v>
      </c>
      <c r="BI675" s="829">
        <v>2874</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2.75">
      <c r="B676" s="15" t="s">
        <v>659</v>
      </c>
      <c r="G676" s="1116"/>
      <c r="H676" s="1116"/>
      <c r="I676" s="1116"/>
      <c r="J676" s="1116"/>
      <c r="K676" s="1116"/>
      <c r="L676" s="1116"/>
      <c r="M676" s="1116"/>
      <c r="N676" s="1116"/>
      <c r="O676" s="1116"/>
      <c r="P676" s="1116"/>
      <c r="Q676" s="1116"/>
      <c r="R676" s="1116"/>
      <c r="U676" s="15" t="s">
        <v>659</v>
      </c>
      <c r="Z676" s="1115"/>
      <c r="AA676" s="1115"/>
      <c r="AB676" s="1115"/>
      <c r="AC676" s="1115"/>
      <c r="AD676" s="1115"/>
      <c r="AE676" s="1115"/>
      <c r="AF676" s="1115"/>
      <c r="AG676" s="1115"/>
      <c r="AH676" s="1115"/>
      <c r="AI676" s="1115"/>
      <c r="AJ676" s="1115"/>
      <c r="AK676" s="1115"/>
      <c r="AM676" s="62"/>
      <c r="AN676" s="62"/>
      <c r="AO676" s="62"/>
      <c r="AP676" s="62"/>
      <c r="AQ676" s="62"/>
      <c r="AR676" s="62"/>
      <c r="AS676" s="62"/>
      <c r="AT676" s="62"/>
      <c r="AU676" s="62"/>
      <c r="AV676" s="62"/>
      <c r="AW676" s="62"/>
      <c r="AX676" s="62"/>
      <c r="AY676" s="62"/>
      <c r="AZ676" s="62"/>
      <c r="BA676" s="62"/>
      <c r="BB676" s="62"/>
      <c r="BC676" s="595" t="s">
        <v>68</v>
      </c>
      <c r="BD676" s="827">
        <v>1756</v>
      </c>
      <c r="BE676" s="828">
        <v>1882</v>
      </c>
      <c r="BF676" s="827">
        <v>2260</v>
      </c>
      <c r="BG676" s="828">
        <v>2610</v>
      </c>
      <c r="BH676" s="828">
        <v>2912</v>
      </c>
      <c r="BI676" s="829">
        <v>3212</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2.75">
      <c r="B677" s="15" t="s">
        <v>20</v>
      </c>
      <c r="G677" s="1116"/>
      <c r="H677" s="1116"/>
      <c r="I677" s="1116"/>
      <c r="J677" s="1116"/>
      <c r="K677" s="1116"/>
      <c r="L677" s="1116"/>
      <c r="M677" s="1116"/>
      <c r="N677" s="1116"/>
      <c r="O677" s="1116"/>
      <c r="P677" s="1116"/>
      <c r="Q677" s="1116"/>
      <c r="R677" s="1116"/>
      <c r="U677" s="15" t="s">
        <v>20</v>
      </c>
      <c r="Z677" s="1115"/>
      <c r="AA677" s="1115"/>
      <c r="AB677" s="1115"/>
      <c r="AC677" s="1115"/>
      <c r="AD677" s="1115"/>
      <c r="AE677" s="1115"/>
      <c r="AF677" s="1115"/>
      <c r="AG677" s="1115"/>
      <c r="AH677" s="1115"/>
      <c r="AI677" s="1115"/>
      <c r="AJ677" s="1115"/>
      <c r="AK677" s="1115"/>
      <c r="AM677" s="62"/>
      <c r="AN677" s="62"/>
      <c r="AO677" s="62"/>
      <c r="AP677" s="62"/>
      <c r="AQ677" s="62"/>
      <c r="AR677" s="62"/>
      <c r="AS677" s="62"/>
      <c r="AT677" s="62"/>
      <c r="AU677" s="62"/>
      <c r="AV677" s="62"/>
      <c r="AW677" s="62"/>
      <c r="AX677" s="62"/>
      <c r="AY677" s="62"/>
      <c r="AZ677" s="62"/>
      <c r="BA677" s="62"/>
      <c r="BB677" s="62"/>
      <c r="BC677" s="595" t="s">
        <v>69</v>
      </c>
      <c r="BD677" s="827">
        <v>1394</v>
      </c>
      <c r="BE677" s="828">
        <v>1494</v>
      </c>
      <c r="BF677" s="827">
        <v>1794</v>
      </c>
      <c r="BG677" s="828">
        <v>2072</v>
      </c>
      <c r="BH677" s="828">
        <v>2312</v>
      </c>
      <c r="BI677" s="829">
        <v>2552</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2.75">
      <c r="B678" s="15" t="s">
        <v>342</v>
      </c>
      <c r="G678" s="1134"/>
      <c r="H678" s="1134"/>
      <c r="I678" s="1134"/>
      <c r="J678" s="1134"/>
      <c r="K678" s="1134"/>
      <c r="L678" s="1134"/>
      <c r="O678" s="144" t="s">
        <v>224</v>
      </c>
      <c r="P678" s="1153"/>
      <c r="Q678" s="1153"/>
      <c r="R678" s="1153"/>
      <c r="U678" s="15" t="s">
        <v>342</v>
      </c>
      <c r="Z678" s="1134"/>
      <c r="AA678" s="1134"/>
      <c r="AB678" s="1134"/>
      <c r="AC678" s="1134"/>
      <c r="AD678" s="1134"/>
      <c r="AE678" s="1134"/>
      <c r="AH678" s="144" t="s">
        <v>224</v>
      </c>
      <c r="AI678" s="1153"/>
      <c r="AJ678" s="1153"/>
      <c r="AK678" s="1153"/>
      <c r="AM678" s="65"/>
      <c r="AN678" s="65"/>
      <c r="AO678" s="65"/>
      <c r="AP678" s="65"/>
      <c r="AQ678" s="65"/>
      <c r="AR678" s="65"/>
      <c r="AS678" s="65"/>
      <c r="AT678" s="65"/>
      <c r="AU678" s="65"/>
      <c r="AV678" s="65"/>
      <c r="AW678" s="65"/>
      <c r="AX678" s="65"/>
      <c r="AY678" s="65"/>
      <c r="AZ678" s="65"/>
      <c r="BA678" s="65"/>
      <c r="BB678" s="65"/>
      <c r="BC678" s="595" t="s">
        <v>70</v>
      </c>
      <c r="BD678" s="827">
        <v>2076</v>
      </c>
      <c r="BE678" s="828">
        <v>2226</v>
      </c>
      <c r="BF678" s="827">
        <v>2672</v>
      </c>
      <c r="BG678" s="828">
        <v>3086</v>
      </c>
      <c r="BH678" s="828">
        <v>3442</v>
      </c>
      <c r="BI678" s="829">
        <v>3798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2.75">
      <c r="B679" s="15" t="s">
        <v>21</v>
      </c>
      <c r="H679" s="1116"/>
      <c r="I679" s="1116"/>
      <c r="J679" s="1116"/>
      <c r="K679" s="1116"/>
      <c r="L679" s="1116"/>
      <c r="M679" s="1116"/>
      <c r="N679" s="1116"/>
      <c r="O679" s="1116"/>
      <c r="P679" s="1116"/>
      <c r="Q679" s="1116"/>
      <c r="R679" s="1116"/>
      <c r="U679" s="15" t="s">
        <v>21</v>
      </c>
      <c r="AA679" s="1116"/>
      <c r="AB679" s="1116"/>
      <c r="AC679" s="1116"/>
      <c r="AD679" s="1116"/>
      <c r="AE679" s="1116"/>
      <c r="AF679" s="1116"/>
      <c r="AG679" s="1116"/>
      <c r="AH679" s="1116"/>
      <c r="AI679" s="1116"/>
      <c r="AJ679" s="1116"/>
      <c r="AK679" s="1116"/>
      <c r="AM679" s="65"/>
      <c r="AN679" s="65"/>
      <c r="AO679" s="65"/>
      <c r="AP679" s="65"/>
      <c r="AQ679" s="65"/>
      <c r="AR679" s="65"/>
      <c r="AS679" s="65"/>
      <c r="AT679" s="65"/>
      <c r="AU679" s="65"/>
      <c r="AV679" s="65"/>
      <c r="AW679" s="65"/>
      <c r="AX679" s="65"/>
      <c r="AY679" s="65"/>
      <c r="AZ679" s="65"/>
      <c r="BA679" s="65"/>
      <c r="BB679" s="65"/>
      <c r="BC679" s="595" t="s">
        <v>71</v>
      </c>
      <c r="BD679" s="827">
        <v>1464</v>
      </c>
      <c r="BE679" s="828">
        <v>1568</v>
      </c>
      <c r="BF679" s="827">
        <v>1882</v>
      </c>
      <c r="BG679" s="828">
        <v>2172</v>
      </c>
      <c r="BH679" s="828">
        <v>2424</v>
      </c>
      <c r="BI679" s="829">
        <v>2676</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2.75">
      <c r="B680" s="15" t="s">
        <v>23</v>
      </c>
      <c r="N680" s="1106" t="s">
        <v>753</v>
      </c>
      <c r="O680" s="1106"/>
      <c r="U680" s="15" t="s">
        <v>23</v>
      </c>
      <c r="AG680" s="1106" t="s">
        <v>753</v>
      </c>
      <c r="AH680" s="1106"/>
      <c r="AM680" s="65"/>
      <c r="AN680" s="65"/>
      <c r="AO680" s="65"/>
      <c r="AP680" s="65"/>
      <c r="AQ680" s="65"/>
      <c r="AR680" s="65"/>
      <c r="AS680" s="65"/>
      <c r="AT680" s="65"/>
      <c r="AU680" s="65"/>
      <c r="AV680" s="65"/>
      <c r="AW680" s="65"/>
      <c r="AX680" s="65"/>
      <c r="AY680" s="65"/>
      <c r="AZ680" s="65"/>
      <c r="BA680" s="65"/>
      <c r="BB680" s="65"/>
      <c r="BC680" s="595" t="s">
        <v>72</v>
      </c>
      <c r="BD680" s="827">
        <v>1220</v>
      </c>
      <c r="BE680" s="828">
        <v>1306</v>
      </c>
      <c r="BF680" s="827">
        <v>1566</v>
      </c>
      <c r="BG680" s="828">
        <v>1810</v>
      </c>
      <c r="BH680" s="828">
        <v>2020</v>
      </c>
      <c r="BI680" s="829">
        <v>2228</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2.75">
      <c r="AM681" s="65"/>
      <c r="AN681" s="65"/>
      <c r="AO681" s="65"/>
      <c r="AP681" s="65"/>
      <c r="AQ681" s="65"/>
      <c r="AR681" s="65"/>
      <c r="AS681" s="65"/>
      <c r="AT681" s="65"/>
      <c r="AU681" s="65"/>
      <c r="AV681" s="65"/>
      <c r="AW681" s="65"/>
      <c r="AX681" s="65"/>
      <c r="AY681" s="65"/>
      <c r="AZ681" s="65"/>
      <c r="BA681" s="65"/>
      <c r="BB681" s="65"/>
      <c r="BC681" s="595" t="s">
        <v>73</v>
      </c>
      <c r="BD681" s="827">
        <v>1256</v>
      </c>
      <c r="BE681" s="828">
        <v>1346</v>
      </c>
      <c r="BF681" s="827">
        <v>1616</v>
      </c>
      <c r="BG681" s="828">
        <v>1866</v>
      </c>
      <c r="BH681" s="828">
        <v>2082</v>
      </c>
      <c r="BI681" s="829">
        <v>2298</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2.75">
      <c r="A682" s="54" t="s">
        <v>655</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5" t="s">
        <v>74</v>
      </c>
      <c r="BD682" s="827">
        <v>1464</v>
      </c>
      <c r="BE682" s="828">
        <v>1568</v>
      </c>
      <c r="BF682" s="827">
        <v>1882</v>
      </c>
      <c r="BG682" s="828">
        <v>2172</v>
      </c>
      <c r="BH682" s="828">
        <v>2424</v>
      </c>
      <c r="BI682" s="829">
        <v>2676</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2.75">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5" t="s">
        <v>819</v>
      </c>
      <c r="BD683" s="827">
        <v>1784</v>
      </c>
      <c r="BE683" s="828">
        <v>1912</v>
      </c>
      <c r="BF683" s="827">
        <v>2294</v>
      </c>
      <c r="BG683" s="828">
        <v>2652</v>
      </c>
      <c r="BH683" s="828">
        <v>2960</v>
      </c>
      <c r="BI683" s="829">
        <v>3264</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2.75">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06" t="s">
        <v>620</v>
      </c>
      <c r="AF684" s="1106"/>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5" t="s">
        <v>820</v>
      </c>
      <c r="BD684" s="827">
        <v>1256</v>
      </c>
      <c r="BE684" s="828">
        <v>1346</v>
      </c>
      <c r="BF684" s="827">
        <v>1616</v>
      </c>
      <c r="BG684" s="828">
        <v>1866</v>
      </c>
      <c r="BH684" s="828">
        <v>2082</v>
      </c>
      <c r="BI684" s="829">
        <v>2298</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2.75">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06" t="s">
        <v>753</v>
      </c>
      <c r="AF685" s="1106"/>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5" t="s">
        <v>821</v>
      </c>
      <c r="BD685" s="827">
        <v>1872</v>
      </c>
      <c r="BE685" s="828">
        <v>2006</v>
      </c>
      <c r="BF685" s="827">
        <v>2406</v>
      </c>
      <c r="BG685" s="828">
        <v>2782</v>
      </c>
      <c r="BH685" s="828">
        <v>3104</v>
      </c>
      <c r="BI685" s="829">
        <v>3424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2.75">
      <c r="A686" s="36"/>
      <c r="B686" s="226"/>
      <c r="C686" s="226"/>
      <c r="D686" s="227" t="s">
        <v>1059</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382">
        <v>43749</v>
      </c>
      <c r="AF686" s="1382"/>
      <c r="AG686" s="1382"/>
      <c r="AH686" s="1382"/>
      <c r="AI686" s="1382"/>
      <c r="AJ686" s="228"/>
      <c r="AK686" s="228"/>
      <c r="AL686" s="228"/>
      <c r="AM686" s="65"/>
      <c r="AN686" s="65"/>
      <c r="AO686" s="65"/>
      <c r="AP686" s="65"/>
      <c r="AQ686" s="65"/>
      <c r="AR686" s="191"/>
      <c r="AS686" s="191"/>
      <c r="AT686" s="191"/>
      <c r="AU686" s="191"/>
      <c r="AV686" s="62"/>
      <c r="AW686" s="62"/>
      <c r="AX686" s="62"/>
      <c r="AY686" s="62"/>
      <c r="AZ686" s="62"/>
      <c r="BA686" s="65"/>
      <c r="BB686" s="65"/>
      <c r="BC686" s="595" t="s">
        <v>822</v>
      </c>
      <c r="BD686" s="827">
        <v>2822</v>
      </c>
      <c r="BE686" s="828">
        <v>3022</v>
      </c>
      <c r="BF686" s="827">
        <v>3626</v>
      </c>
      <c r="BG686" s="828">
        <v>4190</v>
      </c>
      <c r="BH686" s="828">
        <v>4674</v>
      </c>
      <c r="BI686" s="829">
        <v>5158</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2.75">
      <c r="A687" s="36"/>
      <c r="B687" s="226"/>
      <c r="C687" s="226"/>
      <c r="D687" s="545" t="s">
        <v>1134</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414">
        <v>43810</v>
      </c>
      <c r="AF687" s="1414"/>
      <c r="AG687" s="1414"/>
      <c r="AH687" s="1414"/>
      <c r="AI687" s="1414"/>
      <c r="AJ687" s="92"/>
      <c r="AK687" s="92"/>
      <c r="AL687" s="228"/>
      <c r="AM687" s="62"/>
      <c r="AN687" s="62"/>
      <c r="AO687" s="62"/>
      <c r="AP687" s="62"/>
      <c r="AQ687" s="62"/>
      <c r="AR687" s="191"/>
      <c r="AS687" s="191"/>
      <c r="AT687" s="191"/>
      <c r="AU687" s="191"/>
      <c r="AV687" s="62"/>
      <c r="AW687" s="62"/>
      <c r="AX687" s="62"/>
      <c r="AY687" s="62"/>
      <c r="AZ687" s="62"/>
      <c r="BA687" s="62"/>
      <c r="BB687" s="62"/>
      <c r="BC687" s="595" t="s">
        <v>823</v>
      </c>
      <c r="BD687" s="827">
        <v>1224</v>
      </c>
      <c r="BE687" s="828">
        <v>1312</v>
      </c>
      <c r="BF687" s="827">
        <v>1574</v>
      </c>
      <c r="BG687" s="828">
        <v>1820</v>
      </c>
      <c r="BH687" s="828">
        <v>2030</v>
      </c>
      <c r="BI687" s="829">
        <v>2240</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2.75">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5" t="s">
        <v>75</v>
      </c>
      <c r="BD688" s="827">
        <v>1574</v>
      </c>
      <c r="BE688" s="828">
        <v>1686</v>
      </c>
      <c r="BF688" s="827">
        <v>2024</v>
      </c>
      <c r="BG688" s="828">
        <v>2336</v>
      </c>
      <c r="BH688" s="828">
        <v>2606</v>
      </c>
      <c r="BI688" s="829">
        <v>2876</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2.75">
      <c r="A689" s="36"/>
      <c r="B689" s="226"/>
      <c r="C689" s="226"/>
      <c r="D689" s="227" t="s">
        <v>932</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382">
        <v>43845</v>
      </c>
      <c r="AF689" s="1382"/>
      <c r="AG689" s="1382"/>
      <c r="AH689" s="1382"/>
      <c r="AI689" s="1382"/>
      <c r="AJ689" s="228"/>
      <c r="AK689" s="228"/>
      <c r="AL689" s="228"/>
      <c r="AM689" s="62"/>
      <c r="AN689" s="62"/>
      <c r="AO689" s="62"/>
      <c r="AP689" s="62"/>
      <c r="AQ689" s="62"/>
      <c r="AR689" s="62"/>
      <c r="AS689" s="62"/>
      <c r="AT689" s="62"/>
      <c r="AU689" s="62"/>
      <c r="AV689" s="62"/>
      <c r="AW689" s="62"/>
      <c r="AX689" s="62"/>
      <c r="AY689" s="62"/>
      <c r="AZ689" s="62"/>
      <c r="BA689" s="62"/>
      <c r="BB689" s="62"/>
      <c r="BC689" s="595" t="s">
        <v>76</v>
      </c>
      <c r="BD689" s="827">
        <v>2822</v>
      </c>
      <c r="BE689" s="828">
        <v>3022</v>
      </c>
      <c r="BF689" s="827">
        <v>3626</v>
      </c>
      <c r="BG689" s="828">
        <v>4190</v>
      </c>
      <c r="BH689" s="828">
        <v>4674</v>
      </c>
      <c r="BI689" s="829">
        <v>5158</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2.75">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415">
        <v>0.81096991115894812</v>
      </c>
      <c r="AF690" s="1415"/>
      <c r="AG690" s="1415"/>
      <c r="AH690" s="1415"/>
      <c r="AI690" s="1415"/>
      <c r="AJ690" s="228"/>
      <c r="AK690" s="228"/>
      <c r="AL690" s="228"/>
      <c r="AM690" s="62"/>
      <c r="AN690" s="62"/>
      <c r="AO690" s="62"/>
      <c r="AP690" s="62"/>
      <c r="AQ690" s="62"/>
      <c r="AR690" s="62"/>
      <c r="AS690" s="62"/>
      <c r="AT690" s="62"/>
      <c r="AU690" s="62"/>
      <c r="AV690" s="62"/>
      <c r="AW690" s="62"/>
      <c r="AX690" s="62"/>
      <c r="AY690" s="62"/>
      <c r="AZ690" s="62"/>
      <c r="BA690" s="62"/>
      <c r="BB690" s="62"/>
      <c r="BC690" s="595" t="s">
        <v>209</v>
      </c>
      <c r="BD690" s="827">
        <v>1932</v>
      </c>
      <c r="BE690" s="828">
        <v>2070</v>
      </c>
      <c r="BF690" s="827">
        <v>2482</v>
      </c>
      <c r="BG690" s="828">
        <v>2868</v>
      </c>
      <c r="BH690" s="828">
        <v>3200</v>
      </c>
      <c r="BI690" s="829">
        <v>3530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2.75">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302" t="str">
        <f>H330</f>
        <v>California Public Finance Authority</v>
      </c>
      <c r="X691" s="1302"/>
      <c r="Y691" s="1302"/>
      <c r="Z691" s="1302"/>
      <c r="AA691" s="1302"/>
      <c r="AB691" s="1302"/>
      <c r="AC691" s="1302"/>
      <c r="AD691" s="1302"/>
      <c r="AE691" s="1302"/>
      <c r="AF691" s="1302"/>
      <c r="AG691" s="1302"/>
      <c r="AH691" s="1302"/>
      <c r="AI691" s="1302"/>
      <c r="AJ691" s="1302"/>
      <c r="AK691" s="1302"/>
      <c r="AL691" s="228"/>
      <c r="AM691" s="62"/>
      <c r="AN691" s="62"/>
      <c r="AO691" s="62"/>
      <c r="AP691" s="62"/>
      <c r="AQ691" s="62"/>
      <c r="AR691" s="62"/>
      <c r="AS691" s="62"/>
      <c r="AT691" s="62"/>
      <c r="AU691" s="62"/>
      <c r="AV691" s="62"/>
      <c r="AW691" s="62"/>
      <c r="AX691" s="62"/>
      <c r="AY691" s="62"/>
      <c r="AZ691" s="62"/>
      <c r="BA691" s="62"/>
      <c r="BB691" s="62"/>
      <c r="BC691" s="595" t="s">
        <v>210</v>
      </c>
      <c r="BD691" s="827">
        <v>2562</v>
      </c>
      <c r="BE691" s="828">
        <v>2744</v>
      </c>
      <c r="BF691" s="827">
        <v>3292</v>
      </c>
      <c r="BG691" s="828">
        <v>3804</v>
      </c>
      <c r="BH691" s="828">
        <v>4244</v>
      </c>
      <c r="BI691" s="829">
        <v>4682</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2.75">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5" t="s">
        <v>211</v>
      </c>
      <c r="BD692" s="827">
        <v>2146</v>
      </c>
      <c r="BE692" s="828">
        <v>2300</v>
      </c>
      <c r="BF692" s="827">
        <v>2762</v>
      </c>
      <c r="BG692" s="828">
        <v>3190</v>
      </c>
      <c r="BH692" s="828">
        <v>3560</v>
      </c>
      <c r="BI692" s="829">
        <v>3926</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2.75">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06" t="s">
        <v>753</v>
      </c>
      <c r="AF693" s="1106"/>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5" t="s">
        <v>212</v>
      </c>
      <c r="BD693" s="827">
        <v>1134</v>
      </c>
      <c r="BE693" s="828">
        <v>1216</v>
      </c>
      <c r="BF693" s="827">
        <v>1460</v>
      </c>
      <c r="BG693" s="828">
        <v>1684</v>
      </c>
      <c r="BH693" s="828">
        <v>1880</v>
      </c>
      <c r="BI693" s="829">
        <v>2074</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2.75">
      <c r="A694" s="36"/>
      <c r="B694" s="226"/>
      <c r="C694" s="226"/>
      <c r="D694" s="227" t="s">
        <v>507</v>
      </c>
      <c r="E694" s="226"/>
      <c r="F694" s="226"/>
      <c r="G694" s="226"/>
      <c r="H694" s="226"/>
      <c r="I694" s="228"/>
      <c r="J694" s="228"/>
      <c r="K694" s="228"/>
      <c r="L694" s="228"/>
      <c r="M694" s="228"/>
      <c r="N694" s="228"/>
      <c r="O694" s="228"/>
      <c r="P694" s="228"/>
      <c r="Q694" s="228"/>
      <c r="R694" s="228"/>
      <c r="S694" s="228"/>
      <c r="T694" s="228"/>
      <c r="U694" s="228"/>
      <c r="V694" s="228"/>
      <c r="W694" s="1116"/>
      <c r="X694" s="1116"/>
      <c r="Y694" s="1116"/>
      <c r="Z694" s="1116"/>
      <c r="AA694" s="1116"/>
      <c r="AB694" s="1116"/>
      <c r="AC694" s="1116"/>
      <c r="AD694" s="1116"/>
      <c r="AE694" s="1116"/>
      <c r="AF694" s="1116"/>
      <c r="AG694" s="1116"/>
      <c r="AH694" s="1116"/>
      <c r="AI694" s="1116"/>
      <c r="AJ694" s="1116"/>
      <c r="AK694" s="1116"/>
      <c r="AL694" s="228"/>
      <c r="AM694" s="62"/>
      <c r="AN694" s="62"/>
      <c r="AO694" s="62"/>
      <c r="AP694" s="62"/>
      <c r="AQ694" s="62"/>
      <c r="AR694" s="62"/>
      <c r="AS694" s="62"/>
      <c r="AT694" s="62"/>
      <c r="AU694" s="62"/>
      <c r="AV694" s="62"/>
      <c r="AW694" s="62"/>
      <c r="AX694" s="62"/>
      <c r="AY694" s="62"/>
      <c r="AZ694" s="62"/>
      <c r="BA694" s="62"/>
      <c r="BB694" s="62"/>
      <c r="BC694" s="595" t="s">
        <v>213</v>
      </c>
      <c r="BD694" s="827">
        <v>1320</v>
      </c>
      <c r="BE694" s="828">
        <v>1414</v>
      </c>
      <c r="BF694" s="827">
        <v>1696</v>
      </c>
      <c r="BG694" s="828">
        <v>1960</v>
      </c>
      <c r="BH694" s="828">
        <v>2186</v>
      </c>
      <c r="BI694" s="829">
        <v>2412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2.75">
      <c r="A695" s="36"/>
      <c r="B695" s="226"/>
      <c r="C695" s="226"/>
      <c r="D695" s="227" t="s">
        <v>95</v>
      </c>
      <c r="E695" s="226"/>
      <c r="F695" s="226"/>
      <c r="G695" s="226"/>
      <c r="H695" s="226"/>
      <c r="I695" s="228"/>
      <c r="J695" s="1116"/>
      <c r="K695" s="1116"/>
      <c r="L695" s="1116"/>
      <c r="M695" s="1116"/>
      <c r="N695" s="1116"/>
      <c r="O695" s="1116"/>
      <c r="P695" s="1116"/>
      <c r="Q695" s="1116"/>
      <c r="R695" s="1116"/>
      <c r="S695" s="1116"/>
      <c r="T695" s="1116"/>
      <c r="U695" s="1116"/>
      <c r="V695" s="1116"/>
      <c r="W695" s="1116"/>
      <c r="X695" s="1116"/>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5" t="s">
        <v>214</v>
      </c>
      <c r="BD695" s="827">
        <v>1134</v>
      </c>
      <c r="BE695" s="828">
        <v>1216</v>
      </c>
      <c r="BF695" s="827">
        <v>1460</v>
      </c>
      <c r="BG695" s="828">
        <v>1684</v>
      </c>
      <c r="BH695" s="828">
        <v>1880</v>
      </c>
      <c r="BI695" s="829">
        <v>2074</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2.75">
      <c r="A696" s="36"/>
      <c r="B696" s="226"/>
      <c r="C696" s="226"/>
      <c r="D696" s="229" t="s">
        <v>96</v>
      </c>
      <c r="J696" s="1134"/>
      <c r="K696" s="1134"/>
      <c r="L696" s="1134"/>
      <c r="M696" s="1134"/>
      <c r="N696" s="1134"/>
      <c r="O696" s="1134"/>
      <c r="P696" s="8" t="s">
        <v>224</v>
      </c>
      <c r="Q696" s="8"/>
      <c r="R696" s="1153"/>
      <c r="S696" s="1153"/>
      <c r="T696" s="1153"/>
      <c r="AL696" s="228"/>
      <c r="AM696" s="62"/>
      <c r="AN696" s="62"/>
      <c r="AO696" s="62"/>
      <c r="AP696" s="62"/>
      <c r="AQ696" s="62"/>
      <c r="AR696" s="62"/>
      <c r="AS696" s="62"/>
      <c r="AT696" s="62"/>
      <c r="AU696" s="62"/>
      <c r="AV696" s="62"/>
      <c r="AW696" s="62"/>
      <c r="AX696" s="62"/>
      <c r="AY696" s="62"/>
      <c r="AZ696" s="62"/>
      <c r="BA696" s="62"/>
      <c r="BB696" s="62"/>
      <c r="BC696" s="595" t="s">
        <v>215</v>
      </c>
      <c r="BD696" s="827">
        <v>1500</v>
      </c>
      <c r="BE696" s="828">
        <v>1606</v>
      </c>
      <c r="BF696" s="827">
        <v>1930</v>
      </c>
      <c r="BG696" s="828">
        <v>2228</v>
      </c>
      <c r="BH696" s="828">
        <v>2486</v>
      </c>
      <c r="BI696" s="829">
        <v>2742</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2.75">
      <c r="A697" s="36"/>
      <c r="B697" s="226"/>
      <c r="C697" s="226"/>
      <c r="D697" s="229" t="s">
        <v>508</v>
      </c>
      <c r="W697" s="1116" t="s">
        <v>333</v>
      </c>
      <c r="X697" s="1116"/>
      <c r="Y697" s="1116"/>
      <c r="Z697" s="1116"/>
      <c r="AA697" s="1116"/>
      <c r="AB697" s="1116"/>
      <c r="AC697" s="1116"/>
      <c r="AD697" s="1116"/>
      <c r="AE697" s="1116"/>
      <c r="AF697" s="1116"/>
      <c r="AG697" s="1116"/>
      <c r="AH697" s="1116"/>
      <c r="AI697" s="1116"/>
      <c r="AJ697" s="1116"/>
      <c r="AK697" s="1116"/>
      <c r="AL697" s="228"/>
      <c r="AM697" s="62"/>
      <c r="AN697" s="62"/>
      <c r="AO697" s="62"/>
      <c r="AP697" s="62"/>
      <c r="AQ697" s="62"/>
      <c r="AR697" s="62"/>
      <c r="AS697" s="62"/>
      <c r="AT697" s="62"/>
      <c r="AU697" s="62"/>
      <c r="AV697" s="62"/>
      <c r="AW697" s="62"/>
      <c r="AX697" s="62"/>
      <c r="AY697" s="62"/>
      <c r="AZ697" s="62"/>
      <c r="BA697" s="62"/>
      <c r="BB697" s="62"/>
      <c r="BC697" s="595" t="s">
        <v>191</v>
      </c>
      <c r="BD697" s="827">
        <v>1890</v>
      </c>
      <c r="BE697" s="828">
        <v>2024</v>
      </c>
      <c r="BF697" s="827">
        <v>2430</v>
      </c>
      <c r="BG697" s="828">
        <v>2808</v>
      </c>
      <c r="BH697" s="828">
        <v>3132</v>
      </c>
      <c r="BI697" s="829">
        <v>3456</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2.75">
      <c r="A698" s="36"/>
      <c r="B698" s="226"/>
      <c r="C698" s="226"/>
      <c r="D698" s="229"/>
      <c r="E698" s="1116" t="s">
        <v>361</v>
      </c>
      <c r="F698" s="1116"/>
      <c r="G698" s="1116"/>
      <c r="H698" s="1116"/>
      <c r="I698" s="1116"/>
      <c r="J698" s="1116"/>
      <c r="K698" s="1116"/>
      <c r="L698" s="1116"/>
      <c r="M698" s="1116"/>
      <c r="N698" s="1116"/>
      <c r="O698" s="1116"/>
      <c r="P698" s="1116"/>
      <c r="Q698" s="1116"/>
      <c r="R698" s="1116"/>
      <c r="S698" s="1116"/>
      <c r="T698" s="1116"/>
      <c r="U698" s="1116"/>
      <c r="V698" s="1116"/>
      <c r="W698" s="1116"/>
      <c r="X698" s="1116"/>
      <c r="Y698" s="1116"/>
      <c r="Z698" s="1116"/>
      <c r="AA698" s="1116"/>
      <c r="AB698" s="1116"/>
      <c r="AC698" s="1116"/>
      <c r="AD698" s="1116"/>
      <c r="AE698" s="1116"/>
      <c r="AF698" s="1116"/>
      <c r="AG698" s="1116"/>
      <c r="AH698" s="1116"/>
      <c r="AI698" s="1116"/>
      <c r="AJ698" s="1116"/>
      <c r="AK698" s="1116"/>
      <c r="AL698" s="228"/>
      <c r="AM698" s="62"/>
      <c r="AN698" s="62"/>
      <c r="AO698" s="62"/>
      <c r="AP698" s="62"/>
      <c r="AQ698" s="62"/>
      <c r="AR698" s="62"/>
      <c r="AS698" s="62"/>
      <c r="AT698" s="62"/>
      <c r="AU698" s="62"/>
      <c r="AV698" s="62"/>
      <c r="AW698" s="62"/>
      <c r="AX698" s="62"/>
      <c r="AY698" s="62"/>
      <c r="AZ698" s="62"/>
      <c r="BA698" s="62"/>
      <c r="BB698" s="62"/>
      <c r="BC698" s="595" t="s">
        <v>216</v>
      </c>
      <c r="BD698" s="827">
        <v>1134</v>
      </c>
      <c r="BE698" s="828">
        <v>1216</v>
      </c>
      <c r="BF698" s="827">
        <v>1460</v>
      </c>
      <c r="BG698" s="828">
        <v>1684</v>
      </c>
      <c r="BH698" s="828">
        <v>1880</v>
      </c>
      <c r="BI698" s="829">
        <v>2074</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2.75">
      <c r="AM699" s="62"/>
      <c r="AN699" s="62"/>
      <c r="AO699" s="62"/>
      <c r="AP699" s="62"/>
      <c r="AQ699" s="62"/>
      <c r="AR699" s="62"/>
      <c r="AS699" s="62"/>
      <c r="AT699" s="62"/>
      <c r="AU699" s="62"/>
      <c r="AV699" s="62"/>
      <c r="AW699" s="62"/>
      <c r="AX699" s="62"/>
      <c r="AY699" s="62"/>
      <c r="AZ699" s="62"/>
      <c r="BA699" s="62"/>
      <c r="BB699" s="62"/>
      <c r="BC699" s="595" t="s">
        <v>217</v>
      </c>
      <c r="BD699" s="827">
        <v>1164</v>
      </c>
      <c r="BE699" s="828">
        <v>1246</v>
      </c>
      <c r="BF699" s="827">
        <v>1496</v>
      </c>
      <c r="BG699" s="828">
        <v>1730</v>
      </c>
      <c r="BH699" s="828">
        <v>1930</v>
      </c>
      <c r="BI699" s="829">
        <v>2128</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2.75">
      <c r="A700" s="1364" t="s">
        <v>103</v>
      </c>
      <c r="B700" s="1364"/>
      <c r="C700" s="1364"/>
      <c r="D700" s="1364"/>
      <c r="E700" s="1364"/>
      <c r="F700" s="1364"/>
      <c r="G700" s="1364"/>
      <c r="H700" s="1364"/>
      <c r="I700" s="1364"/>
      <c r="J700" s="1364"/>
      <c r="K700" s="1364"/>
      <c r="L700" s="1364"/>
      <c r="M700" s="1364"/>
      <c r="N700" s="1364"/>
      <c r="O700" s="1364"/>
      <c r="P700" s="1364"/>
      <c r="Q700" s="1364"/>
      <c r="R700" s="1364"/>
      <c r="S700" s="1364"/>
      <c r="T700" s="1364"/>
      <c r="U700" s="1364"/>
      <c r="V700" s="1364"/>
      <c r="W700" s="1364"/>
      <c r="X700" s="1364"/>
      <c r="Y700" s="1364"/>
      <c r="Z700" s="1364"/>
      <c r="AA700" s="1364"/>
      <c r="AB700" s="1364"/>
      <c r="AC700" s="1364"/>
      <c r="AD700" s="1364"/>
      <c r="AE700" s="1364"/>
      <c r="AF700" s="1364"/>
      <c r="AG700" s="1364"/>
      <c r="AH700" s="1364"/>
      <c r="AI700" s="1364"/>
      <c r="AJ700" s="1364"/>
      <c r="AK700" s="1364"/>
      <c r="AL700" s="1364"/>
      <c r="AM700" s="62"/>
      <c r="AN700" s="62"/>
      <c r="AO700" s="62"/>
      <c r="AP700" s="62"/>
      <c r="AQ700" s="62"/>
      <c r="AR700" s="62"/>
      <c r="AS700" s="62"/>
      <c r="AT700" s="62"/>
      <c r="AU700" s="62"/>
      <c r="AV700" s="62"/>
      <c r="AW700" s="62"/>
      <c r="AX700" s="62"/>
      <c r="AY700" s="62"/>
      <c r="AZ700" s="62"/>
      <c r="BA700" s="62"/>
      <c r="BB700" s="62"/>
      <c r="BC700" s="595" t="s">
        <v>218</v>
      </c>
      <c r="BD700" s="827">
        <v>1134</v>
      </c>
      <c r="BE700" s="828">
        <v>1216</v>
      </c>
      <c r="BF700" s="827">
        <v>1460</v>
      </c>
      <c r="BG700" s="828">
        <v>1684</v>
      </c>
      <c r="BH700" s="828">
        <v>1880</v>
      </c>
      <c r="BI700" s="829">
        <v>2074</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5" thickBot="1">
      <c r="A701" s="980"/>
      <c r="B701" s="980"/>
      <c r="C701" s="980"/>
      <c r="D701" s="980"/>
      <c r="E701" s="980"/>
      <c r="F701" s="980"/>
      <c r="G701" s="980"/>
      <c r="H701" s="980"/>
      <c r="I701" s="980"/>
      <c r="J701" s="980"/>
      <c r="K701" s="980"/>
      <c r="L701" s="980"/>
      <c r="M701" s="980"/>
      <c r="N701" s="980"/>
      <c r="O701" s="980"/>
      <c r="P701" s="980"/>
      <c r="Q701" s="980"/>
      <c r="R701" s="980"/>
      <c r="S701" s="980"/>
      <c r="T701" s="980"/>
      <c r="U701" s="980"/>
      <c r="V701" s="980"/>
      <c r="W701" s="980"/>
      <c r="X701" s="980"/>
      <c r="Y701" s="980"/>
      <c r="Z701" s="980"/>
      <c r="AA701" s="980"/>
      <c r="AB701" s="980"/>
      <c r="AC701" s="980"/>
      <c r="AD701" s="980"/>
      <c r="AE701" s="980"/>
      <c r="AF701" s="980"/>
      <c r="AG701" s="980"/>
      <c r="AH701" s="980"/>
      <c r="AI701" s="980"/>
      <c r="AJ701" s="980"/>
      <c r="AK701" s="980"/>
      <c r="AL701" s="980"/>
      <c r="AM701" s="62"/>
      <c r="AN701" s="62"/>
      <c r="AO701" s="62"/>
      <c r="AP701" s="62"/>
      <c r="AQ701" s="62"/>
      <c r="AR701" s="62"/>
      <c r="AS701" s="62"/>
      <c r="AT701" s="62"/>
      <c r="AU701" s="62"/>
      <c r="AV701" s="62"/>
      <c r="AW701" s="62"/>
      <c r="AX701" s="62"/>
      <c r="AY701" s="62"/>
      <c r="AZ701" s="62"/>
      <c r="BA701" s="62"/>
      <c r="BB701" s="62"/>
      <c r="BC701" s="595" t="s">
        <v>219</v>
      </c>
      <c r="BD701" s="827">
        <v>1134</v>
      </c>
      <c r="BE701" s="828">
        <v>1216</v>
      </c>
      <c r="BF701" s="827">
        <v>1460</v>
      </c>
      <c r="BG701" s="828">
        <v>1684</v>
      </c>
      <c r="BH701" s="828">
        <v>1880</v>
      </c>
      <c r="BI701" s="829">
        <v>2074</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5"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5" t="s">
        <v>220</v>
      </c>
      <c r="BD702" s="827">
        <v>1134</v>
      </c>
      <c r="BE702" s="828">
        <v>1216</v>
      </c>
      <c r="BF702" s="827">
        <v>1460</v>
      </c>
      <c r="BG702" s="828">
        <v>1684</v>
      </c>
      <c r="BH702" s="828">
        <v>1880</v>
      </c>
      <c r="BI702" s="829">
        <v>2074</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2.75">
      <c r="A703" s="54" t="s">
        <v>345</v>
      </c>
      <c r="B703" s="54"/>
      <c r="C703" s="54" t="s">
        <v>22</v>
      </c>
      <c r="AM703" s="62"/>
      <c r="AN703" s="62"/>
      <c r="AO703" s="62"/>
      <c r="AP703" s="62"/>
      <c r="AQ703" s="62"/>
      <c r="AR703" s="62"/>
      <c r="AS703" s="62"/>
      <c r="AT703" s="62"/>
      <c r="AU703" s="62"/>
      <c r="AV703" s="62"/>
      <c r="AW703" s="62"/>
      <c r="AX703" s="62"/>
      <c r="AY703" s="62"/>
      <c r="AZ703" s="62"/>
      <c r="BA703" s="62"/>
      <c r="BB703" s="62"/>
      <c r="BC703" s="595" t="s">
        <v>139</v>
      </c>
      <c r="BD703" s="827">
        <v>1150</v>
      </c>
      <c r="BE703" s="828">
        <v>1232</v>
      </c>
      <c r="BF703" s="827">
        <v>1480</v>
      </c>
      <c r="BG703" s="828">
        <v>1708</v>
      </c>
      <c r="BH703" s="828">
        <v>1906</v>
      </c>
      <c r="BI703" s="829">
        <v>2102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2.75">
      <c r="A704" s="54"/>
      <c r="B704" s="54"/>
      <c r="C704" s="54"/>
      <c r="AM704" s="62"/>
      <c r="AN704" s="62"/>
      <c r="AO704" s="62"/>
      <c r="AP704" s="62"/>
      <c r="AQ704" s="62"/>
      <c r="AR704" s="62"/>
      <c r="AS704" s="62"/>
      <c r="AT704" s="62"/>
      <c r="AU704" s="62"/>
      <c r="AV704" s="62"/>
      <c r="AW704" s="62"/>
      <c r="AX704" s="62"/>
      <c r="AY704" s="62"/>
      <c r="AZ704" s="62"/>
      <c r="BA704" s="62"/>
      <c r="BB704" s="62"/>
      <c r="BC704" s="595" t="s">
        <v>221</v>
      </c>
      <c r="BD704" s="830">
        <v>1832</v>
      </c>
      <c r="BE704" s="831">
        <v>1962</v>
      </c>
      <c r="BF704" s="830">
        <v>2354</v>
      </c>
      <c r="BG704" s="831">
        <v>2720</v>
      </c>
      <c r="BH704" s="831">
        <v>3034</v>
      </c>
      <c r="BI704" s="832">
        <v>3348</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2.75">
      <c r="B705" s="1423" t="s">
        <v>434</v>
      </c>
      <c r="C705" s="1424"/>
      <c r="D705" s="1424"/>
      <c r="E705" s="1424"/>
      <c r="F705" s="1425"/>
      <c r="G705" s="1423" t="s">
        <v>306</v>
      </c>
      <c r="H705" s="1424"/>
      <c r="I705" s="1424"/>
      <c r="J705" s="1425"/>
      <c r="K705" s="1423" t="s">
        <v>519</v>
      </c>
      <c r="L705" s="1424"/>
      <c r="M705" s="1424"/>
      <c r="N705" s="1424"/>
      <c r="O705" s="1425"/>
      <c r="P705" s="1423" t="s">
        <v>307</v>
      </c>
      <c r="Q705" s="1424"/>
      <c r="R705" s="1424"/>
      <c r="S705" s="1424"/>
      <c r="T705" s="1425"/>
      <c r="U705" s="1423" t="s">
        <v>308</v>
      </c>
      <c r="V705" s="1424"/>
      <c r="W705" s="1424"/>
      <c r="X705" s="1425"/>
      <c r="Y705" s="1423" t="s">
        <v>309</v>
      </c>
      <c r="Z705" s="1424"/>
      <c r="AA705" s="1424"/>
      <c r="AB705" s="1424"/>
      <c r="AC705" s="1425"/>
      <c r="AD705" s="1423" t="s">
        <v>435</v>
      </c>
      <c r="AE705" s="1424"/>
      <c r="AF705" s="1424"/>
      <c r="AG705" s="1424"/>
      <c r="AH705" s="1425"/>
      <c r="AI705" s="1423" t="s">
        <v>728</v>
      </c>
      <c r="AJ705" s="1424"/>
      <c r="AK705" s="1425"/>
      <c r="AL705" s="62"/>
      <c r="AM705" s="62"/>
      <c r="AN705" s="62"/>
      <c r="AO705" s="62"/>
      <c r="AP705" s="62"/>
      <c r="AQ705" s="62"/>
      <c r="AR705" s="62"/>
      <c r="AS705" s="62"/>
      <c r="AT705" s="62"/>
      <c r="AU705" s="62"/>
      <c r="AV705" s="62"/>
      <c r="AW705" s="62"/>
      <c r="AX705" s="62"/>
      <c r="AY705" s="62"/>
      <c r="AZ705" s="62"/>
      <c r="BA705" s="62"/>
      <c r="BB705" s="62"/>
      <c r="BC705" s="595" t="s">
        <v>222</v>
      </c>
      <c r="BD705" s="833">
        <v>1540</v>
      </c>
      <c r="BE705" s="834">
        <v>1650</v>
      </c>
      <c r="BF705" s="833">
        <v>1980</v>
      </c>
      <c r="BG705" s="834">
        <v>2286</v>
      </c>
      <c r="BH705" s="834">
        <v>2550</v>
      </c>
      <c r="BI705" s="835">
        <v>2812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5" thickBot="1">
      <c r="B706" s="1426"/>
      <c r="C706" s="1427"/>
      <c r="D706" s="1427"/>
      <c r="E706" s="1427"/>
      <c r="F706" s="1428"/>
      <c r="G706" s="1426"/>
      <c r="H706" s="1427"/>
      <c r="I706" s="1427"/>
      <c r="J706" s="1428"/>
      <c r="K706" s="1426"/>
      <c r="L706" s="1427"/>
      <c r="M706" s="1427"/>
      <c r="N706" s="1427"/>
      <c r="O706" s="1428"/>
      <c r="P706" s="1426"/>
      <c r="Q706" s="1427"/>
      <c r="R706" s="1427"/>
      <c r="S706" s="1427"/>
      <c r="T706" s="1428"/>
      <c r="U706" s="1426"/>
      <c r="V706" s="1427"/>
      <c r="W706" s="1427"/>
      <c r="X706" s="1428"/>
      <c r="Y706" s="1426"/>
      <c r="Z706" s="1427"/>
      <c r="AA706" s="1427"/>
      <c r="AB706" s="1427"/>
      <c r="AC706" s="1428"/>
      <c r="AD706" s="1426"/>
      <c r="AE706" s="1427"/>
      <c r="AF706" s="1427"/>
      <c r="AG706" s="1427"/>
      <c r="AH706" s="1428"/>
      <c r="AI706" s="1426"/>
      <c r="AJ706" s="1427"/>
      <c r="AK706" s="1428"/>
      <c r="AL706" s="62"/>
      <c r="AM706" s="62"/>
      <c r="AN706" s="62"/>
      <c r="AO706" s="62"/>
      <c r="AP706" s="62"/>
      <c r="AQ706" s="62"/>
      <c r="AR706" s="62"/>
      <c r="AS706" s="62"/>
      <c r="AT706" s="62"/>
      <c r="AU706" s="62"/>
      <c r="AV706" s="62"/>
      <c r="AW706" s="62"/>
      <c r="AX706" s="62"/>
      <c r="AY706" s="62"/>
      <c r="AZ706" s="62"/>
      <c r="BA706" s="62"/>
      <c r="BB706" s="62"/>
      <c r="BC706" s="595" t="s">
        <v>223</v>
      </c>
      <c r="BD706" s="836">
        <v>1134</v>
      </c>
      <c r="BE706" s="837">
        <v>1216</v>
      </c>
      <c r="BF706" s="836">
        <v>1460</v>
      </c>
      <c r="BG706" s="837">
        <v>1684</v>
      </c>
      <c r="BH706" s="837">
        <v>1880</v>
      </c>
      <c r="BI706" s="838">
        <v>2074</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2.75">
      <c r="A707" s="8"/>
      <c r="B707" s="1426"/>
      <c r="C707" s="1427"/>
      <c r="D707" s="1427"/>
      <c r="E707" s="1427"/>
      <c r="F707" s="1428"/>
      <c r="G707" s="1426"/>
      <c r="H707" s="1427"/>
      <c r="I707" s="1427"/>
      <c r="J707" s="1428"/>
      <c r="K707" s="1426"/>
      <c r="L707" s="1427"/>
      <c r="M707" s="1427"/>
      <c r="N707" s="1427"/>
      <c r="O707" s="1428"/>
      <c r="P707" s="1426"/>
      <c r="Q707" s="1427"/>
      <c r="R707" s="1427"/>
      <c r="S707" s="1427"/>
      <c r="T707" s="1428"/>
      <c r="U707" s="1426"/>
      <c r="V707" s="1427"/>
      <c r="W707" s="1427"/>
      <c r="X707" s="1428"/>
      <c r="Y707" s="1426"/>
      <c r="Z707" s="1427"/>
      <c r="AA707" s="1427"/>
      <c r="AB707" s="1427"/>
      <c r="AC707" s="1428"/>
      <c r="AD707" s="1426"/>
      <c r="AE707" s="1427"/>
      <c r="AF707" s="1427"/>
      <c r="AG707" s="1427"/>
      <c r="AH707" s="1428"/>
      <c r="AI707" s="1426"/>
      <c r="AJ707" s="1427"/>
      <c r="AK707" s="1428"/>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2.75">
      <c r="A708" s="8"/>
      <c r="B708" s="1429"/>
      <c r="C708" s="1430"/>
      <c r="D708" s="1430"/>
      <c r="E708" s="1430"/>
      <c r="F708" s="1431"/>
      <c r="G708" s="1429"/>
      <c r="H708" s="1430"/>
      <c r="I708" s="1430"/>
      <c r="J708" s="1431"/>
      <c r="K708" s="1429"/>
      <c r="L708" s="1430"/>
      <c r="M708" s="1430"/>
      <c r="N708" s="1430"/>
      <c r="O708" s="1431"/>
      <c r="P708" s="1429"/>
      <c r="Q708" s="1430"/>
      <c r="R708" s="1430"/>
      <c r="S708" s="1430"/>
      <c r="T708" s="1431"/>
      <c r="U708" s="1429"/>
      <c r="V708" s="1430"/>
      <c r="W708" s="1430"/>
      <c r="X708" s="1431"/>
      <c r="Y708" s="1429"/>
      <c r="Z708" s="1430"/>
      <c r="AA708" s="1430"/>
      <c r="AB708" s="1430"/>
      <c r="AC708" s="1431"/>
      <c r="AD708" s="1429"/>
      <c r="AE708" s="1430"/>
      <c r="AF708" s="1430"/>
      <c r="AG708" s="1430"/>
      <c r="AH708" s="1431"/>
      <c r="AI708" s="1429"/>
      <c r="AJ708" s="1430"/>
      <c r="AK708" s="1431"/>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2.75">
      <c r="A709" s="8"/>
      <c r="B709" s="1303" t="s">
        <v>174</v>
      </c>
      <c r="C709" s="1304"/>
      <c r="D709" s="1304"/>
      <c r="E709" s="1304"/>
      <c r="F709" s="1416"/>
      <c r="G709" s="1417">
        <v>17</v>
      </c>
      <c r="H709" s="1418"/>
      <c r="I709" s="1418"/>
      <c r="J709" s="1419"/>
      <c r="K709" s="1420">
        <f>1175-U709</f>
        <v>1070</v>
      </c>
      <c r="L709" s="1421"/>
      <c r="M709" s="1421"/>
      <c r="N709" s="1421"/>
      <c r="O709" s="1422"/>
      <c r="P709" s="1296">
        <f t="shared" ref="P709:P733" si="26">G709*K709</f>
        <v>18190</v>
      </c>
      <c r="Q709" s="1297"/>
      <c r="R709" s="1297"/>
      <c r="S709" s="1297"/>
      <c r="T709" s="1298"/>
      <c r="U709" s="1420">
        <f>U812</f>
        <v>105</v>
      </c>
      <c r="V709" s="1421"/>
      <c r="W709" s="1421"/>
      <c r="X709" s="1422"/>
      <c r="Y709" s="1296">
        <f>K709+U709</f>
        <v>1175</v>
      </c>
      <c r="Z709" s="1297"/>
      <c r="AA709" s="1297"/>
      <c r="AB709" s="1297"/>
      <c r="AC709" s="1298"/>
      <c r="AD709" s="1220">
        <v>0.5</v>
      </c>
      <c r="AE709" s="1221"/>
      <c r="AF709" s="1221"/>
      <c r="AG709" s="1221"/>
      <c r="AH709" s="1222"/>
      <c r="AI709" s="1309">
        <f t="shared" ref="AI709:AI733" si="27">IF($AD709&gt;0,($Y709/$AN649), " ")</f>
        <v>0.5</v>
      </c>
      <c r="AJ709" s="1310"/>
      <c r="AK709" s="1311"/>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2.75">
      <c r="A710" s="8"/>
      <c r="B710" s="1303" t="s">
        <v>175</v>
      </c>
      <c r="C710" s="1304"/>
      <c r="D710" s="1304"/>
      <c r="E710" s="1304"/>
      <c r="F710" s="1416"/>
      <c r="G710" s="1417">
        <v>17</v>
      </c>
      <c r="H710" s="1418"/>
      <c r="I710" s="1418"/>
      <c r="J710" s="1419"/>
      <c r="K710" s="1420">
        <f>1357-U710</f>
        <v>1221</v>
      </c>
      <c r="L710" s="1421"/>
      <c r="M710" s="1421"/>
      <c r="N710" s="1421"/>
      <c r="O710" s="1422"/>
      <c r="P710" s="1296">
        <f t="shared" si="26"/>
        <v>20757</v>
      </c>
      <c r="Q710" s="1297"/>
      <c r="R710" s="1297"/>
      <c r="S710" s="1297"/>
      <c r="T710" s="1298"/>
      <c r="U710" s="1420">
        <f>Y812</f>
        <v>136</v>
      </c>
      <c r="V710" s="1421"/>
      <c r="W710" s="1421"/>
      <c r="X710" s="1422"/>
      <c r="Y710" s="1296">
        <f t="shared" ref="Y710:Y733" si="28">K710+U710</f>
        <v>1357</v>
      </c>
      <c r="Z710" s="1297"/>
      <c r="AA710" s="1297"/>
      <c r="AB710" s="1297"/>
      <c r="AC710" s="1298"/>
      <c r="AD710" s="1220">
        <v>0.5</v>
      </c>
      <c r="AE710" s="1221"/>
      <c r="AF710" s="1221"/>
      <c r="AG710" s="1221"/>
      <c r="AH710" s="1222"/>
      <c r="AI710" s="1309">
        <f t="shared" si="27"/>
        <v>0.5</v>
      </c>
      <c r="AJ710" s="1310"/>
      <c r="AK710" s="1311"/>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2.75">
      <c r="A711" s="8"/>
      <c r="B711" s="1303"/>
      <c r="C711" s="1304"/>
      <c r="D711" s="1304"/>
      <c r="E711" s="1304"/>
      <c r="F711" s="1416"/>
      <c r="G711" s="1417"/>
      <c r="H711" s="1418"/>
      <c r="I711" s="1418"/>
      <c r="J711" s="1419"/>
      <c r="K711" s="1420"/>
      <c r="L711" s="1421"/>
      <c r="M711" s="1421"/>
      <c r="N711" s="1421"/>
      <c r="O711" s="1422"/>
      <c r="P711" s="1296">
        <f t="shared" si="26"/>
        <v>0</v>
      </c>
      <c r="Q711" s="1297"/>
      <c r="R711" s="1297"/>
      <c r="S711" s="1297"/>
      <c r="T711" s="1298"/>
      <c r="U711" s="1420"/>
      <c r="V711" s="1421"/>
      <c r="W711" s="1421"/>
      <c r="X711" s="1422"/>
      <c r="Y711" s="1296">
        <f t="shared" si="28"/>
        <v>0</v>
      </c>
      <c r="Z711" s="1297"/>
      <c r="AA711" s="1297"/>
      <c r="AB711" s="1297"/>
      <c r="AC711" s="1298"/>
      <c r="AD711" s="1220"/>
      <c r="AE711" s="1221"/>
      <c r="AF711" s="1221"/>
      <c r="AG711" s="1221"/>
      <c r="AH711" s="1222"/>
      <c r="AI711" s="1309" t="str">
        <f t="shared" si="27"/>
        <v xml:space="preserve"> </v>
      </c>
      <c r="AJ711" s="1310"/>
      <c r="AK711" s="1311"/>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2.75">
      <c r="B712" s="1303"/>
      <c r="C712" s="1304"/>
      <c r="D712" s="1304"/>
      <c r="E712" s="1304"/>
      <c r="F712" s="1416"/>
      <c r="G712" s="1417"/>
      <c r="H712" s="1418"/>
      <c r="I712" s="1418"/>
      <c r="J712" s="1419"/>
      <c r="K712" s="1216"/>
      <c r="L712" s="1216"/>
      <c r="M712" s="1216"/>
      <c r="N712" s="1216"/>
      <c r="O712" s="1216"/>
      <c r="P712" s="1129">
        <f t="shared" si="26"/>
        <v>0</v>
      </c>
      <c r="Q712" s="1129"/>
      <c r="R712" s="1129"/>
      <c r="S712" s="1129"/>
      <c r="T712" s="1129"/>
      <c r="U712" s="1420"/>
      <c r="V712" s="1421"/>
      <c r="W712" s="1421"/>
      <c r="X712" s="1422"/>
      <c r="Y712" s="1129">
        <f t="shared" si="28"/>
        <v>0</v>
      </c>
      <c r="Z712" s="1129"/>
      <c r="AA712" s="1129"/>
      <c r="AB712" s="1129"/>
      <c r="AC712" s="1129"/>
      <c r="AD712" s="1220"/>
      <c r="AE712" s="1221"/>
      <c r="AF712" s="1221"/>
      <c r="AG712" s="1221"/>
      <c r="AH712" s="1222"/>
      <c r="AI712" s="1309" t="str">
        <f t="shared" si="27"/>
        <v xml:space="preserve"> </v>
      </c>
      <c r="AJ712" s="1310"/>
      <c r="AK712" s="1311"/>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2.75">
      <c r="B713" s="1303"/>
      <c r="C713" s="1304"/>
      <c r="D713" s="1304"/>
      <c r="E713" s="1304"/>
      <c r="F713" s="1416"/>
      <c r="G713" s="1417"/>
      <c r="H713" s="1418"/>
      <c r="I713" s="1418"/>
      <c r="J713" s="1419"/>
      <c r="K713" s="1216"/>
      <c r="L713" s="1216"/>
      <c r="M713" s="1216"/>
      <c r="N713" s="1216"/>
      <c r="O713" s="1216"/>
      <c r="P713" s="1129">
        <f t="shared" si="26"/>
        <v>0</v>
      </c>
      <c r="Q713" s="1129"/>
      <c r="R713" s="1129"/>
      <c r="S713" s="1129"/>
      <c r="T713" s="1129"/>
      <c r="U713" s="1420"/>
      <c r="V713" s="1421"/>
      <c r="W713" s="1421"/>
      <c r="X713" s="1422"/>
      <c r="Y713" s="1129">
        <f t="shared" si="28"/>
        <v>0</v>
      </c>
      <c r="Z713" s="1129"/>
      <c r="AA713" s="1129"/>
      <c r="AB713" s="1129"/>
      <c r="AC713" s="1129"/>
      <c r="AD713" s="1220"/>
      <c r="AE713" s="1221"/>
      <c r="AF713" s="1221"/>
      <c r="AG713" s="1221"/>
      <c r="AH713" s="1222"/>
      <c r="AI713" s="1309" t="str">
        <f t="shared" si="27"/>
        <v xml:space="preserve"> </v>
      </c>
      <c r="AJ713" s="1310"/>
      <c r="AK713" s="1311"/>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2.75">
      <c r="B714" s="1303"/>
      <c r="C714" s="1304"/>
      <c r="D714" s="1304"/>
      <c r="E714" s="1304"/>
      <c r="F714" s="1416"/>
      <c r="G714" s="1417"/>
      <c r="H714" s="1418"/>
      <c r="I714" s="1418"/>
      <c r="J714" s="1419"/>
      <c r="K714" s="1216"/>
      <c r="L714" s="1216"/>
      <c r="M714" s="1216"/>
      <c r="N714" s="1216"/>
      <c r="O714" s="1216"/>
      <c r="P714" s="1129">
        <f t="shared" si="26"/>
        <v>0</v>
      </c>
      <c r="Q714" s="1129"/>
      <c r="R714" s="1129"/>
      <c r="S714" s="1129"/>
      <c r="T714" s="1129"/>
      <c r="U714" s="1420"/>
      <c r="V714" s="1421"/>
      <c r="W714" s="1421"/>
      <c r="X714" s="1422"/>
      <c r="Y714" s="1129">
        <f t="shared" si="28"/>
        <v>0</v>
      </c>
      <c r="Z714" s="1129"/>
      <c r="AA714" s="1129"/>
      <c r="AB714" s="1129"/>
      <c r="AC714" s="1129"/>
      <c r="AD714" s="1220"/>
      <c r="AE714" s="1221"/>
      <c r="AF714" s="1221"/>
      <c r="AG714" s="1221"/>
      <c r="AH714" s="1222"/>
      <c r="AI714" s="1309" t="str">
        <f t="shared" si="27"/>
        <v xml:space="preserve"> </v>
      </c>
      <c r="AJ714" s="1310"/>
      <c r="AK714" s="1311"/>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2.75">
      <c r="B715" s="1303"/>
      <c r="C715" s="1304"/>
      <c r="D715" s="1304"/>
      <c r="E715" s="1304"/>
      <c r="F715" s="1416"/>
      <c r="G715" s="1417"/>
      <c r="H715" s="1418"/>
      <c r="I715" s="1418"/>
      <c r="J715" s="1419"/>
      <c r="K715" s="1216"/>
      <c r="L715" s="1216"/>
      <c r="M715" s="1216"/>
      <c r="N715" s="1216"/>
      <c r="O715" s="1216"/>
      <c r="P715" s="1129">
        <f t="shared" si="26"/>
        <v>0</v>
      </c>
      <c r="Q715" s="1129"/>
      <c r="R715" s="1129"/>
      <c r="S715" s="1129"/>
      <c r="T715" s="1129"/>
      <c r="U715" s="1420"/>
      <c r="V715" s="1421"/>
      <c r="W715" s="1421"/>
      <c r="X715" s="1422"/>
      <c r="Y715" s="1129">
        <f t="shared" si="28"/>
        <v>0</v>
      </c>
      <c r="Z715" s="1129"/>
      <c r="AA715" s="1129"/>
      <c r="AB715" s="1129"/>
      <c r="AC715" s="1129"/>
      <c r="AD715" s="1220"/>
      <c r="AE715" s="1221"/>
      <c r="AF715" s="1221"/>
      <c r="AG715" s="1221"/>
      <c r="AH715" s="1222"/>
      <c r="AI715" s="1309" t="str">
        <f t="shared" si="27"/>
        <v xml:space="preserve"> </v>
      </c>
      <c r="AJ715" s="1310"/>
      <c r="AK715" s="1311"/>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2.75">
      <c r="B716" s="1303"/>
      <c r="C716" s="1304"/>
      <c r="D716" s="1304"/>
      <c r="E716" s="1304"/>
      <c r="F716" s="1416"/>
      <c r="G716" s="1417"/>
      <c r="H716" s="1418"/>
      <c r="I716" s="1418"/>
      <c r="J716" s="1419"/>
      <c r="K716" s="1216"/>
      <c r="L716" s="1216"/>
      <c r="M716" s="1216"/>
      <c r="N716" s="1216"/>
      <c r="O716" s="1216"/>
      <c r="P716" s="1129">
        <f t="shared" si="26"/>
        <v>0</v>
      </c>
      <c r="Q716" s="1129"/>
      <c r="R716" s="1129"/>
      <c r="S716" s="1129"/>
      <c r="T716" s="1129"/>
      <c r="U716" s="1420"/>
      <c r="V716" s="1421"/>
      <c r="W716" s="1421"/>
      <c r="X716" s="1422"/>
      <c r="Y716" s="1129">
        <f t="shared" si="28"/>
        <v>0</v>
      </c>
      <c r="Z716" s="1129"/>
      <c r="AA716" s="1129"/>
      <c r="AB716" s="1129"/>
      <c r="AC716" s="1129"/>
      <c r="AD716" s="1220"/>
      <c r="AE716" s="1221"/>
      <c r="AF716" s="1221"/>
      <c r="AG716" s="1221"/>
      <c r="AH716" s="1222"/>
      <c r="AI716" s="1309" t="str">
        <f t="shared" si="27"/>
        <v xml:space="preserve"> </v>
      </c>
      <c r="AJ716" s="1310"/>
      <c r="AK716" s="1311"/>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2.75">
      <c r="B717" s="1303"/>
      <c r="C717" s="1304"/>
      <c r="D717" s="1304"/>
      <c r="E717" s="1304"/>
      <c r="F717" s="1416"/>
      <c r="G717" s="1417"/>
      <c r="H717" s="1418"/>
      <c r="I717" s="1418"/>
      <c r="J717" s="1419"/>
      <c r="K717" s="1216"/>
      <c r="L717" s="1216"/>
      <c r="M717" s="1216"/>
      <c r="N717" s="1216"/>
      <c r="O717" s="1216"/>
      <c r="P717" s="1129">
        <f t="shared" si="26"/>
        <v>0</v>
      </c>
      <c r="Q717" s="1129"/>
      <c r="R717" s="1129"/>
      <c r="S717" s="1129"/>
      <c r="T717" s="1129"/>
      <c r="U717" s="1420"/>
      <c r="V717" s="1421"/>
      <c r="W717" s="1421"/>
      <c r="X717" s="1422"/>
      <c r="Y717" s="1129">
        <f t="shared" si="28"/>
        <v>0</v>
      </c>
      <c r="Z717" s="1129"/>
      <c r="AA717" s="1129"/>
      <c r="AB717" s="1129"/>
      <c r="AC717" s="1129"/>
      <c r="AD717" s="1220"/>
      <c r="AE717" s="1221"/>
      <c r="AF717" s="1221"/>
      <c r="AG717" s="1221"/>
      <c r="AH717" s="1222"/>
      <c r="AI717" s="1309" t="str">
        <f t="shared" si="27"/>
        <v xml:space="preserve"> </v>
      </c>
      <c r="AJ717" s="1310"/>
      <c r="AK717" s="1311"/>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2.75">
      <c r="A718" s="8"/>
      <c r="B718" s="1303"/>
      <c r="C718" s="1304"/>
      <c r="D718" s="1304"/>
      <c r="E718" s="1304"/>
      <c r="F718" s="1416"/>
      <c r="G718" s="1417"/>
      <c r="H718" s="1418"/>
      <c r="I718" s="1418"/>
      <c r="J718" s="1419"/>
      <c r="K718" s="1569"/>
      <c r="L718" s="1569"/>
      <c r="M718" s="1569"/>
      <c r="N718" s="1569"/>
      <c r="O718" s="1569"/>
      <c r="P718" s="1570">
        <f t="shared" si="26"/>
        <v>0</v>
      </c>
      <c r="Q718" s="1570"/>
      <c r="R718" s="1570"/>
      <c r="S718" s="1570"/>
      <c r="T718" s="1570"/>
      <c r="U718" s="1420"/>
      <c r="V718" s="1421"/>
      <c r="W718" s="1421"/>
      <c r="X718" s="1422"/>
      <c r="Y718" s="1570">
        <f t="shared" si="28"/>
        <v>0</v>
      </c>
      <c r="Z718" s="1570"/>
      <c r="AA718" s="1570"/>
      <c r="AB718" s="1570"/>
      <c r="AC718" s="1570"/>
      <c r="AD718" s="1220"/>
      <c r="AE718" s="1221"/>
      <c r="AF718" s="1221"/>
      <c r="AG718" s="1221"/>
      <c r="AH718" s="1222"/>
      <c r="AI718" s="1309" t="str">
        <f t="shared" si="27"/>
        <v xml:space="preserve"> </v>
      </c>
      <c r="AJ718" s="1310"/>
      <c r="AK718" s="1311"/>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2.75">
      <c r="A719" s="8"/>
      <c r="B719" s="1303"/>
      <c r="C719" s="1304"/>
      <c r="D719" s="1304"/>
      <c r="E719" s="1304"/>
      <c r="F719" s="1416"/>
      <c r="G719" s="1417"/>
      <c r="H719" s="1418"/>
      <c r="I719" s="1418"/>
      <c r="J719" s="1419"/>
      <c r="K719" s="1216"/>
      <c r="L719" s="1216"/>
      <c r="M719" s="1216"/>
      <c r="N719" s="1216"/>
      <c r="O719" s="1216"/>
      <c r="P719" s="1129">
        <f t="shared" si="26"/>
        <v>0</v>
      </c>
      <c r="Q719" s="1129"/>
      <c r="R719" s="1129"/>
      <c r="S719" s="1129"/>
      <c r="T719" s="1129"/>
      <c r="U719" s="1420"/>
      <c r="V719" s="1421"/>
      <c r="W719" s="1421"/>
      <c r="X719" s="1422"/>
      <c r="Y719" s="1129">
        <f t="shared" si="28"/>
        <v>0</v>
      </c>
      <c r="Z719" s="1129"/>
      <c r="AA719" s="1129"/>
      <c r="AB719" s="1129"/>
      <c r="AC719" s="1129"/>
      <c r="AD719" s="1220"/>
      <c r="AE719" s="1221"/>
      <c r="AF719" s="1221"/>
      <c r="AG719" s="1221"/>
      <c r="AH719" s="1222"/>
      <c r="AI719" s="1309" t="str">
        <f t="shared" si="27"/>
        <v xml:space="preserve"> </v>
      </c>
      <c r="AJ719" s="1310"/>
      <c r="AK719" s="1311"/>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2.75">
      <c r="A720" s="8"/>
      <c r="B720" s="1303"/>
      <c r="C720" s="1304"/>
      <c r="D720" s="1304"/>
      <c r="E720" s="1304"/>
      <c r="F720" s="1416"/>
      <c r="G720" s="1417"/>
      <c r="H720" s="1418"/>
      <c r="I720" s="1418"/>
      <c r="J720" s="1419"/>
      <c r="K720" s="1216"/>
      <c r="L720" s="1216"/>
      <c r="M720" s="1216"/>
      <c r="N720" s="1216"/>
      <c r="O720" s="1216"/>
      <c r="P720" s="1129">
        <f t="shared" si="26"/>
        <v>0</v>
      </c>
      <c r="Q720" s="1129"/>
      <c r="R720" s="1129"/>
      <c r="S720" s="1129"/>
      <c r="T720" s="1129"/>
      <c r="U720" s="1420">
        <v>0</v>
      </c>
      <c r="V720" s="1421"/>
      <c r="W720" s="1421"/>
      <c r="X720" s="1422"/>
      <c r="Y720" s="1129">
        <f t="shared" si="28"/>
        <v>0</v>
      </c>
      <c r="Z720" s="1129"/>
      <c r="AA720" s="1129"/>
      <c r="AB720" s="1129"/>
      <c r="AC720" s="1129"/>
      <c r="AD720" s="1220">
        <v>0</v>
      </c>
      <c r="AE720" s="1221"/>
      <c r="AF720" s="1221"/>
      <c r="AG720" s="1221"/>
      <c r="AH720" s="1222"/>
      <c r="AI720" s="1309" t="str">
        <f t="shared" si="27"/>
        <v xml:space="preserve"> </v>
      </c>
      <c r="AJ720" s="1310"/>
      <c r="AK720" s="1311"/>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2.75">
      <c r="B721" s="1303"/>
      <c r="C721" s="1304"/>
      <c r="D721" s="1304"/>
      <c r="E721" s="1304"/>
      <c r="F721" s="1416"/>
      <c r="G721" s="1417"/>
      <c r="H721" s="1418"/>
      <c r="I721" s="1418"/>
      <c r="J721" s="1419"/>
      <c r="K721" s="1216"/>
      <c r="L721" s="1216"/>
      <c r="M721" s="1216"/>
      <c r="N721" s="1216"/>
      <c r="O721" s="1216"/>
      <c r="P721" s="1129">
        <f t="shared" si="26"/>
        <v>0</v>
      </c>
      <c r="Q721" s="1129"/>
      <c r="R721" s="1129"/>
      <c r="S721" s="1129"/>
      <c r="T721" s="1129"/>
      <c r="U721" s="1420">
        <v>0</v>
      </c>
      <c r="V721" s="1421"/>
      <c r="W721" s="1421"/>
      <c r="X721" s="1422"/>
      <c r="Y721" s="1129">
        <f t="shared" si="28"/>
        <v>0</v>
      </c>
      <c r="Z721" s="1129"/>
      <c r="AA721" s="1129"/>
      <c r="AB721" s="1129"/>
      <c r="AC721" s="1129"/>
      <c r="AD721" s="1220">
        <v>0</v>
      </c>
      <c r="AE721" s="1221"/>
      <c r="AF721" s="1221"/>
      <c r="AG721" s="1221"/>
      <c r="AH721" s="1222"/>
      <c r="AI721" s="1309" t="str">
        <f t="shared" si="27"/>
        <v xml:space="preserve"> </v>
      </c>
      <c r="AJ721" s="1310"/>
      <c r="AK721" s="1311"/>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2.75">
      <c r="B722" s="1303"/>
      <c r="C722" s="1304"/>
      <c r="D722" s="1304"/>
      <c r="E722" s="1304"/>
      <c r="F722" s="1416"/>
      <c r="G722" s="1417"/>
      <c r="H722" s="1418"/>
      <c r="I722" s="1418"/>
      <c r="J722" s="1419"/>
      <c r="K722" s="1216"/>
      <c r="L722" s="1216"/>
      <c r="M722" s="1216"/>
      <c r="N722" s="1216"/>
      <c r="O722" s="1216"/>
      <c r="P722" s="1129">
        <f t="shared" si="26"/>
        <v>0</v>
      </c>
      <c r="Q722" s="1129"/>
      <c r="R722" s="1129"/>
      <c r="S722" s="1129"/>
      <c r="T722" s="1129"/>
      <c r="U722" s="1420">
        <v>0</v>
      </c>
      <c r="V722" s="1421"/>
      <c r="W722" s="1421"/>
      <c r="X722" s="1422"/>
      <c r="Y722" s="1129">
        <f t="shared" si="28"/>
        <v>0</v>
      </c>
      <c r="Z722" s="1129"/>
      <c r="AA722" s="1129"/>
      <c r="AB722" s="1129"/>
      <c r="AC722" s="1129"/>
      <c r="AD722" s="1220">
        <v>0</v>
      </c>
      <c r="AE722" s="1221"/>
      <c r="AF722" s="1221"/>
      <c r="AG722" s="1221"/>
      <c r="AH722" s="1222"/>
      <c r="AI722" s="1309" t="str">
        <f t="shared" si="27"/>
        <v xml:space="preserve"> </v>
      </c>
      <c r="AJ722" s="1310"/>
      <c r="AK722" s="1311"/>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2.75">
      <c r="B723" s="1303"/>
      <c r="C723" s="1304"/>
      <c r="D723" s="1304"/>
      <c r="E723" s="1304"/>
      <c r="F723" s="1416"/>
      <c r="G723" s="1417"/>
      <c r="H723" s="1418"/>
      <c r="I723" s="1418"/>
      <c r="J723" s="1419"/>
      <c r="K723" s="1216"/>
      <c r="L723" s="1216"/>
      <c r="M723" s="1216"/>
      <c r="N723" s="1216"/>
      <c r="O723" s="1216"/>
      <c r="P723" s="1129">
        <f t="shared" si="26"/>
        <v>0</v>
      </c>
      <c r="Q723" s="1129"/>
      <c r="R723" s="1129"/>
      <c r="S723" s="1129"/>
      <c r="T723" s="1129"/>
      <c r="U723" s="1420">
        <v>0</v>
      </c>
      <c r="V723" s="1421"/>
      <c r="W723" s="1421"/>
      <c r="X723" s="1422"/>
      <c r="Y723" s="1129">
        <f t="shared" si="28"/>
        <v>0</v>
      </c>
      <c r="Z723" s="1129"/>
      <c r="AA723" s="1129"/>
      <c r="AB723" s="1129"/>
      <c r="AC723" s="1129"/>
      <c r="AD723" s="1220">
        <v>0</v>
      </c>
      <c r="AE723" s="1221"/>
      <c r="AF723" s="1221"/>
      <c r="AG723" s="1221"/>
      <c r="AH723" s="1222"/>
      <c r="AI723" s="1309" t="str">
        <f t="shared" si="27"/>
        <v xml:space="preserve"> </v>
      </c>
      <c r="AJ723" s="1310"/>
      <c r="AK723" s="1311"/>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2.75">
      <c r="B724" s="1303"/>
      <c r="C724" s="1304"/>
      <c r="D724" s="1304"/>
      <c r="E724" s="1304"/>
      <c r="F724" s="1416"/>
      <c r="G724" s="1417"/>
      <c r="H724" s="1418"/>
      <c r="I724" s="1418"/>
      <c r="J724" s="1419"/>
      <c r="K724" s="1216"/>
      <c r="L724" s="1216"/>
      <c r="M724" s="1216"/>
      <c r="N724" s="1216"/>
      <c r="O724" s="1216"/>
      <c r="P724" s="1129">
        <f t="shared" si="26"/>
        <v>0</v>
      </c>
      <c r="Q724" s="1129"/>
      <c r="R724" s="1129"/>
      <c r="S724" s="1129"/>
      <c r="T724" s="1129"/>
      <c r="U724" s="1420">
        <v>0</v>
      </c>
      <c r="V724" s="1421"/>
      <c r="W724" s="1421"/>
      <c r="X724" s="1422"/>
      <c r="Y724" s="1129">
        <f>K724+U724</f>
        <v>0</v>
      </c>
      <c r="Z724" s="1129"/>
      <c r="AA724" s="1129"/>
      <c r="AB724" s="1129"/>
      <c r="AC724" s="1129"/>
      <c r="AD724" s="1220">
        <v>0</v>
      </c>
      <c r="AE724" s="1221"/>
      <c r="AF724" s="1221"/>
      <c r="AG724" s="1221"/>
      <c r="AH724" s="1222"/>
      <c r="AI724" s="1309" t="str">
        <f t="shared" si="27"/>
        <v xml:space="preserve"> </v>
      </c>
      <c r="AJ724" s="1310"/>
      <c r="AK724" s="1311"/>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2.75">
      <c r="B725" s="1303"/>
      <c r="C725" s="1304"/>
      <c r="D725" s="1304"/>
      <c r="E725" s="1304"/>
      <c r="F725" s="1416"/>
      <c r="G725" s="1417"/>
      <c r="H725" s="1418"/>
      <c r="I725" s="1418"/>
      <c r="J725" s="1419"/>
      <c r="K725" s="1216"/>
      <c r="L725" s="1216"/>
      <c r="M725" s="1216"/>
      <c r="N725" s="1216"/>
      <c r="O725" s="1216"/>
      <c r="P725" s="1129">
        <f t="shared" si="26"/>
        <v>0</v>
      </c>
      <c r="Q725" s="1129"/>
      <c r="R725" s="1129"/>
      <c r="S725" s="1129"/>
      <c r="T725" s="1129"/>
      <c r="U725" s="1420">
        <v>0</v>
      </c>
      <c r="V725" s="1421"/>
      <c r="W725" s="1421"/>
      <c r="X725" s="1422"/>
      <c r="Y725" s="1129">
        <f>K725+U725</f>
        <v>0</v>
      </c>
      <c r="Z725" s="1129"/>
      <c r="AA725" s="1129"/>
      <c r="AB725" s="1129"/>
      <c r="AC725" s="1129"/>
      <c r="AD725" s="1220">
        <v>0</v>
      </c>
      <c r="AE725" s="1221"/>
      <c r="AF725" s="1221"/>
      <c r="AG725" s="1221"/>
      <c r="AH725" s="1222"/>
      <c r="AI725" s="1309" t="str">
        <f t="shared" si="27"/>
        <v xml:space="preserve"> </v>
      </c>
      <c r="AJ725" s="1310"/>
      <c r="AK725" s="1311"/>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2.75">
      <c r="B726" s="1303"/>
      <c r="C726" s="1304"/>
      <c r="D726" s="1304"/>
      <c r="E726" s="1304"/>
      <c r="F726" s="1416"/>
      <c r="G726" s="1417"/>
      <c r="H726" s="1418"/>
      <c r="I726" s="1418"/>
      <c r="J726" s="1419"/>
      <c r="K726" s="1216"/>
      <c r="L726" s="1216"/>
      <c r="M726" s="1216"/>
      <c r="N726" s="1216"/>
      <c r="O726" s="1216"/>
      <c r="P726" s="1129">
        <f t="shared" si="26"/>
        <v>0</v>
      </c>
      <c r="Q726" s="1129"/>
      <c r="R726" s="1129"/>
      <c r="S726" s="1129"/>
      <c r="T726" s="1129"/>
      <c r="U726" s="1420">
        <v>0</v>
      </c>
      <c r="V726" s="1421"/>
      <c r="W726" s="1421"/>
      <c r="X726" s="1422"/>
      <c r="Y726" s="1129">
        <f>K726+U726</f>
        <v>0</v>
      </c>
      <c r="Z726" s="1129"/>
      <c r="AA726" s="1129"/>
      <c r="AB726" s="1129"/>
      <c r="AC726" s="1129"/>
      <c r="AD726" s="1220">
        <v>0</v>
      </c>
      <c r="AE726" s="1221"/>
      <c r="AF726" s="1221"/>
      <c r="AG726" s="1221"/>
      <c r="AH726" s="1222"/>
      <c r="AI726" s="1309" t="str">
        <f t="shared" si="27"/>
        <v xml:space="preserve"> </v>
      </c>
      <c r="AJ726" s="1310"/>
      <c r="AK726" s="1311"/>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2.75">
      <c r="B727" s="1303"/>
      <c r="C727" s="1304"/>
      <c r="D727" s="1304"/>
      <c r="E727" s="1304"/>
      <c r="F727" s="1416"/>
      <c r="G727" s="1417"/>
      <c r="H727" s="1418"/>
      <c r="I727" s="1418"/>
      <c r="J727" s="1419"/>
      <c r="K727" s="1216"/>
      <c r="L727" s="1216"/>
      <c r="M727" s="1216"/>
      <c r="N727" s="1216"/>
      <c r="O727" s="1216"/>
      <c r="P727" s="1129">
        <f t="shared" si="26"/>
        <v>0</v>
      </c>
      <c r="Q727" s="1129"/>
      <c r="R727" s="1129"/>
      <c r="S727" s="1129"/>
      <c r="T727" s="1129"/>
      <c r="U727" s="1420">
        <v>0</v>
      </c>
      <c r="V727" s="1421"/>
      <c r="W727" s="1421"/>
      <c r="X727" s="1422"/>
      <c r="Y727" s="1129">
        <f>K727+U727</f>
        <v>0</v>
      </c>
      <c r="Z727" s="1129"/>
      <c r="AA727" s="1129"/>
      <c r="AB727" s="1129"/>
      <c r="AC727" s="1129"/>
      <c r="AD727" s="1220">
        <v>0</v>
      </c>
      <c r="AE727" s="1221"/>
      <c r="AF727" s="1221"/>
      <c r="AG727" s="1221"/>
      <c r="AH727" s="1222"/>
      <c r="AI727" s="1309" t="str">
        <f t="shared" si="27"/>
        <v xml:space="preserve"> </v>
      </c>
      <c r="AJ727" s="1310"/>
      <c r="AK727" s="1311"/>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2.75">
      <c r="B728" s="1303"/>
      <c r="C728" s="1304"/>
      <c r="D728" s="1304"/>
      <c r="E728" s="1304"/>
      <c r="F728" s="1416"/>
      <c r="G728" s="1417"/>
      <c r="H728" s="1418"/>
      <c r="I728" s="1418"/>
      <c r="J728" s="1419"/>
      <c r="K728" s="1216"/>
      <c r="L728" s="1216"/>
      <c r="M728" s="1216"/>
      <c r="N728" s="1216"/>
      <c r="O728" s="1216"/>
      <c r="P728" s="1129">
        <f t="shared" si="26"/>
        <v>0</v>
      </c>
      <c r="Q728" s="1129"/>
      <c r="R728" s="1129"/>
      <c r="S728" s="1129"/>
      <c r="T728" s="1129"/>
      <c r="U728" s="1420">
        <v>0</v>
      </c>
      <c r="V728" s="1421"/>
      <c r="W728" s="1421"/>
      <c r="X728" s="1422"/>
      <c r="Y728" s="1129">
        <f>K728+U728</f>
        <v>0</v>
      </c>
      <c r="Z728" s="1129"/>
      <c r="AA728" s="1129"/>
      <c r="AB728" s="1129"/>
      <c r="AC728" s="1129"/>
      <c r="AD728" s="1220">
        <v>0</v>
      </c>
      <c r="AE728" s="1221"/>
      <c r="AF728" s="1221"/>
      <c r="AG728" s="1221"/>
      <c r="AH728" s="1222"/>
      <c r="AI728" s="1309" t="str">
        <f t="shared" si="27"/>
        <v xml:space="preserve"> </v>
      </c>
      <c r="AJ728" s="1310"/>
      <c r="AK728" s="1311"/>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303"/>
      <c r="C729" s="1304"/>
      <c r="D729" s="1304"/>
      <c r="E729" s="1304"/>
      <c r="F729" s="1416"/>
      <c r="G729" s="1417"/>
      <c r="H729" s="1418"/>
      <c r="I729" s="1418"/>
      <c r="J729" s="1419"/>
      <c r="K729" s="1216"/>
      <c r="L729" s="1216"/>
      <c r="M729" s="1216"/>
      <c r="N729" s="1216"/>
      <c r="O729" s="1216"/>
      <c r="P729" s="1129">
        <f t="shared" si="26"/>
        <v>0</v>
      </c>
      <c r="Q729" s="1129"/>
      <c r="R729" s="1129"/>
      <c r="S729" s="1129"/>
      <c r="T729" s="1129"/>
      <c r="U729" s="1420">
        <v>0</v>
      </c>
      <c r="V729" s="1421"/>
      <c r="W729" s="1421"/>
      <c r="X729" s="1422"/>
      <c r="Y729" s="1129">
        <f t="shared" si="28"/>
        <v>0</v>
      </c>
      <c r="Z729" s="1129"/>
      <c r="AA729" s="1129"/>
      <c r="AB729" s="1129"/>
      <c r="AC729" s="1129"/>
      <c r="AD729" s="1220">
        <v>0</v>
      </c>
      <c r="AE729" s="1221"/>
      <c r="AF729" s="1221"/>
      <c r="AG729" s="1221"/>
      <c r="AH729" s="1222"/>
      <c r="AI729" s="1309" t="str">
        <f t="shared" si="27"/>
        <v xml:space="preserve"> </v>
      </c>
      <c r="AJ729" s="1310"/>
      <c r="AK729" s="1311"/>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 customHeight="1">
      <c r="B730" s="1303"/>
      <c r="C730" s="1304"/>
      <c r="D730" s="1304"/>
      <c r="E730" s="1304"/>
      <c r="F730" s="1416"/>
      <c r="G730" s="1417"/>
      <c r="H730" s="1418"/>
      <c r="I730" s="1418"/>
      <c r="J730" s="1419"/>
      <c r="K730" s="1216"/>
      <c r="L730" s="1216"/>
      <c r="M730" s="1216"/>
      <c r="N730" s="1216"/>
      <c r="O730" s="1216"/>
      <c r="P730" s="1129">
        <f t="shared" si="26"/>
        <v>0</v>
      </c>
      <c r="Q730" s="1129"/>
      <c r="R730" s="1129"/>
      <c r="S730" s="1129"/>
      <c r="T730" s="1129"/>
      <c r="U730" s="1420">
        <v>0</v>
      </c>
      <c r="V730" s="1421"/>
      <c r="W730" s="1421"/>
      <c r="X730" s="1422"/>
      <c r="Y730" s="1129">
        <f t="shared" si="28"/>
        <v>0</v>
      </c>
      <c r="Z730" s="1129"/>
      <c r="AA730" s="1129"/>
      <c r="AB730" s="1129"/>
      <c r="AC730" s="1129"/>
      <c r="AD730" s="1220">
        <v>0</v>
      </c>
      <c r="AE730" s="1221"/>
      <c r="AF730" s="1221"/>
      <c r="AG730" s="1221"/>
      <c r="AH730" s="1222"/>
      <c r="AI730" s="1309" t="str">
        <f t="shared" si="27"/>
        <v xml:space="preserve"> </v>
      </c>
      <c r="AJ730" s="1310"/>
      <c r="AK730" s="1311"/>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2.75">
      <c r="B731" s="1303"/>
      <c r="C731" s="1304"/>
      <c r="D731" s="1304"/>
      <c r="E731" s="1304"/>
      <c r="F731" s="1416"/>
      <c r="G731" s="1417"/>
      <c r="H731" s="1418"/>
      <c r="I731" s="1418"/>
      <c r="J731" s="1419"/>
      <c r="K731" s="1216"/>
      <c r="L731" s="1216"/>
      <c r="M731" s="1216"/>
      <c r="N731" s="1216"/>
      <c r="O731" s="1216"/>
      <c r="P731" s="1129">
        <f t="shared" si="26"/>
        <v>0</v>
      </c>
      <c r="Q731" s="1129"/>
      <c r="R731" s="1129"/>
      <c r="S731" s="1129"/>
      <c r="T731" s="1129"/>
      <c r="U731" s="1420">
        <v>0</v>
      </c>
      <c r="V731" s="1421"/>
      <c r="W731" s="1421"/>
      <c r="X731" s="1422"/>
      <c r="Y731" s="1129">
        <f t="shared" si="28"/>
        <v>0</v>
      </c>
      <c r="Z731" s="1129"/>
      <c r="AA731" s="1129"/>
      <c r="AB731" s="1129"/>
      <c r="AC731" s="1129"/>
      <c r="AD731" s="1220">
        <v>0</v>
      </c>
      <c r="AE731" s="1221"/>
      <c r="AF731" s="1221"/>
      <c r="AG731" s="1221"/>
      <c r="AH731" s="1222"/>
      <c r="AI731" s="1309" t="str">
        <f t="shared" si="27"/>
        <v xml:space="preserve"> </v>
      </c>
      <c r="AJ731" s="1310"/>
      <c r="AK731" s="1311"/>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2.75">
      <c r="B732" s="1303"/>
      <c r="C732" s="1304"/>
      <c r="D732" s="1304"/>
      <c r="E732" s="1304"/>
      <c r="F732" s="1416"/>
      <c r="G732" s="1417"/>
      <c r="H732" s="1418"/>
      <c r="I732" s="1418"/>
      <c r="J732" s="1419"/>
      <c r="K732" s="1216"/>
      <c r="L732" s="1216"/>
      <c r="M732" s="1216"/>
      <c r="N732" s="1216"/>
      <c r="O732" s="1216"/>
      <c r="P732" s="1129">
        <f t="shared" si="26"/>
        <v>0</v>
      </c>
      <c r="Q732" s="1129"/>
      <c r="R732" s="1129"/>
      <c r="S732" s="1129"/>
      <c r="T732" s="1129"/>
      <c r="U732" s="1420">
        <v>0</v>
      </c>
      <c r="V732" s="1421"/>
      <c r="W732" s="1421"/>
      <c r="X732" s="1422"/>
      <c r="Y732" s="1129">
        <f t="shared" si="28"/>
        <v>0</v>
      </c>
      <c r="Z732" s="1129"/>
      <c r="AA732" s="1129"/>
      <c r="AB732" s="1129"/>
      <c r="AC732" s="1129"/>
      <c r="AD732" s="1220">
        <v>0</v>
      </c>
      <c r="AE732" s="1221"/>
      <c r="AF732" s="1221"/>
      <c r="AG732" s="1221"/>
      <c r="AH732" s="1222"/>
      <c r="AI732" s="1309" t="str">
        <f t="shared" si="27"/>
        <v xml:space="preserve"> </v>
      </c>
      <c r="AJ732" s="1310"/>
      <c r="AK732" s="1311"/>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2.75">
      <c r="B733" s="1303"/>
      <c r="C733" s="1304"/>
      <c r="D733" s="1304"/>
      <c r="E733" s="1304"/>
      <c r="F733" s="1416"/>
      <c r="G733" s="1417"/>
      <c r="H733" s="1418"/>
      <c r="I733" s="1418"/>
      <c r="J733" s="1419"/>
      <c r="K733" s="1216"/>
      <c r="L733" s="1216"/>
      <c r="M733" s="1216"/>
      <c r="N733" s="1216"/>
      <c r="O733" s="1216"/>
      <c r="P733" s="1129">
        <f t="shared" si="26"/>
        <v>0</v>
      </c>
      <c r="Q733" s="1129"/>
      <c r="R733" s="1129"/>
      <c r="S733" s="1129"/>
      <c r="T733" s="1129"/>
      <c r="U733" s="1420">
        <v>0</v>
      </c>
      <c r="V733" s="1421"/>
      <c r="W733" s="1421"/>
      <c r="X733" s="1422"/>
      <c r="Y733" s="1129">
        <f t="shared" si="28"/>
        <v>0</v>
      </c>
      <c r="Z733" s="1129"/>
      <c r="AA733" s="1129"/>
      <c r="AB733" s="1129"/>
      <c r="AC733" s="1129"/>
      <c r="AD733" s="1220">
        <v>0</v>
      </c>
      <c r="AE733" s="1221"/>
      <c r="AF733" s="1221"/>
      <c r="AG733" s="1221"/>
      <c r="AH733" s="1222"/>
      <c r="AI733" s="1306" t="str">
        <f t="shared" si="27"/>
        <v xml:space="preserve"> </v>
      </c>
      <c r="AJ733" s="1307"/>
      <c r="AK733" s="1308"/>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2.75">
      <c r="B734" s="1207" t="s">
        <v>133</v>
      </c>
      <c r="C734" s="1208"/>
      <c r="D734" s="1208"/>
      <c r="E734" s="1208"/>
      <c r="F734" s="1209"/>
      <c r="G734" s="1571">
        <f>SUM(G709:J733)</f>
        <v>34</v>
      </c>
      <c r="H734" s="1572"/>
      <c r="I734" s="1572"/>
      <c r="J734" s="1573"/>
      <c r="K734" s="1207" t="s">
        <v>132</v>
      </c>
      <c r="L734" s="1208"/>
      <c r="M734" s="1208"/>
      <c r="N734" s="1208"/>
      <c r="O734" s="1209"/>
      <c r="P734" s="1296">
        <f>SUM(P709:T733)</f>
        <v>38947</v>
      </c>
      <c r="Q734" s="1297"/>
      <c r="R734" s="1297"/>
      <c r="S734" s="1297"/>
      <c r="T734" s="1298"/>
      <c r="Y734" s="1574" t="s">
        <v>1031</v>
      </c>
      <c r="Z734" s="1575"/>
      <c r="AA734" s="1575"/>
      <c r="AB734" s="1575"/>
      <c r="AC734" s="1576"/>
      <c r="AD734" s="1142">
        <f>AV675</f>
        <v>0.5</v>
      </c>
      <c r="AE734" s="1143"/>
      <c r="AF734" s="1143"/>
      <c r="AG734" s="1143"/>
      <c r="AH734" s="1144"/>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2.75">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1137</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290" t="s">
        <v>670</v>
      </c>
      <c r="AG736" s="1290"/>
      <c r="AH736" s="1290"/>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16384" ht="12.75" customHeight="1">
      <c r="B737" s="96" t="s">
        <v>1135</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16384" ht="12.75" customHeight="1">
      <c r="B738" s="96" t="s">
        <v>1136</v>
      </c>
      <c r="C738" s="93"/>
      <c r="D738" s="93"/>
      <c r="E738" s="93"/>
      <c r="F738" s="93"/>
      <c r="G738" s="539"/>
      <c r="H738" s="539"/>
      <c r="I738" s="539"/>
      <c r="J738" s="539"/>
      <c r="K738" s="93"/>
      <c r="L738" s="93"/>
      <c r="M738" s="93"/>
      <c r="N738" s="93"/>
      <c r="O738" s="93"/>
      <c r="P738" s="310"/>
      <c r="Q738" s="310"/>
      <c r="R738" s="310"/>
      <c r="S738" s="310"/>
      <c r="T738" s="310"/>
      <c r="Y738" s="540"/>
      <c r="Z738" s="540"/>
      <c r="AA738" s="540"/>
      <c r="AB738" s="540"/>
      <c r="AC738" s="540"/>
      <c r="AD738" s="540"/>
      <c r="AE738" s="540"/>
      <c r="AF738" s="540"/>
      <c r="AG738" s="540"/>
      <c r="AH738" s="540"/>
      <c r="AI738" s="540"/>
      <c r="AJ738" s="540"/>
      <c r="AK738" s="540"/>
      <c r="AL738" s="540"/>
      <c r="AM738" s="540"/>
      <c r="AN738" s="540"/>
      <c r="AO738" s="540"/>
      <c r="AP738" s="540"/>
      <c r="AQ738" s="540"/>
      <c r="AR738" s="540"/>
      <c r="AS738" s="540"/>
      <c r="AT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c r="DF738" s="540"/>
      <c r="DG738" s="540"/>
      <c r="DH738" s="540"/>
      <c r="DI738" s="540"/>
      <c r="DJ738" s="540"/>
      <c r="DK738" s="540"/>
      <c r="DL738" s="540"/>
      <c r="DM738" s="540"/>
      <c r="DN738" s="540"/>
      <c r="DO738" s="540"/>
      <c r="DP738" s="540"/>
      <c r="DQ738" s="540"/>
      <c r="DR738" s="540"/>
      <c r="DS738" s="540"/>
      <c r="DT738" s="540"/>
      <c r="DU738" s="540"/>
      <c r="DV738" s="540"/>
      <c r="DW738" s="540"/>
      <c r="DX738" s="540"/>
      <c r="DY738" s="540"/>
      <c r="DZ738" s="540"/>
      <c r="EA738" s="540"/>
      <c r="EB738" s="540"/>
      <c r="EC738" s="540"/>
      <c r="ED738" s="540"/>
      <c r="EE738" s="540"/>
      <c r="EF738" s="540"/>
      <c r="EG738" s="540"/>
      <c r="EH738" s="540"/>
      <c r="EI738" s="540"/>
      <c r="EJ738" s="540"/>
      <c r="EK738" s="540"/>
      <c r="EL738" s="540"/>
      <c r="EM738" s="540"/>
      <c r="EN738" s="540"/>
      <c r="EO738" s="540"/>
      <c r="EP738" s="540"/>
      <c r="EQ738" s="540"/>
      <c r="ER738" s="540"/>
      <c r="ES738" s="540"/>
      <c r="ET738" s="540"/>
      <c r="EU738" s="540"/>
      <c r="EV738" s="540"/>
      <c r="EW738" s="540"/>
      <c r="EX738" s="540"/>
      <c r="EY738" s="540"/>
      <c r="EZ738" s="540"/>
      <c r="FA738" s="540"/>
      <c r="FB738" s="540"/>
      <c r="FC738" s="540"/>
      <c r="FD738" s="540"/>
      <c r="FE738" s="540"/>
      <c r="FF738" s="540"/>
      <c r="FG738" s="540"/>
      <c r="FH738" s="540"/>
      <c r="FI738" s="540"/>
      <c r="FJ738" s="540"/>
      <c r="FK738" s="540"/>
      <c r="FL738" s="540"/>
      <c r="FM738" s="540"/>
      <c r="FN738" s="540"/>
      <c r="FO738" s="540"/>
      <c r="FP738" s="540"/>
      <c r="FQ738" s="540"/>
      <c r="FR738" s="540"/>
      <c r="FS738" s="540"/>
      <c r="FT738" s="540"/>
      <c r="FU738" s="540"/>
      <c r="FV738" s="540"/>
      <c r="FW738" s="540"/>
      <c r="FX738" s="540"/>
      <c r="FY738" s="540"/>
      <c r="FZ738" s="540"/>
      <c r="GA738" s="540"/>
      <c r="GB738" s="540"/>
      <c r="GC738" s="540"/>
      <c r="GD738" s="540"/>
      <c r="GE738" s="540"/>
      <c r="GF738" s="540"/>
      <c r="GG738" s="540"/>
      <c r="GH738" s="540"/>
      <c r="GI738" s="540"/>
      <c r="GJ738" s="540"/>
      <c r="GK738" s="540"/>
      <c r="GL738" s="540"/>
      <c r="GM738" s="540"/>
      <c r="GN738" s="540"/>
      <c r="GO738" s="540"/>
      <c r="GP738" s="540"/>
      <c r="GQ738" s="540"/>
      <c r="GR738" s="540"/>
      <c r="GS738" s="540"/>
      <c r="GT738" s="540"/>
      <c r="GU738" s="540"/>
      <c r="GV738" s="540"/>
      <c r="GW738" s="540"/>
      <c r="GX738" s="540"/>
      <c r="GY738" s="540"/>
      <c r="GZ738" s="540"/>
      <c r="HA738" s="540"/>
      <c r="HB738" s="540"/>
      <c r="HC738" s="540"/>
      <c r="HD738" s="540"/>
      <c r="HE738" s="540"/>
      <c r="HF738" s="540"/>
      <c r="HG738" s="540"/>
      <c r="HH738" s="540"/>
      <c r="HI738" s="540"/>
      <c r="HJ738" s="540"/>
      <c r="HK738" s="540"/>
      <c r="HL738" s="540"/>
      <c r="HM738" s="540"/>
      <c r="HN738" s="540"/>
      <c r="HO738" s="540"/>
      <c r="HP738" s="540"/>
      <c r="HQ738" s="540"/>
      <c r="HR738" s="540"/>
      <c r="HS738" s="540"/>
      <c r="HT738" s="540"/>
      <c r="HU738" s="540"/>
      <c r="HV738" s="540"/>
      <c r="HW738" s="540"/>
      <c r="HX738" s="540"/>
      <c r="HY738" s="540"/>
      <c r="HZ738" s="540"/>
      <c r="IA738" s="540"/>
      <c r="IB738" s="540"/>
      <c r="IC738" s="540"/>
      <c r="ID738" s="540"/>
      <c r="IE738" s="540"/>
      <c r="IF738" s="540"/>
      <c r="IG738" s="540"/>
      <c r="IH738" s="540"/>
      <c r="II738" s="540"/>
      <c r="IJ738" s="540"/>
      <c r="IK738" s="540"/>
      <c r="IL738" s="540"/>
      <c r="IM738" s="540"/>
      <c r="IN738" s="540"/>
      <c r="IO738" s="540"/>
      <c r="IP738" s="540"/>
      <c r="IQ738" s="540"/>
      <c r="IR738" s="540"/>
      <c r="IS738" s="540"/>
      <c r="IT738" s="540"/>
      <c r="IU738" s="540"/>
      <c r="IV738" s="540"/>
      <c r="IW738" s="540"/>
      <c r="IX738" s="540"/>
      <c r="IY738" s="540"/>
      <c r="IZ738" s="540"/>
      <c r="JA738" s="540"/>
      <c r="JB738" s="540"/>
      <c r="JC738" s="540"/>
      <c r="JD738" s="540"/>
      <c r="JE738" s="540"/>
      <c r="JF738" s="540"/>
      <c r="JG738" s="540"/>
      <c r="JH738" s="540"/>
      <c r="JI738" s="540"/>
      <c r="JJ738" s="540"/>
      <c r="JK738" s="540"/>
      <c r="JL738" s="540"/>
      <c r="JM738" s="540"/>
      <c r="JN738" s="540"/>
      <c r="JO738" s="540"/>
      <c r="JP738" s="540"/>
      <c r="JQ738" s="540"/>
      <c r="JR738" s="540"/>
      <c r="JS738" s="540"/>
      <c r="JT738" s="540"/>
      <c r="JU738" s="540"/>
      <c r="JV738" s="540"/>
      <c r="JW738" s="540"/>
      <c r="JX738" s="540"/>
      <c r="JY738" s="540"/>
      <c r="JZ738" s="540"/>
      <c r="KA738" s="540"/>
      <c r="KB738" s="540"/>
      <c r="KC738" s="540"/>
      <c r="KD738" s="540"/>
      <c r="KE738" s="540"/>
      <c r="KF738" s="540"/>
      <c r="KG738" s="540"/>
      <c r="KH738" s="540"/>
      <c r="KI738" s="540"/>
      <c r="KJ738" s="540"/>
      <c r="KK738" s="540"/>
      <c r="KL738" s="540"/>
      <c r="KM738" s="540"/>
      <c r="KN738" s="540"/>
      <c r="KO738" s="540"/>
      <c r="KP738" s="540"/>
      <c r="KQ738" s="540"/>
      <c r="KR738" s="540"/>
      <c r="KS738" s="540"/>
      <c r="KT738" s="540"/>
      <c r="KU738" s="540"/>
      <c r="KV738" s="540"/>
      <c r="KW738" s="540"/>
      <c r="KX738" s="540"/>
      <c r="KY738" s="540"/>
      <c r="KZ738" s="540"/>
      <c r="LA738" s="540"/>
      <c r="LB738" s="540"/>
      <c r="LC738" s="540"/>
      <c r="LD738" s="540"/>
      <c r="LE738" s="540"/>
      <c r="LF738" s="540"/>
      <c r="LG738" s="540"/>
      <c r="LH738" s="540"/>
      <c r="LI738" s="540"/>
      <c r="LJ738" s="540"/>
      <c r="LK738" s="540"/>
      <c r="LL738" s="540"/>
      <c r="LM738" s="540"/>
      <c r="LN738" s="540"/>
      <c r="LO738" s="540"/>
      <c r="LP738" s="540"/>
      <c r="LQ738" s="540"/>
      <c r="LR738" s="540"/>
      <c r="LS738" s="540"/>
      <c r="LT738" s="540"/>
      <c r="LU738" s="540"/>
      <c r="LV738" s="540"/>
      <c r="LW738" s="540"/>
      <c r="LX738" s="540"/>
      <c r="LY738" s="540"/>
      <c r="LZ738" s="540"/>
      <c r="MA738" s="540"/>
      <c r="MB738" s="540"/>
      <c r="MC738" s="540"/>
      <c r="MD738" s="540"/>
      <c r="ME738" s="540"/>
      <c r="MF738" s="540"/>
      <c r="MG738" s="540"/>
      <c r="MH738" s="540"/>
      <c r="MI738" s="540"/>
      <c r="MJ738" s="540"/>
      <c r="MK738" s="540"/>
      <c r="ML738" s="540"/>
      <c r="MM738" s="540"/>
      <c r="MN738" s="540"/>
      <c r="MO738" s="540"/>
      <c r="MP738" s="540"/>
      <c r="MQ738" s="540"/>
      <c r="MR738" s="540"/>
      <c r="MS738" s="540"/>
      <c r="MT738" s="540"/>
      <c r="MU738" s="540"/>
      <c r="MV738" s="540"/>
      <c r="MW738" s="540"/>
      <c r="MX738" s="540"/>
      <c r="MY738" s="540"/>
      <c r="MZ738" s="540"/>
      <c r="NA738" s="540"/>
      <c r="NB738" s="540"/>
      <c r="NC738" s="540"/>
      <c r="ND738" s="540"/>
      <c r="NE738" s="540"/>
      <c r="NF738" s="540"/>
      <c r="NG738" s="540"/>
      <c r="NH738" s="540"/>
      <c r="NI738" s="540"/>
      <c r="NJ738" s="540"/>
      <c r="NK738" s="540"/>
      <c r="NL738" s="540"/>
      <c r="NM738" s="540"/>
      <c r="NN738" s="540"/>
      <c r="NO738" s="540"/>
      <c r="NP738" s="540"/>
      <c r="NQ738" s="540"/>
      <c r="NR738" s="540"/>
      <c r="NS738" s="540"/>
      <c r="NT738" s="540"/>
      <c r="NU738" s="540"/>
      <c r="NV738" s="540"/>
      <c r="NW738" s="540"/>
      <c r="NX738" s="540"/>
      <c r="NY738" s="540"/>
      <c r="NZ738" s="540"/>
      <c r="OA738" s="540"/>
      <c r="OB738" s="540"/>
      <c r="OC738" s="540"/>
      <c r="OD738" s="540"/>
      <c r="OE738" s="540"/>
      <c r="OF738" s="540"/>
      <c r="OG738" s="540"/>
      <c r="OH738" s="540"/>
      <c r="OI738" s="540"/>
      <c r="OJ738" s="540"/>
      <c r="OK738" s="540"/>
      <c r="OL738" s="540"/>
      <c r="OM738" s="540"/>
      <c r="ON738" s="540"/>
      <c r="OO738" s="540"/>
      <c r="OP738" s="540"/>
      <c r="OQ738" s="540"/>
      <c r="OR738" s="540"/>
      <c r="OS738" s="540"/>
      <c r="OT738" s="540"/>
      <c r="OU738" s="540"/>
      <c r="OV738" s="540"/>
      <c r="OW738" s="540"/>
      <c r="OX738" s="540"/>
      <c r="OY738" s="540"/>
      <c r="OZ738" s="540"/>
      <c r="PA738" s="540"/>
      <c r="PB738" s="540"/>
      <c r="PC738" s="540"/>
      <c r="PD738" s="540"/>
      <c r="PE738" s="540"/>
      <c r="PF738" s="540"/>
      <c r="PG738" s="540"/>
      <c r="PH738" s="540"/>
      <c r="PI738" s="540"/>
      <c r="PJ738" s="540"/>
      <c r="PK738" s="540"/>
      <c r="PL738" s="540"/>
      <c r="PM738" s="540"/>
      <c r="PN738" s="540"/>
      <c r="PO738" s="540"/>
      <c r="PP738" s="540"/>
      <c r="PQ738" s="540"/>
      <c r="PR738" s="540"/>
      <c r="PS738" s="540"/>
      <c r="PT738" s="540"/>
      <c r="PU738" s="540"/>
      <c r="PV738" s="540"/>
      <c r="PW738" s="540"/>
      <c r="PX738" s="540"/>
      <c r="PY738" s="540"/>
      <c r="PZ738" s="540"/>
      <c r="QA738" s="540"/>
      <c r="QB738" s="540"/>
      <c r="QC738" s="540"/>
      <c r="QD738" s="540"/>
      <c r="QE738" s="540"/>
      <c r="QF738" s="540"/>
      <c r="QG738" s="540"/>
      <c r="QH738" s="540"/>
      <c r="QI738" s="540"/>
      <c r="QJ738" s="540"/>
      <c r="QK738" s="540"/>
      <c r="QL738" s="540"/>
      <c r="QM738" s="540"/>
      <c r="QN738" s="540"/>
      <c r="QO738" s="540"/>
      <c r="QP738" s="540"/>
      <c r="QQ738" s="540"/>
      <c r="QR738" s="540"/>
      <c r="QS738" s="540"/>
      <c r="QT738" s="540"/>
      <c r="QU738" s="540"/>
      <c r="QV738" s="540"/>
      <c r="QW738" s="540"/>
      <c r="QX738" s="540"/>
      <c r="QY738" s="540"/>
      <c r="QZ738" s="540"/>
      <c r="RA738" s="540"/>
      <c r="RB738" s="540"/>
      <c r="RC738" s="540"/>
      <c r="RD738" s="540"/>
      <c r="RE738" s="540"/>
      <c r="RF738" s="540"/>
      <c r="RG738" s="540"/>
      <c r="RH738" s="540"/>
      <c r="RI738" s="540"/>
      <c r="RJ738" s="540"/>
      <c r="RK738" s="540"/>
      <c r="RL738" s="540"/>
      <c r="RM738" s="540"/>
      <c r="RN738" s="540"/>
      <c r="RO738" s="540"/>
      <c r="RP738" s="540"/>
      <c r="RQ738" s="540"/>
      <c r="RR738" s="540"/>
      <c r="RS738" s="540"/>
      <c r="RT738" s="540"/>
      <c r="RU738" s="540"/>
      <c r="RV738" s="540"/>
      <c r="RW738" s="540"/>
      <c r="RX738" s="540"/>
      <c r="RY738" s="540"/>
      <c r="RZ738" s="540"/>
      <c r="SA738" s="540"/>
      <c r="SB738" s="540"/>
      <c r="SC738" s="540"/>
      <c r="SD738" s="540"/>
      <c r="SE738" s="540"/>
      <c r="SF738" s="540"/>
      <c r="SG738" s="540"/>
      <c r="SH738" s="540"/>
      <c r="SI738" s="540"/>
      <c r="SJ738" s="540"/>
      <c r="SK738" s="540"/>
      <c r="SL738" s="540"/>
      <c r="SM738" s="540"/>
      <c r="SN738" s="540"/>
      <c r="SO738" s="540"/>
      <c r="SP738" s="540"/>
      <c r="SQ738" s="540"/>
      <c r="SR738" s="540"/>
      <c r="SS738" s="540"/>
      <c r="ST738" s="540"/>
      <c r="SU738" s="540"/>
      <c r="SV738" s="540"/>
      <c r="SW738" s="540"/>
      <c r="SX738" s="540"/>
      <c r="SY738" s="540"/>
      <c r="SZ738" s="540"/>
      <c r="TA738" s="540"/>
      <c r="TB738" s="540"/>
      <c r="TC738" s="540"/>
      <c r="TD738" s="540"/>
      <c r="TE738" s="540"/>
      <c r="TF738" s="540"/>
      <c r="TG738" s="540"/>
      <c r="TH738" s="540"/>
      <c r="TI738" s="540"/>
      <c r="TJ738" s="540"/>
      <c r="TK738" s="540"/>
      <c r="TL738" s="540"/>
      <c r="TM738" s="540"/>
      <c r="TN738" s="540"/>
      <c r="TO738" s="540"/>
      <c r="TP738" s="540"/>
      <c r="TQ738" s="540"/>
      <c r="TR738" s="540"/>
      <c r="TS738" s="540"/>
      <c r="TT738" s="540"/>
      <c r="TU738" s="540"/>
      <c r="TV738" s="540"/>
      <c r="TW738" s="540"/>
      <c r="TX738" s="540"/>
      <c r="TY738" s="540"/>
      <c r="TZ738" s="540"/>
      <c r="UA738" s="540"/>
      <c r="UB738" s="540"/>
      <c r="UC738" s="540"/>
      <c r="UD738" s="540"/>
      <c r="UE738" s="540"/>
      <c r="UF738" s="540"/>
      <c r="UG738" s="540"/>
      <c r="UH738" s="540"/>
      <c r="UI738" s="540"/>
      <c r="UJ738" s="540"/>
      <c r="UK738" s="540"/>
      <c r="UL738" s="540"/>
      <c r="UM738" s="540"/>
      <c r="UN738" s="540"/>
      <c r="UO738" s="540"/>
      <c r="UP738" s="540"/>
      <c r="UQ738" s="540"/>
      <c r="UR738" s="540"/>
      <c r="US738" s="540"/>
      <c r="UT738" s="540"/>
      <c r="UU738" s="540"/>
      <c r="UV738" s="540"/>
      <c r="UW738" s="540"/>
      <c r="UX738" s="540"/>
      <c r="UY738" s="540"/>
      <c r="UZ738" s="540"/>
      <c r="VA738" s="540"/>
      <c r="VB738" s="540"/>
      <c r="VC738" s="540"/>
      <c r="VD738" s="540"/>
      <c r="VE738" s="540"/>
      <c r="VF738" s="540"/>
      <c r="VG738" s="540"/>
      <c r="VH738" s="540"/>
      <c r="VI738" s="540"/>
      <c r="VJ738" s="540"/>
      <c r="VK738" s="540"/>
      <c r="VL738" s="540"/>
      <c r="VM738" s="540"/>
      <c r="VN738" s="540"/>
      <c r="VO738" s="540"/>
      <c r="VP738" s="540"/>
      <c r="VQ738" s="540"/>
      <c r="VR738" s="540"/>
      <c r="VS738" s="540"/>
      <c r="VT738" s="540"/>
      <c r="VU738" s="540"/>
      <c r="VV738" s="540"/>
      <c r="VW738" s="540"/>
      <c r="VX738" s="540"/>
      <c r="VY738" s="540"/>
      <c r="VZ738" s="540"/>
      <c r="WA738" s="540"/>
      <c r="WB738" s="540"/>
      <c r="WC738" s="540"/>
      <c r="WD738" s="540"/>
      <c r="WE738" s="540"/>
      <c r="WF738" s="540"/>
      <c r="WG738" s="540"/>
      <c r="WH738" s="540"/>
      <c r="WI738" s="540"/>
      <c r="WJ738" s="540"/>
      <c r="WK738" s="540"/>
      <c r="WL738" s="540"/>
      <c r="WM738" s="540"/>
      <c r="WN738" s="540"/>
      <c r="WO738" s="540"/>
      <c r="WP738" s="540"/>
      <c r="WQ738" s="540"/>
      <c r="WR738" s="540"/>
      <c r="WS738" s="540"/>
      <c r="WT738" s="540"/>
      <c r="WU738" s="540"/>
      <c r="WV738" s="540"/>
      <c r="WW738" s="540"/>
      <c r="WX738" s="540"/>
      <c r="WY738" s="540"/>
      <c r="WZ738" s="540"/>
      <c r="XA738" s="540"/>
      <c r="XB738" s="540"/>
      <c r="XC738" s="540"/>
      <c r="XD738" s="540"/>
      <c r="XE738" s="540"/>
      <c r="XF738" s="540"/>
      <c r="XG738" s="540"/>
      <c r="XH738" s="540"/>
      <c r="XI738" s="540"/>
      <c r="XJ738" s="540"/>
      <c r="XK738" s="540"/>
      <c r="XL738" s="540"/>
      <c r="XM738" s="540"/>
      <c r="XN738" s="540"/>
      <c r="XO738" s="540"/>
      <c r="XP738" s="540"/>
      <c r="XQ738" s="540"/>
      <c r="XR738" s="540"/>
      <c r="XS738" s="540"/>
      <c r="XT738" s="540"/>
      <c r="XU738" s="540"/>
      <c r="XV738" s="540"/>
      <c r="XW738" s="540"/>
      <c r="XX738" s="540"/>
      <c r="XY738" s="540"/>
      <c r="XZ738" s="540"/>
      <c r="YA738" s="540"/>
      <c r="YB738" s="540"/>
      <c r="YC738" s="540"/>
      <c r="YD738" s="540"/>
      <c r="YE738" s="540"/>
      <c r="YF738" s="540"/>
      <c r="YG738" s="540"/>
      <c r="YH738" s="540"/>
      <c r="YI738" s="540"/>
      <c r="YJ738" s="540"/>
      <c r="YK738" s="540"/>
      <c r="YL738" s="540"/>
      <c r="YM738" s="540"/>
      <c r="YN738" s="540"/>
      <c r="YO738" s="540"/>
      <c r="YP738" s="540"/>
      <c r="YQ738" s="540"/>
      <c r="YR738" s="540"/>
      <c r="YS738" s="540"/>
      <c r="YT738" s="540"/>
      <c r="YU738" s="540"/>
      <c r="YV738" s="540"/>
      <c r="YW738" s="540"/>
      <c r="YX738" s="540"/>
      <c r="YY738" s="540"/>
      <c r="YZ738" s="540"/>
      <c r="ZA738" s="540"/>
      <c r="ZB738" s="540"/>
      <c r="ZC738" s="540"/>
      <c r="ZD738" s="540"/>
      <c r="ZE738" s="540"/>
      <c r="ZF738" s="540"/>
      <c r="ZG738" s="540"/>
      <c r="ZH738" s="540"/>
      <c r="ZI738" s="540"/>
      <c r="ZJ738" s="540"/>
      <c r="ZK738" s="540"/>
      <c r="ZL738" s="540"/>
      <c r="ZM738" s="540"/>
      <c r="ZN738" s="540"/>
      <c r="ZO738" s="540"/>
      <c r="ZP738" s="540"/>
      <c r="ZQ738" s="540"/>
      <c r="ZR738" s="540"/>
      <c r="ZS738" s="540"/>
      <c r="ZT738" s="540"/>
      <c r="ZU738" s="540"/>
      <c r="ZV738" s="540"/>
      <c r="ZW738" s="540"/>
      <c r="ZX738" s="540"/>
      <c r="ZY738" s="540"/>
      <c r="ZZ738" s="540"/>
      <c r="AAA738" s="540"/>
      <c r="AAB738" s="540"/>
      <c r="AAC738" s="540"/>
      <c r="AAD738" s="540"/>
      <c r="AAE738" s="540"/>
      <c r="AAF738" s="540"/>
      <c r="AAG738" s="540"/>
      <c r="AAH738" s="540"/>
      <c r="AAI738" s="540"/>
      <c r="AAJ738" s="540"/>
      <c r="AAK738" s="540"/>
      <c r="AAL738" s="540"/>
      <c r="AAM738" s="540"/>
      <c r="AAN738" s="540"/>
      <c r="AAO738" s="540"/>
      <c r="AAP738" s="540"/>
      <c r="AAQ738" s="540"/>
      <c r="AAR738" s="540"/>
      <c r="AAS738" s="540"/>
      <c r="AAT738" s="540"/>
      <c r="AAU738" s="540"/>
      <c r="AAV738" s="540"/>
      <c r="AAW738" s="540"/>
      <c r="AAX738" s="540"/>
      <c r="AAY738" s="540"/>
      <c r="AAZ738" s="540"/>
      <c r="ABA738" s="540"/>
      <c r="ABB738" s="540"/>
      <c r="ABC738" s="540"/>
      <c r="ABD738" s="540"/>
      <c r="ABE738" s="540"/>
      <c r="ABF738" s="540"/>
      <c r="ABG738" s="540"/>
      <c r="ABH738" s="540"/>
      <c r="ABI738" s="540"/>
      <c r="ABJ738" s="540"/>
      <c r="ABK738" s="540"/>
      <c r="ABL738" s="540"/>
      <c r="ABM738" s="540"/>
      <c r="ABN738" s="540"/>
      <c r="ABO738" s="540"/>
      <c r="ABP738" s="540"/>
      <c r="ABQ738" s="540"/>
      <c r="ABR738" s="540"/>
      <c r="ABS738" s="540"/>
      <c r="ABT738" s="540"/>
      <c r="ABU738" s="540"/>
      <c r="ABV738" s="540"/>
      <c r="ABW738" s="540"/>
      <c r="ABX738" s="540"/>
      <c r="ABY738" s="540"/>
      <c r="ABZ738" s="540"/>
      <c r="ACA738" s="540"/>
      <c r="ACB738" s="540"/>
      <c r="ACC738" s="540"/>
      <c r="ACD738" s="540"/>
      <c r="ACE738" s="540"/>
      <c r="ACF738" s="540"/>
      <c r="ACG738" s="540"/>
      <c r="ACH738" s="540"/>
      <c r="ACI738" s="540"/>
      <c r="ACJ738" s="540"/>
      <c r="ACK738" s="540"/>
      <c r="ACL738" s="540"/>
      <c r="ACM738" s="540"/>
      <c r="ACN738" s="540"/>
      <c r="ACO738" s="540"/>
      <c r="ACP738" s="540"/>
      <c r="ACQ738" s="540"/>
      <c r="ACR738" s="540"/>
      <c r="ACS738" s="540"/>
      <c r="ACT738" s="540"/>
      <c r="ACU738" s="540"/>
      <c r="ACV738" s="540"/>
      <c r="ACW738" s="540"/>
      <c r="ACX738" s="540"/>
      <c r="ACY738" s="540"/>
      <c r="ACZ738" s="540"/>
      <c r="ADA738" s="540"/>
      <c r="ADB738" s="540"/>
      <c r="ADC738" s="540"/>
      <c r="ADD738" s="540"/>
      <c r="ADE738" s="540"/>
      <c r="ADF738" s="540"/>
      <c r="ADG738" s="540"/>
      <c r="ADH738" s="540"/>
      <c r="ADI738" s="540"/>
      <c r="ADJ738" s="540"/>
      <c r="ADK738" s="540"/>
      <c r="ADL738" s="540"/>
      <c r="ADM738" s="540"/>
      <c r="ADN738" s="540"/>
      <c r="ADO738" s="540"/>
      <c r="ADP738" s="540"/>
      <c r="ADQ738" s="540"/>
      <c r="ADR738" s="540"/>
      <c r="ADS738" s="540"/>
      <c r="ADT738" s="540"/>
      <c r="ADU738" s="540"/>
      <c r="ADV738" s="540"/>
      <c r="ADW738" s="540"/>
      <c r="ADX738" s="540"/>
      <c r="ADY738" s="540"/>
      <c r="ADZ738" s="540"/>
      <c r="AEA738" s="540"/>
      <c r="AEB738" s="540"/>
      <c r="AEC738" s="540"/>
      <c r="AED738" s="540"/>
      <c r="AEE738" s="540"/>
      <c r="AEF738" s="540"/>
      <c r="AEG738" s="540"/>
      <c r="AEH738" s="540"/>
      <c r="AEI738" s="540"/>
      <c r="AEJ738" s="540"/>
      <c r="AEK738" s="540"/>
      <c r="AEL738" s="540"/>
      <c r="AEM738" s="540"/>
      <c r="AEN738" s="540"/>
      <c r="AEO738" s="540"/>
      <c r="AEP738" s="540"/>
      <c r="AEQ738" s="540"/>
      <c r="AER738" s="540"/>
      <c r="AES738" s="540"/>
      <c r="AET738" s="540"/>
      <c r="AEU738" s="540"/>
      <c r="AEV738" s="540"/>
      <c r="AEW738" s="540"/>
      <c r="AEX738" s="540"/>
      <c r="AEY738" s="540"/>
      <c r="AEZ738" s="540"/>
      <c r="AFA738" s="540"/>
      <c r="AFB738" s="540"/>
      <c r="AFC738" s="540"/>
      <c r="AFD738" s="540"/>
      <c r="AFE738" s="540"/>
      <c r="AFF738" s="540"/>
      <c r="AFG738" s="540"/>
      <c r="AFH738" s="540"/>
      <c r="AFI738" s="540"/>
      <c r="AFJ738" s="540"/>
      <c r="AFK738" s="540"/>
      <c r="AFL738" s="540"/>
      <c r="AFM738" s="540"/>
      <c r="AFN738" s="540"/>
      <c r="AFO738" s="540"/>
      <c r="AFP738" s="540"/>
      <c r="AFQ738" s="540"/>
      <c r="AFR738" s="540"/>
      <c r="AFS738" s="540"/>
      <c r="AFT738" s="540"/>
      <c r="AFU738" s="540"/>
      <c r="AFV738" s="540"/>
      <c r="AFW738" s="540"/>
      <c r="AFX738" s="540"/>
      <c r="AFY738" s="540"/>
      <c r="AFZ738" s="540"/>
      <c r="AGA738" s="540"/>
      <c r="AGB738" s="540"/>
      <c r="AGC738" s="540"/>
      <c r="AGD738" s="540"/>
      <c r="AGE738" s="540"/>
      <c r="AGF738" s="540"/>
      <c r="AGG738" s="540"/>
      <c r="AGH738" s="540"/>
      <c r="AGI738" s="540"/>
      <c r="AGJ738" s="540"/>
      <c r="AGK738" s="540"/>
      <c r="AGL738" s="540"/>
      <c r="AGM738" s="540"/>
      <c r="AGN738" s="540"/>
      <c r="AGO738" s="540"/>
      <c r="AGP738" s="540"/>
      <c r="AGQ738" s="540"/>
      <c r="AGR738" s="540"/>
      <c r="AGS738" s="540"/>
      <c r="AGT738" s="540"/>
      <c r="AGU738" s="540"/>
      <c r="AGV738" s="540"/>
      <c r="AGW738" s="540"/>
      <c r="AGX738" s="540"/>
      <c r="AGY738" s="540"/>
      <c r="AGZ738" s="540"/>
      <c r="AHA738" s="540"/>
      <c r="AHB738" s="540"/>
      <c r="AHC738" s="540"/>
      <c r="AHD738" s="540"/>
      <c r="AHE738" s="540"/>
      <c r="AHF738" s="540"/>
      <c r="AHG738" s="540"/>
      <c r="AHH738" s="540"/>
      <c r="AHI738" s="540"/>
      <c r="AHJ738" s="540"/>
      <c r="AHK738" s="540"/>
      <c r="AHL738" s="540"/>
      <c r="AHM738" s="540"/>
      <c r="AHN738" s="540"/>
      <c r="AHO738" s="540"/>
      <c r="AHP738" s="540"/>
      <c r="AHQ738" s="540"/>
      <c r="AHR738" s="540"/>
      <c r="AHS738" s="540"/>
      <c r="AHT738" s="540"/>
      <c r="AHU738" s="540"/>
      <c r="AHV738" s="540"/>
      <c r="AHW738" s="540"/>
      <c r="AHX738" s="540"/>
      <c r="AHY738" s="540"/>
      <c r="AHZ738" s="540"/>
      <c r="AIA738" s="540"/>
      <c r="AIB738" s="540"/>
      <c r="AIC738" s="540"/>
      <c r="AID738" s="540"/>
      <c r="AIE738" s="540"/>
      <c r="AIF738" s="540"/>
      <c r="AIG738" s="540"/>
      <c r="AIH738" s="540"/>
      <c r="AII738" s="540"/>
      <c r="AIJ738" s="540"/>
      <c r="AIK738" s="540"/>
      <c r="AIL738" s="540"/>
      <c r="AIM738" s="540"/>
      <c r="AIN738" s="540"/>
      <c r="AIO738" s="540"/>
      <c r="AIP738" s="540"/>
      <c r="AIQ738" s="540"/>
      <c r="AIR738" s="540"/>
      <c r="AIS738" s="540"/>
      <c r="AIT738" s="540"/>
      <c r="AIU738" s="540"/>
      <c r="AIV738" s="540"/>
      <c r="AIW738" s="540"/>
      <c r="AIX738" s="540"/>
      <c r="AIY738" s="540"/>
      <c r="AIZ738" s="540"/>
      <c r="AJA738" s="540"/>
      <c r="AJB738" s="540"/>
      <c r="AJC738" s="540"/>
      <c r="AJD738" s="540"/>
      <c r="AJE738" s="540"/>
      <c r="AJF738" s="540"/>
      <c r="AJG738" s="540"/>
      <c r="AJH738" s="540"/>
      <c r="AJI738" s="540"/>
      <c r="AJJ738" s="540"/>
      <c r="AJK738" s="540"/>
      <c r="AJL738" s="540"/>
      <c r="AJM738" s="540"/>
      <c r="AJN738" s="540"/>
      <c r="AJO738" s="540"/>
      <c r="AJP738" s="540"/>
      <c r="AJQ738" s="540"/>
      <c r="AJR738" s="540"/>
      <c r="AJS738" s="540"/>
      <c r="AJT738" s="540"/>
      <c r="AJU738" s="540"/>
      <c r="AJV738" s="540"/>
      <c r="AJW738" s="540"/>
      <c r="AJX738" s="540"/>
      <c r="AJY738" s="540"/>
      <c r="AJZ738" s="540"/>
      <c r="AKA738" s="540"/>
      <c r="AKB738" s="540"/>
      <c r="AKC738" s="540"/>
      <c r="AKD738" s="540"/>
      <c r="AKE738" s="540"/>
      <c r="AKF738" s="540"/>
      <c r="AKG738" s="540"/>
      <c r="AKH738" s="540"/>
      <c r="AKI738" s="540"/>
      <c r="AKJ738" s="540"/>
      <c r="AKK738" s="540"/>
      <c r="AKL738" s="540"/>
      <c r="AKM738" s="540"/>
      <c r="AKN738" s="540"/>
      <c r="AKO738" s="540"/>
      <c r="AKP738" s="540"/>
      <c r="AKQ738" s="540"/>
      <c r="AKR738" s="540"/>
      <c r="AKS738" s="540"/>
      <c r="AKT738" s="540"/>
      <c r="AKU738" s="540"/>
      <c r="AKV738" s="540"/>
      <c r="AKW738" s="540"/>
      <c r="AKX738" s="540"/>
      <c r="AKY738" s="540"/>
      <c r="AKZ738" s="540"/>
      <c r="ALA738" s="540"/>
      <c r="ALB738" s="540"/>
      <c r="ALC738" s="540"/>
      <c r="ALD738" s="540"/>
      <c r="ALE738" s="540"/>
      <c r="ALF738" s="540"/>
      <c r="ALG738" s="540"/>
      <c r="ALH738" s="540"/>
      <c r="ALI738" s="540"/>
      <c r="ALJ738" s="540"/>
      <c r="ALK738" s="540"/>
      <c r="ALL738" s="540"/>
      <c r="ALM738" s="540"/>
      <c r="ALN738" s="540"/>
      <c r="ALO738" s="540"/>
      <c r="ALP738" s="540"/>
      <c r="ALQ738" s="540"/>
      <c r="ALR738" s="540"/>
      <c r="ALS738" s="540"/>
      <c r="ALT738" s="540"/>
      <c r="ALU738" s="540"/>
      <c r="ALV738" s="540"/>
      <c r="ALW738" s="540"/>
      <c r="ALX738" s="540"/>
      <c r="ALY738" s="540"/>
      <c r="ALZ738" s="540"/>
      <c r="AMA738" s="540"/>
      <c r="AMB738" s="540"/>
      <c r="AMC738" s="540"/>
      <c r="AMD738" s="540"/>
      <c r="AME738" s="540"/>
      <c r="AMF738" s="540"/>
      <c r="AMG738" s="540"/>
      <c r="AMH738" s="540"/>
      <c r="AMI738" s="540"/>
      <c r="AMJ738" s="540"/>
      <c r="AMK738" s="540"/>
      <c r="AML738" s="540"/>
      <c r="AMM738" s="540"/>
      <c r="AMN738" s="540"/>
      <c r="AMO738" s="540"/>
      <c r="AMP738" s="540"/>
      <c r="AMQ738" s="540"/>
      <c r="AMR738" s="540"/>
      <c r="AMS738" s="540"/>
      <c r="AMT738" s="540"/>
      <c r="AMU738" s="540"/>
      <c r="AMV738" s="540"/>
      <c r="AMW738" s="540"/>
      <c r="AMX738" s="540"/>
      <c r="AMY738" s="540"/>
      <c r="AMZ738" s="540"/>
      <c r="ANA738" s="540"/>
      <c r="ANB738" s="540"/>
      <c r="ANC738" s="540"/>
      <c r="AND738" s="540"/>
      <c r="ANE738" s="540"/>
      <c r="ANF738" s="540"/>
      <c r="ANG738" s="540"/>
      <c r="ANH738" s="540"/>
      <c r="ANI738" s="540"/>
      <c r="ANJ738" s="540"/>
      <c r="ANK738" s="540"/>
      <c r="ANL738" s="540"/>
      <c r="ANM738" s="540"/>
      <c r="ANN738" s="540"/>
      <c r="ANO738" s="540"/>
      <c r="ANP738" s="540"/>
      <c r="ANQ738" s="540"/>
      <c r="ANR738" s="540"/>
      <c r="ANS738" s="540"/>
      <c r="ANT738" s="540"/>
      <c r="ANU738" s="540"/>
      <c r="ANV738" s="540"/>
      <c r="ANW738" s="540"/>
      <c r="ANX738" s="540"/>
      <c r="ANY738" s="540"/>
      <c r="ANZ738" s="540"/>
      <c r="AOA738" s="540"/>
      <c r="AOB738" s="540"/>
      <c r="AOC738" s="540"/>
      <c r="AOD738" s="540"/>
      <c r="AOE738" s="540"/>
      <c r="AOF738" s="540"/>
      <c r="AOG738" s="540"/>
      <c r="AOH738" s="540"/>
      <c r="AOI738" s="540"/>
      <c r="AOJ738" s="540"/>
      <c r="AOK738" s="540"/>
      <c r="AOL738" s="540"/>
      <c r="AOM738" s="540"/>
      <c r="AON738" s="540"/>
      <c r="AOO738" s="540"/>
      <c r="AOP738" s="540"/>
      <c r="AOQ738" s="540"/>
      <c r="AOR738" s="540"/>
      <c r="AOS738" s="540"/>
      <c r="AOT738" s="540"/>
      <c r="AOU738" s="540"/>
      <c r="AOV738" s="540"/>
      <c r="AOW738" s="540"/>
      <c r="AOX738" s="540"/>
      <c r="AOY738" s="540"/>
      <c r="AOZ738" s="540"/>
      <c r="APA738" s="540"/>
      <c r="APB738" s="540"/>
      <c r="APC738" s="540"/>
      <c r="APD738" s="540"/>
      <c r="APE738" s="540"/>
      <c r="APF738" s="540"/>
      <c r="APG738" s="540"/>
      <c r="APH738" s="540"/>
      <c r="API738" s="540"/>
      <c r="APJ738" s="540"/>
      <c r="APK738" s="540"/>
      <c r="APL738" s="540"/>
      <c r="APM738" s="540"/>
      <c r="APN738" s="540"/>
      <c r="APO738" s="540"/>
      <c r="APP738" s="540"/>
      <c r="APQ738" s="540"/>
      <c r="APR738" s="540"/>
      <c r="APS738" s="540"/>
      <c r="APT738" s="540"/>
      <c r="APU738" s="540"/>
      <c r="APV738" s="540"/>
      <c r="APW738" s="540"/>
      <c r="APX738" s="540"/>
      <c r="APY738" s="540"/>
      <c r="APZ738" s="540"/>
      <c r="AQA738" s="540"/>
      <c r="AQB738" s="540"/>
      <c r="AQC738" s="540"/>
      <c r="AQD738" s="540"/>
      <c r="AQE738" s="540"/>
      <c r="AQF738" s="540"/>
      <c r="AQG738" s="540"/>
      <c r="AQH738" s="540"/>
      <c r="AQI738" s="540"/>
      <c r="AQJ738" s="540"/>
      <c r="AQK738" s="540"/>
      <c r="AQL738" s="540"/>
      <c r="AQM738" s="540"/>
      <c r="AQN738" s="540"/>
      <c r="AQO738" s="540"/>
      <c r="AQP738" s="540"/>
      <c r="AQQ738" s="540"/>
      <c r="AQR738" s="540"/>
      <c r="AQS738" s="540"/>
      <c r="AQT738" s="540"/>
      <c r="AQU738" s="540"/>
      <c r="AQV738" s="540"/>
      <c r="AQW738" s="540"/>
      <c r="AQX738" s="540"/>
      <c r="AQY738" s="540"/>
      <c r="AQZ738" s="540"/>
      <c r="ARA738" s="540"/>
      <c r="ARB738" s="540"/>
      <c r="ARC738" s="540"/>
      <c r="ARD738" s="540"/>
      <c r="ARE738" s="540"/>
      <c r="ARF738" s="540"/>
      <c r="ARG738" s="540"/>
      <c r="ARH738" s="540"/>
      <c r="ARI738" s="540"/>
      <c r="ARJ738" s="540"/>
      <c r="ARK738" s="540"/>
      <c r="ARL738" s="540"/>
      <c r="ARM738" s="540"/>
      <c r="ARN738" s="540"/>
      <c r="ARO738" s="540"/>
      <c r="ARP738" s="540"/>
      <c r="ARQ738" s="540"/>
      <c r="ARR738" s="540"/>
      <c r="ARS738" s="540"/>
      <c r="ART738" s="540"/>
      <c r="ARU738" s="540"/>
      <c r="ARV738" s="540"/>
      <c r="ARW738" s="540"/>
      <c r="ARX738" s="540"/>
      <c r="ARY738" s="540"/>
      <c r="ARZ738" s="540"/>
      <c r="ASA738" s="540"/>
      <c r="ASB738" s="540"/>
      <c r="ASC738" s="540"/>
      <c r="ASD738" s="540"/>
      <c r="ASE738" s="540"/>
      <c r="ASF738" s="540"/>
      <c r="ASG738" s="540"/>
      <c r="ASH738" s="540"/>
      <c r="ASI738" s="540"/>
      <c r="ASJ738" s="540"/>
      <c r="ASK738" s="540"/>
      <c r="ASL738" s="540"/>
      <c r="ASM738" s="540"/>
      <c r="ASN738" s="540"/>
      <c r="ASO738" s="540"/>
      <c r="ASP738" s="540"/>
      <c r="ASQ738" s="540"/>
      <c r="ASR738" s="540"/>
      <c r="ASS738" s="540"/>
      <c r="AST738" s="540"/>
      <c r="ASU738" s="540"/>
      <c r="ASV738" s="540"/>
      <c r="ASW738" s="540"/>
      <c r="ASX738" s="540"/>
      <c r="ASY738" s="540"/>
      <c r="ASZ738" s="540"/>
      <c r="ATA738" s="540"/>
      <c r="ATB738" s="540"/>
      <c r="ATC738" s="540"/>
      <c r="ATD738" s="540"/>
      <c r="ATE738" s="540"/>
      <c r="ATF738" s="540"/>
      <c r="ATG738" s="540"/>
      <c r="ATH738" s="540"/>
      <c r="ATI738" s="540"/>
      <c r="ATJ738" s="540"/>
      <c r="ATK738" s="540"/>
      <c r="ATL738" s="540"/>
      <c r="ATM738" s="540"/>
      <c r="ATN738" s="540"/>
      <c r="ATO738" s="540"/>
      <c r="ATP738" s="540"/>
      <c r="ATQ738" s="540"/>
      <c r="ATR738" s="540"/>
      <c r="ATS738" s="540"/>
      <c r="ATT738" s="540"/>
      <c r="ATU738" s="540"/>
      <c r="ATV738" s="540"/>
      <c r="ATW738" s="540"/>
      <c r="ATX738" s="540"/>
      <c r="ATY738" s="540"/>
      <c r="ATZ738" s="540"/>
      <c r="AUA738" s="540"/>
      <c r="AUB738" s="540"/>
      <c r="AUC738" s="540"/>
      <c r="AUD738" s="540"/>
      <c r="AUE738" s="540"/>
      <c r="AUF738" s="540"/>
      <c r="AUG738" s="540"/>
      <c r="AUH738" s="540"/>
      <c r="AUI738" s="540"/>
      <c r="AUJ738" s="540"/>
      <c r="AUK738" s="540"/>
      <c r="AUL738" s="540"/>
      <c r="AUM738" s="540"/>
      <c r="AUN738" s="540"/>
      <c r="AUO738" s="540"/>
      <c r="AUP738" s="540"/>
      <c r="AUQ738" s="540"/>
      <c r="AUR738" s="540"/>
      <c r="AUS738" s="540"/>
      <c r="AUT738" s="540"/>
      <c r="AUU738" s="540"/>
      <c r="AUV738" s="540"/>
      <c r="AUW738" s="540"/>
      <c r="AUX738" s="540"/>
      <c r="AUY738" s="540"/>
      <c r="AUZ738" s="540"/>
      <c r="AVA738" s="540"/>
      <c r="AVB738" s="540"/>
      <c r="AVC738" s="540"/>
      <c r="AVD738" s="540"/>
      <c r="AVE738" s="540"/>
      <c r="AVF738" s="540"/>
      <c r="AVG738" s="540"/>
      <c r="AVH738" s="540"/>
      <c r="AVI738" s="540"/>
      <c r="AVJ738" s="540"/>
      <c r="AVK738" s="540"/>
      <c r="AVL738" s="540"/>
      <c r="AVM738" s="540"/>
      <c r="AVN738" s="540"/>
      <c r="AVO738" s="540"/>
      <c r="AVP738" s="540"/>
      <c r="AVQ738" s="540"/>
      <c r="AVR738" s="540"/>
      <c r="AVS738" s="540"/>
      <c r="AVT738" s="540"/>
      <c r="AVU738" s="540"/>
      <c r="AVV738" s="540"/>
      <c r="AVW738" s="540"/>
      <c r="AVX738" s="540"/>
      <c r="AVY738" s="540"/>
      <c r="AVZ738" s="540"/>
      <c r="AWA738" s="540"/>
      <c r="AWB738" s="540"/>
      <c r="AWC738" s="540"/>
      <c r="AWD738" s="540"/>
      <c r="AWE738" s="540"/>
      <c r="AWF738" s="540"/>
      <c r="AWG738" s="540"/>
      <c r="AWH738" s="540"/>
      <c r="AWI738" s="540"/>
      <c r="AWJ738" s="540"/>
      <c r="AWK738" s="540"/>
      <c r="AWL738" s="540"/>
      <c r="AWM738" s="540"/>
      <c r="AWN738" s="540"/>
      <c r="AWO738" s="540"/>
      <c r="AWP738" s="540"/>
      <c r="AWQ738" s="540"/>
      <c r="AWR738" s="540"/>
      <c r="AWS738" s="540"/>
      <c r="AWT738" s="540"/>
      <c r="AWU738" s="540"/>
      <c r="AWV738" s="540"/>
      <c r="AWW738" s="540"/>
      <c r="AWX738" s="540"/>
      <c r="AWY738" s="540"/>
      <c r="AWZ738" s="540"/>
      <c r="AXA738" s="540"/>
      <c r="AXB738" s="540"/>
      <c r="AXC738" s="540"/>
      <c r="AXD738" s="540"/>
      <c r="AXE738" s="540"/>
      <c r="AXF738" s="540"/>
      <c r="AXG738" s="540"/>
      <c r="AXH738" s="540"/>
      <c r="AXI738" s="540"/>
      <c r="AXJ738" s="540"/>
      <c r="AXK738" s="540"/>
      <c r="AXL738" s="540"/>
      <c r="AXM738" s="540"/>
      <c r="AXN738" s="540"/>
      <c r="AXO738" s="540"/>
      <c r="AXP738" s="540"/>
      <c r="AXQ738" s="540"/>
      <c r="AXR738" s="540"/>
      <c r="AXS738" s="540"/>
      <c r="AXT738" s="540"/>
      <c r="AXU738" s="540"/>
      <c r="AXV738" s="540"/>
      <c r="AXW738" s="540"/>
      <c r="AXX738" s="540"/>
      <c r="AXY738" s="540"/>
      <c r="AXZ738" s="540"/>
      <c r="AYA738" s="540"/>
      <c r="AYB738" s="540"/>
      <c r="AYC738" s="540"/>
      <c r="AYD738" s="540"/>
      <c r="AYE738" s="540"/>
      <c r="AYF738" s="540"/>
      <c r="AYG738" s="540"/>
      <c r="AYH738" s="540"/>
      <c r="AYI738" s="540"/>
      <c r="AYJ738" s="540"/>
      <c r="AYK738" s="540"/>
      <c r="AYL738" s="540"/>
      <c r="AYM738" s="540"/>
      <c r="AYN738" s="540"/>
      <c r="AYO738" s="540"/>
      <c r="AYP738" s="540"/>
      <c r="AYQ738" s="540"/>
      <c r="AYR738" s="540"/>
      <c r="AYS738" s="540"/>
      <c r="AYT738" s="540"/>
      <c r="AYU738" s="540"/>
      <c r="AYV738" s="540"/>
      <c r="AYW738" s="540"/>
      <c r="AYX738" s="540"/>
      <c r="AYY738" s="540"/>
      <c r="AYZ738" s="540"/>
      <c r="AZA738" s="540"/>
      <c r="AZB738" s="540"/>
      <c r="AZC738" s="540"/>
      <c r="AZD738" s="540"/>
      <c r="AZE738" s="540"/>
      <c r="AZF738" s="540"/>
      <c r="AZG738" s="540"/>
      <c r="AZH738" s="540"/>
      <c r="AZI738" s="540"/>
      <c r="AZJ738" s="540"/>
      <c r="AZK738" s="540"/>
      <c r="AZL738" s="540"/>
      <c r="AZM738" s="540"/>
      <c r="AZN738" s="540"/>
      <c r="AZO738" s="540"/>
      <c r="AZP738" s="540"/>
      <c r="AZQ738" s="540"/>
      <c r="AZR738" s="540"/>
      <c r="AZS738" s="540"/>
      <c r="AZT738" s="540"/>
      <c r="AZU738" s="540"/>
      <c r="AZV738" s="540"/>
      <c r="AZW738" s="540"/>
      <c r="AZX738" s="540"/>
      <c r="AZY738" s="540"/>
      <c r="AZZ738" s="540"/>
      <c r="BAA738" s="540"/>
      <c r="BAB738" s="540"/>
      <c r="BAC738" s="540"/>
      <c r="BAD738" s="540"/>
      <c r="BAE738" s="540"/>
      <c r="BAF738" s="540"/>
      <c r="BAG738" s="540"/>
      <c r="BAH738" s="540"/>
      <c r="BAI738" s="540"/>
      <c r="BAJ738" s="540"/>
      <c r="BAK738" s="540"/>
      <c r="BAL738" s="540"/>
      <c r="BAM738" s="540"/>
      <c r="BAN738" s="540"/>
      <c r="BAO738" s="540"/>
      <c r="BAP738" s="540"/>
      <c r="BAQ738" s="540"/>
      <c r="BAR738" s="540"/>
      <c r="BAS738" s="540"/>
      <c r="BAT738" s="540"/>
      <c r="BAU738" s="540"/>
      <c r="BAV738" s="540"/>
      <c r="BAW738" s="540"/>
      <c r="BAX738" s="540"/>
      <c r="BAY738" s="540"/>
      <c r="BAZ738" s="540"/>
      <c r="BBA738" s="540"/>
      <c r="BBB738" s="540"/>
      <c r="BBC738" s="540"/>
      <c r="BBD738" s="540"/>
      <c r="BBE738" s="540"/>
      <c r="BBF738" s="540"/>
      <c r="BBG738" s="540"/>
      <c r="BBH738" s="540"/>
      <c r="BBI738" s="540"/>
      <c r="BBJ738" s="540"/>
      <c r="BBK738" s="540"/>
      <c r="BBL738" s="540"/>
      <c r="BBM738" s="540"/>
      <c r="BBN738" s="540"/>
      <c r="BBO738" s="540"/>
      <c r="BBP738" s="540"/>
      <c r="BBQ738" s="540"/>
      <c r="BBR738" s="540"/>
      <c r="BBS738" s="540"/>
      <c r="BBT738" s="540"/>
      <c r="BBU738" s="540"/>
      <c r="BBV738" s="540"/>
      <c r="BBW738" s="540"/>
      <c r="BBX738" s="540"/>
      <c r="BBY738" s="540"/>
      <c r="BBZ738" s="540"/>
      <c r="BCA738" s="540"/>
      <c r="BCB738" s="540"/>
      <c r="BCC738" s="540"/>
      <c r="BCD738" s="540"/>
      <c r="BCE738" s="540"/>
      <c r="BCF738" s="540"/>
      <c r="BCG738" s="540"/>
      <c r="BCH738" s="540"/>
      <c r="BCI738" s="540"/>
      <c r="BCJ738" s="540"/>
      <c r="BCK738" s="540"/>
      <c r="BCL738" s="540"/>
      <c r="BCM738" s="540"/>
      <c r="BCN738" s="540"/>
      <c r="BCO738" s="540"/>
      <c r="BCP738" s="540"/>
      <c r="BCQ738" s="540"/>
      <c r="BCR738" s="540"/>
      <c r="BCS738" s="540"/>
      <c r="BCT738" s="540"/>
      <c r="BCU738" s="540"/>
      <c r="BCV738" s="540"/>
      <c r="BCW738" s="540"/>
      <c r="BCX738" s="540"/>
      <c r="BCY738" s="540"/>
      <c r="BCZ738" s="540"/>
      <c r="BDA738" s="540"/>
      <c r="BDB738" s="540"/>
      <c r="BDC738" s="540"/>
      <c r="BDD738" s="540"/>
      <c r="BDE738" s="540"/>
      <c r="BDF738" s="540"/>
      <c r="BDG738" s="540"/>
      <c r="BDH738" s="540"/>
      <c r="BDI738" s="540"/>
      <c r="BDJ738" s="540"/>
      <c r="BDK738" s="540"/>
      <c r="BDL738" s="540"/>
      <c r="BDM738" s="540"/>
      <c r="BDN738" s="540"/>
      <c r="BDO738" s="540"/>
      <c r="BDP738" s="540"/>
      <c r="BDQ738" s="540"/>
      <c r="BDR738" s="540"/>
      <c r="BDS738" s="540"/>
      <c r="BDT738" s="540"/>
      <c r="BDU738" s="540"/>
      <c r="BDV738" s="540"/>
      <c r="BDW738" s="540"/>
      <c r="BDX738" s="540"/>
      <c r="BDY738" s="540"/>
      <c r="BDZ738" s="540"/>
      <c r="BEA738" s="540"/>
      <c r="BEB738" s="540"/>
      <c r="BEC738" s="540"/>
      <c r="BED738" s="540"/>
      <c r="BEE738" s="540"/>
      <c r="BEF738" s="540"/>
      <c r="BEG738" s="540"/>
      <c r="BEH738" s="540"/>
      <c r="BEI738" s="540"/>
      <c r="BEJ738" s="540"/>
      <c r="BEK738" s="540"/>
      <c r="BEL738" s="540"/>
      <c r="BEM738" s="540"/>
      <c r="BEN738" s="540"/>
      <c r="BEO738" s="540"/>
      <c r="BEP738" s="540"/>
      <c r="BEQ738" s="540"/>
      <c r="BER738" s="540"/>
      <c r="BES738" s="540"/>
      <c r="BET738" s="540"/>
      <c r="BEU738" s="540"/>
      <c r="BEV738" s="540"/>
      <c r="BEW738" s="540"/>
      <c r="BEX738" s="540"/>
      <c r="BEY738" s="540"/>
      <c r="BEZ738" s="540"/>
      <c r="BFA738" s="540"/>
      <c r="BFB738" s="540"/>
      <c r="BFC738" s="540"/>
      <c r="BFD738" s="540"/>
      <c r="BFE738" s="540"/>
      <c r="BFF738" s="540"/>
      <c r="BFG738" s="540"/>
      <c r="BFH738" s="540"/>
      <c r="BFI738" s="540"/>
      <c r="BFJ738" s="540"/>
      <c r="BFK738" s="540"/>
      <c r="BFL738" s="540"/>
      <c r="BFM738" s="540"/>
      <c r="BFN738" s="540"/>
      <c r="BFO738" s="540"/>
      <c r="BFP738" s="540"/>
      <c r="BFQ738" s="540"/>
      <c r="BFR738" s="540"/>
      <c r="BFS738" s="540"/>
      <c r="BFT738" s="540"/>
      <c r="BFU738" s="540"/>
      <c r="BFV738" s="540"/>
      <c r="BFW738" s="540"/>
      <c r="BFX738" s="540"/>
      <c r="BFY738" s="540"/>
      <c r="BFZ738" s="540"/>
      <c r="BGA738" s="540"/>
      <c r="BGB738" s="540"/>
      <c r="BGC738" s="540"/>
      <c r="BGD738" s="540"/>
      <c r="BGE738" s="540"/>
      <c r="BGF738" s="540"/>
      <c r="BGG738" s="540"/>
      <c r="BGH738" s="540"/>
      <c r="BGI738" s="540"/>
      <c r="BGJ738" s="540"/>
      <c r="BGK738" s="540"/>
      <c r="BGL738" s="540"/>
      <c r="BGM738" s="540"/>
      <c r="BGN738" s="540"/>
      <c r="BGO738" s="540"/>
      <c r="BGP738" s="540"/>
      <c r="BGQ738" s="540"/>
      <c r="BGR738" s="540"/>
      <c r="BGS738" s="540"/>
      <c r="BGT738" s="540"/>
      <c r="BGU738" s="540"/>
      <c r="BGV738" s="540"/>
      <c r="BGW738" s="540"/>
      <c r="BGX738" s="540"/>
      <c r="BGY738" s="540"/>
      <c r="BGZ738" s="540"/>
      <c r="BHA738" s="540"/>
      <c r="BHB738" s="540"/>
      <c r="BHC738" s="540"/>
      <c r="BHD738" s="540"/>
      <c r="BHE738" s="540"/>
      <c r="BHF738" s="540"/>
      <c r="BHG738" s="540"/>
      <c r="BHH738" s="540"/>
      <c r="BHI738" s="540"/>
      <c r="BHJ738" s="540"/>
      <c r="BHK738" s="540"/>
      <c r="BHL738" s="540"/>
      <c r="BHM738" s="540"/>
      <c r="BHN738" s="540"/>
      <c r="BHO738" s="540"/>
      <c r="BHP738" s="540"/>
      <c r="BHQ738" s="540"/>
      <c r="BHR738" s="540"/>
      <c r="BHS738" s="540"/>
      <c r="BHT738" s="540"/>
      <c r="BHU738" s="540"/>
      <c r="BHV738" s="540"/>
      <c r="BHW738" s="540"/>
      <c r="BHX738" s="540"/>
      <c r="BHY738" s="540"/>
      <c r="BHZ738" s="540"/>
      <c r="BIA738" s="540"/>
      <c r="BIB738" s="540"/>
      <c r="BIC738" s="540"/>
      <c r="BID738" s="540"/>
      <c r="BIE738" s="540"/>
      <c r="BIF738" s="540"/>
      <c r="BIG738" s="540"/>
      <c r="BIH738" s="540"/>
      <c r="BII738" s="540"/>
      <c r="BIJ738" s="540"/>
      <c r="BIK738" s="540"/>
      <c r="BIL738" s="540"/>
      <c r="BIM738" s="540"/>
      <c r="BIN738" s="540"/>
      <c r="BIO738" s="540"/>
      <c r="BIP738" s="540"/>
      <c r="BIQ738" s="540"/>
      <c r="BIR738" s="540"/>
      <c r="BIS738" s="540"/>
      <c r="BIT738" s="540"/>
      <c r="BIU738" s="540"/>
      <c r="BIV738" s="540"/>
      <c r="BIW738" s="540"/>
      <c r="BIX738" s="540"/>
      <c r="BIY738" s="540"/>
      <c r="BIZ738" s="540"/>
      <c r="BJA738" s="540"/>
      <c r="BJB738" s="540"/>
      <c r="BJC738" s="540"/>
      <c r="BJD738" s="540"/>
      <c r="BJE738" s="540"/>
      <c r="BJF738" s="540"/>
      <c r="BJG738" s="540"/>
      <c r="BJH738" s="540"/>
      <c r="BJI738" s="540"/>
      <c r="BJJ738" s="540"/>
      <c r="BJK738" s="540"/>
      <c r="BJL738" s="540"/>
      <c r="BJM738" s="540"/>
      <c r="BJN738" s="540"/>
      <c r="BJO738" s="540"/>
      <c r="BJP738" s="540"/>
      <c r="BJQ738" s="540"/>
      <c r="BJR738" s="540"/>
      <c r="BJS738" s="540"/>
      <c r="BJT738" s="540"/>
      <c r="BJU738" s="540"/>
      <c r="BJV738" s="540"/>
      <c r="BJW738" s="540"/>
      <c r="BJX738" s="540"/>
      <c r="BJY738" s="540"/>
      <c r="BJZ738" s="540"/>
      <c r="BKA738" s="540"/>
      <c r="BKB738" s="540"/>
      <c r="BKC738" s="540"/>
      <c r="BKD738" s="540"/>
      <c r="BKE738" s="540"/>
      <c r="BKF738" s="540"/>
      <c r="BKG738" s="540"/>
      <c r="BKH738" s="540"/>
      <c r="BKI738" s="540"/>
      <c r="BKJ738" s="540"/>
      <c r="BKK738" s="540"/>
      <c r="BKL738" s="540"/>
      <c r="BKM738" s="540"/>
      <c r="BKN738" s="540"/>
      <c r="BKO738" s="540"/>
      <c r="BKP738" s="540"/>
      <c r="BKQ738" s="540"/>
      <c r="BKR738" s="540"/>
      <c r="BKS738" s="540"/>
      <c r="BKT738" s="540"/>
      <c r="BKU738" s="540"/>
      <c r="BKV738" s="540"/>
      <c r="BKW738" s="540"/>
      <c r="BKX738" s="540"/>
      <c r="BKY738" s="540"/>
      <c r="BKZ738" s="540"/>
      <c r="BLA738" s="540"/>
      <c r="BLB738" s="540"/>
      <c r="BLC738" s="540"/>
      <c r="BLD738" s="540"/>
      <c r="BLE738" s="540"/>
      <c r="BLF738" s="540"/>
      <c r="BLG738" s="540"/>
      <c r="BLH738" s="540"/>
      <c r="BLI738" s="540"/>
      <c r="BLJ738" s="540"/>
      <c r="BLK738" s="540"/>
      <c r="BLL738" s="540"/>
      <c r="BLM738" s="540"/>
      <c r="BLN738" s="540"/>
      <c r="BLO738" s="540"/>
      <c r="BLP738" s="540"/>
      <c r="BLQ738" s="540"/>
      <c r="BLR738" s="540"/>
      <c r="BLS738" s="540"/>
      <c r="BLT738" s="540"/>
      <c r="BLU738" s="540"/>
      <c r="BLV738" s="540"/>
      <c r="BLW738" s="540"/>
      <c r="BLX738" s="540"/>
      <c r="BLY738" s="540"/>
      <c r="BLZ738" s="540"/>
      <c r="BMA738" s="540"/>
      <c r="BMB738" s="540"/>
      <c r="BMC738" s="540"/>
      <c r="BMD738" s="540"/>
      <c r="BME738" s="540"/>
      <c r="BMF738" s="540"/>
      <c r="BMG738" s="540"/>
      <c r="BMH738" s="540"/>
      <c r="BMI738" s="540"/>
      <c r="BMJ738" s="540"/>
      <c r="BMK738" s="540"/>
      <c r="BML738" s="540"/>
      <c r="BMM738" s="540"/>
      <c r="BMN738" s="540"/>
      <c r="BMO738" s="540"/>
      <c r="BMP738" s="540"/>
      <c r="BMQ738" s="540"/>
      <c r="BMR738" s="540"/>
      <c r="BMS738" s="540"/>
      <c r="BMT738" s="540"/>
      <c r="BMU738" s="540"/>
      <c r="BMV738" s="540"/>
      <c r="BMW738" s="540"/>
      <c r="BMX738" s="540"/>
      <c r="BMY738" s="540"/>
      <c r="BMZ738" s="540"/>
      <c r="BNA738" s="540"/>
      <c r="BNB738" s="540"/>
      <c r="BNC738" s="540"/>
      <c r="BND738" s="540"/>
      <c r="BNE738" s="540"/>
      <c r="BNF738" s="540"/>
      <c r="BNG738" s="540"/>
      <c r="BNH738" s="540"/>
      <c r="BNI738" s="540"/>
      <c r="BNJ738" s="540"/>
      <c r="BNK738" s="540"/>
      <c r="BNL738" s="540"/>
      <c r="BNM738" s="540"/>
      <c r="BNN738" s="540"/>
      <c r="BNO738" s="540"/>
      <c r="BNP738" s="540"/>
      <c r="BNQ738" s="540"/>
      <c r="BNR738" s="540"/>
      <c r="BNS738" s="540"/>
      <c r="BNT738" s="540"/>
      <c r="BNU738" s="540"/>
      <c r="BNV738" s="540"/>
      <c r="BNW738" s="540"/>
      <c r="BNX738" s="540"/>
      <c r="BNY738" s="540"/>
      <c r="BNZ738" s="540"/>
      <c r="BOA738" s="540"/>
      <c r="BOB738" s="540"/>
      <c r="BOC738" s="540"/>
      <c r="BOD738" s="540"/>
      <c r="BOE738" s="540"/>
      <c r="BOF738" s="540"/>
      <c r="BOG738" s="540"/>
      <c r="BOH738" s="540"/>
      <c r="BOI738" s="540"/>
      <c r="BOJ738" s="540"/>
      <c r="BOK738" s="540"/>
      <c r="BOL738" s="540"/>
      <c r="BOM738" s="540"/>
      <c r="BON738" s="540"/>
      <c r="BOO738" s="540"/>
      <c r="BOP738" s="540"/>
      <c r="BOQ738" s="540"/>
      <c r="BOR738" s="540"/>
      <c r="BOS738" s="540"/>
      <c r="BOT738" s="540"/>
      <c r="BOU738" s="540"/>
      <c r="BOV738" s="540"/>
      <c r="BOW738" s="540"/>
      <c r="BOX738" s="540"/>
      <c r="BOY738" s="540"/>
      <c r="BOZ738" s="540"/>
      <c r="BPA738" s="540"/>
      <c r="BPB738" s="540"/>
      <c r="BPC738" s="540"/>
      <c r="BPD738" s="540"/>
      <c r="BPE738" s="540"/>
      <c r="BPF738" s="540"/>
      <c r="BPG738" s="540"/>
      <c r="BPH738" s="540"/>
      <c r="BPI738" s="540"/>
      <c r="BPJ738" s="540"/>
      <c r="BPK738" s="540"/>
      <c r="BPL738" s="540"/>
      <c r="BPM738" s="540"/>
      <c r="BPN738" s="540"/>
      <c r="BPO738" s="540"/>
      <c r="BPP738" s="540"/>
      <c r="BPQ738" s="540"/>
      <c r="BPR738" s="540"/>
      <c r="BPS738" s="540"/>
      <c r="BPT738" s="540"/>
      <c r="BPU738" s="540"/>
      <c r="BPV738" s="540"/>
      <c r="BPW738" s="540"/>
      <c r="BPX738" s="540"/>
      <c r="BPY738" s="540"/>
      <c r="BPZ738" s="540"/>
      <c r="BQA738" s="540"/>
      <c r="BQB738" s="540"/>
      <c r="BQC738" s="540"/>
      <c r="BQD738" s="540"/>
      <c r="BQE738" s="540"/>
      <c r="BQF738" s="540"/>
      <c r="BQG738" s="540"/>
      <c r="BQH738" s="540"/>
      <c r="BQI738" s="540"/>
      <c r="BQJ738" s="540"/>
      <c r="BQK738" s="540"/>
      <c r="BQL738" s="540"/>
      <c r="BQM738" s="540"/>
      <c r="BQN738" s="540"/>
      <c r="BQO738" s="540"/>
      <c r="BQP738" s="540"/>
      <c r="BQQ738" s="540"/>
      <c r="BQR738" s="540"/>
      <c r="BQS738" s="540"/>
      <c r="BQT738" s="540"/>
      <c r="BQU738" s="540"/>
      <c r="BQV738" s="540"/>
      <c r="BQW738" s="540"/>
      <c r="BQX738" s="540"/>
      <c r="BQY738" s="540"/>
      <c r="BQZ738" s="540"/>
      <c r="BRA738" s="540"/>
      <c r="BRB738" s="540"/>
      <c r="BRC738" s="540"/>
      <c r="BRD738" s="540"/>
      <c r="BRE738" s="540"/>
      <c r="BRF738" s="540"/>
      <c r="BRG738" s="540"/>
      <c r="BRH738" s="540"/>
      <c r="BRI738" s="540"/>
      <c r="BRJ738" s="540"/>
      <c r="BRK738" s="540"/>
      <c r="BRL738" s="540"/>
      <c r="BRM738" s="540"/>
      <c r="BRN738" s="540"/>
      <c r="BRO738" s="540"/>
      <c r="BRP738" s="540"/>
      <c r="BRQ738" s="540"/>
      <c r="BRR738" s="540"/>
      <c r="BRS738" s="540"/>
      <c r="BRT738" s="540"/>
      <c r="BRU738" s="540"/>
      <c r="BRV738" s="540"/>
      <c r="BRW738" s="540"/>
      <c r="BRX738" s="540"/>
      <c r="BRY738" s="540"/>
      <c r="BRZ738" s="540"/>
      <c r="BSA738" s="540"/>
      <c r="BSB738" s="540"/>
      <c r="BSC738" s="540"/>
      <c r="BSD738" s="540"/>
      <c r="BSE738" s="540"/>
      <c r="BSF738" s="540"/>
      <c r="BSG738" s="540"/>
      <c r="BSH738" s="540"/>
      <c r="BSI738" s="540"/>
      <c r="BSJ738" s="540"/>
      <c r="BSK738" s="540"/>
      <c r="BSL738" s="540"/>
      <c r="BSM738" s="540"/>
      <c r="BSN738" s="540"/>
      <c r="BSO738" s="540"/>
      <c r="BSP738" s="540"/>
      <c r="BSQ738" s="540"/>
      <c r="BSR738" s="540"/>
      <c r="BSS738" s="540"/>
      <c r="BST738" s="540"/>
      <c r="BSU738" s="540"/>
      <c r="BSV738" s="540"/>
      <c r="BSW738" s="540"/>
      <c r="BSX738" s="540"/>
      <c r="BSY738" s="540"/>
      <c r="BSZ738" s="540"/>
      <c r="BTA738" s="540"/>
      <c r="BTB738" s="540"/>
      <c r="BTC738" s="540"/>
      <c r="BTD738" s="540"/>
      <c r="BTE738" s="540"/>
      <c r="BTF738" s="540"/>
      <c r="BTG738" s="540"/>
      <c r="BTH738" s="540"/>
      <c r="BTI738" s="540"/>
      <c r="BTJ738" s="540"/>
      <c r="BTK738" s="540"/>
      <c r="BTL738" s="540"/>
      <c r="BTM738" s="540"/>
      <c r="BTN738" s="540"/>
      <c r="BTO738" s="540"/>
      <c r="BTP738" s="540"/>
      <c r="BTQ738" s="540"/>
      <c r="BTR738" s="540"/>
      <c r="BTS738" s="540"/>
      <c r="BTT738" s="540"/>
      <c r="BTU738" s="540"/>
      <c r="BTV738" s="540"/>
      <c r="BTW738" s="540"/>
      <c r="BTX738" s="540"/>
      <c r="BTY738" s="540"/>
      <c r="BTZ738" s="540"/>
      <c r="BUA738" s="540"/>
      <c r="BUB738" s="540"/>
      <c r="BUC738" s="540"/>
      <c r="BUD738" s="540"/>
      <c r="BUE738" s="540"/>
      <c r="BUF738" s="540"/>
      <c r="BUG738" s="540"/>
      <c r="BUH738" s="540"/>
      <c r="BUI738" s="540"/>
      <c r="BUJ738" s="540"/>
      <c r="BUK738" s="540"/>
      <c r="BUL738" s="540"/>
      <c r="BUM738" s="540"/>
      <c r="BUN738" s="540"/>
      <c r="BUO738" s="540"/>
      <c r="BUP738" s="540"/>
      <c r="BUQ738" s="540"/>
      <c r="BUR738" s="540"/>
      <c r="BUS738" s="540"/>
      <c r="BUT738" s="540"/>
      <c r="BUU738" s="540"/>
      <c r="BUV738" s="540"/>
      <c r="BUW738" s="540"/>
      <c r="BUX738" s="540"/>
      <c r="BUY738" s="540"/>
      <c r="BUZ738" s="540"/>
      <c r="BVA738" s="540"/>
      <c r="BVB738" s="540"/>
      <c r="BVC738" s="540"/>
      <c r="BVD738" s="540"/>
      <c r="BVE738" s="540"/>
      <c r="BVF738" s="540"/>
      <c r="BVG738" s="540"/>
      <c r="BVH738" s="540"/>
      <c r="BVI738" s="540"/>
      <c r="BVJ738" s="540"/>
      <c r="BVK738" s="540"/>
      <c r="BVL738" s="540"/>
      <c r="BVM738" s="540"/>
      <c r="BVN738" s="540"/>
      <c r="BVO738" s="540"/>
      <c r="BVP738" s="540"/>
      <c r="BVQ738" s="540"/>
      <c r="BVR738" s="540"/>
      <c r="BVS738" s="540"/>
      <c r="BVT738" s="540"/>
      <c r="BVU738" s="540"/>
      <c r="BVV738" s="540"/>
      <c r="BVW738" s="540"/>
      <c r="BVX738" s="540"/>
      <c r="BVY738" s="540"/>
      <c r="BVZ738" s="540"/>
      <c r="BWA738" s="540"/>
      <c r="BWB738" s="540"/>
      <c r="BWC738" s="540"/>
      <c r="BWD738" s="540"/>
      <c r="BWE738" s="540"/>
      <c r="BWF738" s="540"/>
      <c r="BWG738" s="540"/>
      <c r="BWH738" s="540"/>
      <c r="BWI738" s="540"/>
      <c r="BWJ738" s="540"/>
      <c r="BWK738" s="540"/>
      <c r="BWL738" s="540"/>
      <c r="BWM738" s="540"/>
      <c r="BWN738" s="540"/>
      <c r="BWO738" s="540"/>
      <c r="BWP738" s="540"/>
      <c r="BWQ738" s="540"/>
      <c r="BWR738" s="540"/>
      <c r="BWS738" s="540"/>
      <c r="BWT738" s="540"/>
      <c r="BWU738" s="540"/>
      <c r="BWV738" s="540"/>
      <c r="BWW738" s="540"/>
      <c r="BWX738" s="540"/>
      <c r="BWY738" s="540"/>
      <c r="BWZ738" s="540"/>
      <c r="BXA738" s="540"/>
      <c r="BXB738" s="540"/>
      <c r="BXC738" s="540"/>
      <c r="BXD738" s="540"/>
      <c r="BXE738" s="540"/>
      <c r="BXF738" s="540"/>
      <c r="BXG738" s="540"/>
      <c r="BXH738" s="540"/>
      <c r="BXI738" s="540"/>
      <c r="BXJ738" s="540"/>
      <c r="BXK738" s="540"/>
      <c r="BXL738" s="540"/>
      <c r="BXM738" s="540"/>
      <c r="BXN738" s="540"/>
      <c r="BXO738" s="540"/>
      <c r="BXP738" s="540"/>
      <c r="BXQ738" s="540"/>
      <c r="BXR738" s="540"/>
      <c r="BXS738" s="540"/>
      <c r="BXT738" s="540"/>
      <c r="BXU738" s="540"/>
      <c r="BXV738" s="540"/>
      <c r="BXW738" s="540"/>
      <c r="BXX738" s="540"/>
      <c r="BXY738" s="540"/>
      <c r="BXZ738" s="540"/>
      <c r="BYA738" s="540"/>
      <c r="BYB738" s="540"/>
      <c r="BYC738" s="540"/>
      <c r="BYD738" s="540"/>
      <c r="BYE738" s="540"/>
      <c r="BYF738" s="540"/>
      <c r="BYG738" s="540"/>
      <c r="BYH738" s="540"/>
      <c r="BYI738" s="540"/>
      <c r="BYJ738" s="540"/>
      <c r="BYK738" s="540"/>
      <c r="BYL738" s="540"/>
      <c r="BYM738" s="540"/>
      <c r="BYN738" s="540"/>
      <c r="BYO738" s="540"/>
      <c r="BYP738" s="540"/>
      <c r="BYQ738" s="540"/>
      <c r="BYR738" s="540"/>
      <c r="BYS738" s="540"/>
      <c r="BYT738" s="540"/>
      <c r="BYU738" s="540"/>
      <c r="BYV738" s="540"/>
      <c r="BYW738" s="540"/>
      <c r="BYX738" s="540"/>
      <c r="BYY738" s="540"/>
      <c r="BYZ738" s="540"/>
      <c r="BZA738" s="540"/>
      <c r="BZB738" s="540"/>
      <c r="BZC738" s="540"/>
      <c r="BZD738" s="540"/>
      <c r="BZE738" s="540"/>
      <c r="BZF738" s="540"/>
      <c r="BZG738" s="540"/>
      <c r="BZH738" s="540"/>
      <c r="BZI738" s="540"/>
      <c r="BZJ738" s="540"/>
      <c r="BZK738" s="540"/>
      <c r="BZL738" s="540"/>
      <c r="BZM738" s="540"/>
      <c r="BZN738" s="540"/>
      <c r="BZO738" s="540"/>
      <c r="BZP738" s="540"/>
      <c r="BZQ738" s="540"/>
      <c r="BZR738" s="540"/>
      <c r="BZS738" s="540"/>
      <c r="BZT738" s="540"/>
      <c r="BZU738" s="540"/>
      <c r="BZV738" s="540"/>
      <c r="BZW738" s="540"/>
      <c r="BZX738" s="540"/>
      <c r="BZY738" s="540"/>
      <c r="BZZ738" s="540"/>
      <c r="CAA738" s="540"/>
      <c r="CAB738" s="540"/>
      <c r="CAC738" s="540"/>
      <c r="CAD738" s="540"/>
      <c r="CAE738" s="540"/>
      <c r="CAF738" s="540"/>
      <c r="CAG738" s="540"/>
      <c r="CAH738" s="540"/>
      <c r="CAI738" s="540"/>
      <c r="CAJ738" s="540"/>
      <c r="CAK738" s="540"/>
      <c r="CAL738" s="540"/>
      <c r="CAM738" s="540"/>
      <c r="CAN738" s="540"/>
      <c r="CAO738" s="540"/>
      <c r="CAP738" s="540"/>
      <c r="CAQ738" s="540"/>
      <c r="CAR738" s="540"/>
      <c r="CAS738" s="540"/>
      <c r="CAT738" s="540"/>
      <c r="CAU738" s="540"/>
      <c r="CAV738" s="540"/>
      <c r="CAW738" s="540"/>
      <c r="CAX738" s="540"/>
      <c r="CAY738" s="540"/>
      <c r="CAZ738" s="540"/>
      <c r="CBA738" s="540"/>
      <c r="CBB738" s="540"/>
      <c r="CBC738" s="540"/>
      <c r="CBD738" s="540"/>
      <c r="CBE738" s="540"/>
      <c r="CBF738" s="540"/>
      <c r="CBG738" s="540"/>
      <c r="CBH738" s="540"/>
      <c r="CBI738" s="540"/>
      <c r="CBJ738" s="540"/>
      <c r="CBK738" s="540"/>
      <c r="CBL738" s="540"/>
      <c r="CBM738" s="540"/>
      <c r="CBN738" s="540"/>
      <c r="CBO738" s="540"/>
      <c r="CBP738" s="540"/>
      <c r="CBQ738" s="540"/>
      <c r="CBR738" s="540"/>
      <c r="CBS738" s="540"/>
      <c r="CBT738" s="540"/>
      <c r="CBU738" s="540"/>
      <c r="CBV738" s="540"/>
      <c r="CBW738" s="540"/>
      <c r="CBX738" s="540"/>
      <c r="CBY738" s="540"/>
      <c r="CBZ738" s="540"/>
      <c r="CCA738" s="540"/>
      <c r="CCB738" s="540"/>
      <c r="CCC738" s="540"/>
      <c r="CCD738" s="540"/>
      <c r="CCE738" s="540"/>
      <c r="CCF738" s="540"/>
      <c r="CCG738" s="540"/>
      <c r="CCH738" s="540"/>
      <c r="CCI738" s="540"/>
      <c r="CCJ738" s="540"/>
      <c r="CCK738" s="540"/>
      <c r="CCL738" s="540"/>
      <c r="CCM738" s="540"/>
      <c r="CCN738" s="540"/>
      <c r="CCO738" s="540"/>
      <c r="CCP738" s="540"/>
      <c r="CCQ738" s="540"/>
      <c r="CCR738" s="540"/>
      <c r="CCS738" s="540"/>
      <c r="CCT738" s="540"/>
      <c r="CCU738" s="540"/>
      <c r="CCV738" s="540"/>
      <c r="CCW738" s="540"/>
      <c r="CCX738" s="540"/>
      <c r="CCY738" s="540"/>
      <c r="CCZ738" s="540"/>
      <c r="CDA738" s="540"/>
      <c r="CDB738" s="540"/>
      <c r="CDC738" s="540"/>
      <c r="CDD738" s="540"/>
      <c r="CDE738" s="540"/>
      <c r="CDF738" s="540"/>
      <c r="CDG738" s="540"/>
      <c r="CDH738" s="540"/>
      <c r="CDI738" s="540"/>
      <c r="CDJ738" s="540"/>
      <c r="CDK738" s="540"/>
      <c r="CDL738" s="540"/>
      <c r="CDM738" s="540"/>
      <c r="CDN738" s="540"/>
      <c r="CDO738" s="540"/>
      <c r="CDP738" s="540"/>
      <c r="CDQ738" s="540"/>
      <c r="CDR738" s="540"/>
      <c r="CDS738" s="540"/>
      <c r="CDT738" s="540"/>
      <c r="CDU738" s="540"/>
      <c r="CDV738" s="540"/>
      <c r="CDW738" s="540"/>
      <c r="CDX738" s="540"/>
      <c r="CDY738" s="540"/>
      <c r="CDZ738" s="540"/>
      <c r="CEA738" s="540"/>
      <c r="CEB738" s="540"/>
      <c r="CEC738" s="540"/>
      <c r="CED738" s="540"/>
      <c r="CEE738" s="540"/>
      <c r="CEF738" s="540"/>
      <c r="CEG738" s="540"/>
      <c r="CEH738" s="540"/>
      <c r="CEI738" s="540"/>
      <c r="CEJ738" s="540"/>
      <c r="CEK738" s="540"/>
      <c r="CEL738" s="540"/>
      <c r="CEM738" s="540"/>
      <c r="CEN738" s="540"/>
      <c r="CEO738" s="540"/>
      <c r="CEP738" s="540"/>
      <c r="CEQ738" s="540"/>
      <c r="CER738" s="540"/>
      <c r="CES738" s="540"/>
      <c r="CET738" s="540"/>
      <c r="CEU738" s="540"/>
      <c r="CEV738" s="540"/>
      <c r="CEW738" s="540"/>
      <c r="CEX738" s="540"/>
      <c r="CEY738" s="540"/>
      <c r="CEZ738" s="540"/>
      <c r="CFA738" s="540"/>
      <c r="CFB738" s="540"/>
      <c r="CFC738" s="540"/>
      <c r="CFD738" s="540"/>
      <c r="CFE738" s="540"/>
      <c r="CFF738" s="540"/>
      <c r="CFG738" s="540"/>
      <c r="CFH738" s="540"/>
      <c r="CFI738" s="540"/>
      <c r="CFJ738" s="540"/>
      <c r="CFK738" s="540"/>
      <c r="CFL738" s="540"/>
      <c r="CFM738" s="540"/>
      <c r="CFN738" s="540"/>
      <c r="CFO738" s="540"/>
      <c r="CFP738" s="540"/>
      <c r="CFQ738" s="540"/>
      <c r="CFR738" s="540"/>
      <c r="CFS738" s="540"/>
      <c r="CFT738" s="540"/>
      <c r="CFU738" s="540"/>
      <c r="CFV738" s="540"/>
      <c r="CFW738" s="540"/>
      <c r="CFX738" s="540"/>
      <c r="CFY738" s="540"/>
      <c r="CFZ738" s="540"/>
      <c r="CGA738" s="540"/>
      <c r="CGB738" s="540"/>
      <c r="CGC738" s="540"/>
      <c r="CGD738" s="540"/>
      <c r="CGE738" s="540"/>
      <c r="CGF738" s="540"/>
      <c r="CGG738" s="540"/>
      <c r="CGH738" s="540"/>
      <c r="CGI738" s="540"/>
      <c r="CGJ738" s="540"/>
      <c r="CGK738" s="540"/>
      <c r="CGL738" s="540"/>
      <c r="CGM738" s="540"/>
      <c r="CGN738" s="540"/>
      <c r="CGO738" s="540"/>
      <c r="CGP738" s="540"/>
      <c r="CGQ738" s="540"/>
      <c r="CGR738" s="540"/>
      <c r="CGS738" s="540"/>
      <c r="CGT738" s="540"/>
      <c r="CGU738" s="540"/>
      <c r="CGV738" s="540"/>
      <c r="CGW738" s="540"/>
      <c r="CGX738" s="540"/>
      <c r="CGY738" s="540"/>
      <c r="CGZ738" s="540"/>
      <c r="CHA738" s="540"/>
      <c r="CHB738" s="540"/>
      <c r="CHC738" s="540"/>
      <c r="CHD738" s="540"/>
      <c r="CHE738" s="540"/>
      <c r="CHF738" s="540"/>
      <c r="CHG738" s="540"/>
      <c r="CHH738" s="540"/>
      <c r="CHI738" s="540"/>
      <c r="CHJ738" s="540"/>
      <c r="CHK738" s="540"/>
      <c r="CHL738" s="540"/>
      <c r="CHM738" s="540"/>
      <c r="CHN738" s="540"/>
      <c r="CHO738" s="540"/>
      <c r="CHP738" s="540"/>
      <c r="CHQ738" s="540"/>
      <c r="CHR738" s="540"/>
      <c r="CHS738" s="540"/>
      <c r="CHT738" s="540"/>
      <c r="CHU738" s="540"/>
      <c r="CHV738" s="540"/>
      <c r="CHW738" s="540"/>
      <c r="CHX738" s="540"/>
      <c r="CHY738" s="540"/>
      <c r="CHZ738" s="540"/>
      <c r="CIA738" s="540"/>
      <c r="CIB738" s="540"/>
      <c r="CIC738" s="540"/>
      <c r="CID738" s="540"/>
      <c r="CIE738" s="540"/>
      <c r="CIF738" s="540"/>
      <c r="CIG738" s="540"/>
      <c r="CIH738" s="540"/>
      <c r="CII738" s="540"/>
      <c r="CIJ738" s="540"/>
      <c r="CIK738" s="540"/>
      <c r="CIL738" s="540"/>
      <c r="CIM738" s="540"/>
      <c r="CIN738" s="540"/>
      <c r="CIO738" s="540"/>
      <c r="CIP738" s="540"/>
      <c r="CIQ738" s="540"/>
      <c r="CIR738" s="540"/>
      <c r="CIS738" s="540"/>
      <c r="CIT738" s="540"/>
      <c r="CIU738" s="540"/>
      <c r="CIV738" s="540"/>
      <c r="CIW738" s="540"/>
      <c r="CIX738" s="540"/>
      <c r="CIY738" s="540"/>
      <c r="CIZ738" s="540"/>
      <c r="CJA738" s="540"/>
      <c r="CJB738" s="540"/>
      <c r="CJC738" s="540"/>
      <c r="CJD738" s="540"/>
      <c r="CJE738" s="540"/>
      <c r="CJF738" s="540"/>
      <c r="CJG738" s="540"/>
      <c r="CJH738" s="540"/>
      <c r="CJI738" s="540"/>
      <c r="CJJ738" s="540"/>
      <c r="CJK738" s="540"/>
      <c r="CJL738" s="540"/>
      <c r="CJM738" s="540"/>
      <c r="CJN738" s="540"/>
      <c r="CJO738" s="540"/>
      <c r="CJP738" s="540"/>
      <c r="CJQ738" s="540"/>
      <c r="CJR738" s="540"/>
      <c r="CJS738" s="540"/>
      <c r="CJT738" s="540"/>
      <c r="CJU738" s="540"/>
      <c r="CJV738" s="540"/>
      <c r="CJW738" s="540"/>
      <c r="CJX738" s="540"/>
      <c r="CJY738" s="540"/>
      <c r="CJZ738" s="540"/>
      <c r="CKA738" s="540"/>
      <c r="CKB738" s="540"/>
      <c r="CKC738" s="540"/>
      <c r="CKD738" s="540"/>
      <c r="CKE738" s="540"/>
      <c r="CKF738" s="540"/>
      <c r="CKG738" s="540"/>
      <c r="CKH738" s="540"/>
      <c r="CKI738" s="540"/>
      <c r="CKJ738" s="540"/>
      <c r="CKK738" s="540"/>
      <c r="CKL738" s="540"/>
      <c r="CKM738" s="540"/>
      <c r="CKN738" s="540"/>
      <c r="CKO738" s="540"/>
      <c r="CKP738" s="540"/>
      <c r="CKQ738" s="540"/>
      <c r="CKR738" s="540"/>
      <c r="CKS738" s="540"/>
      <c r="CKT738" s="540"/>
      <c r="CKU738" s="540"/>
      <c r="CKV738" s="540"/>
      <c r="CKW738" s="540"/>
      <c r="CKX738" s="540"/>
      <c r="CKY738" s="540"/>
      <c r="CKZ738" s="540"/>
      <c r="CLA738" s="540"/>
      <c r="CLB738" s="540"/>
      <c r="CLC738" s="540"/>
      <c r="CLD738" s="540"/>
      <c r="CLE738" s="540"/>
      <c r="CLF738" s="540"/>
      <c r="CLG738" s="540"/>
      <c r="CLH738" s="540"/>
      <c r="CLI738" s="540"/>
      <c r="CLJ738" s="540"/>
      <c r="CLK738" s="540"/>
      <c r="CLL738" s="540"/>
      <c r="CLM738" s="540"/>
      <c r="CLN738" s="540"/>
      <c r="CLO738" s="540"/>
      <c r="CLP738" s="540"/>
      <c r="CLQ738" s="540"/>
      <c r="CLR738" s="540"/>
      <c r="CLS738" s="540"/>
      <c r="CLT738" s="540"/>
      <c r="CLU738" s="540"/>
      <c r="CLV738" s="540"/>
      <c r="CLW738" s="540"/>
      <c r="CLX738" s="540"/>
      <c r="CLY738" s="540"/>
      <c r="CLZ738" s="540"/>
      <c r="CMA738" s="540"/>
      <c r="CMB738" s="540"/>
      <c r="CMC738" s="540"/>
      <c r="CMD738" s="540"/>
      <c r="CME738" s="540"/>
      <c r="CMF738" s="540"/>
      <c r="CMG738" s="540"/>
      <c r="CMH738" s="540"/>
      <c r="CMI738" s="540"/>
      <c r="CMJ738" s="540"/>
      <c r="CMK738" s="540"/>
      <c r="CML738" s="540"/>
      <c r="CMM738" s="540"/>
      <c r="CMN738" s="540"/>
      <c r="CMO738" s="540"/>
      <c r="CMP738" s="540"/>
      <c r="CMQ738" s="540"/>
      <c r="CMR738" s="540"/>
      <c r="CMS738" s="540"/>
      <c r="CMT738" s="540"/>
      <c r="CMU738" s="540"/>
      <c r="CMV738" s="540"/>
      <c r="CMW738" s="540"/>
      <c r="CMX738" s="540"/>
      <c r="CMY738" s="540"/>
      <c r="CMZ738" s="540"/>
      <c r="CNA738" s="540"/>
      <c r="CNB738" s="540"/>
      <c r="CNC738" s="540"/>
      <c r="CND738" s="540"/>
      <c r="CNE738" s="540"/>
      <c r="CNF738" s="540"/>
      <c r="CNG738" s="540"/>
      <c r="CNH738" s="540"/>
      <c r="CNI738" s="540"/>
      <c r="CNJ738" s="540"/>
      <c r="CNK738" s="540"/>
      <c r="CNL738" s="540"/>
      <c r="CNM738" s="540"/>
      <c r="CNN738" s="540"/>
      <c r="CNO738" s="540"/>
      <c r="CNP738" s="540"/>
      <c r="CNQ738" s="540"/>
      <c r="CNR738" s="540"/>
      <c r="CNS738" s="540"/>
      <c r="CNT738" s="540"/>
      <c r="CNU738" s="540"/>
      <c r="CNV738" s="540"/>
      <c r="CNW738" s="540"/>
      <c r="CNX738" s="540"/>
      <c r="CNY738" s="540"/>
      <c r="CNZ738" s="540"/>
      <c r="COA738" s="540"/>
      <c r="COB738" s="540"/>
      <c r="COC738" s="540"/>
      <c r="COD738" s="540"/>
      <c r="COE738" s="540"/>
      <c r="COF738" s="540"/>
      <c r="COG738" s="540"/>
      <c r="COH738" s="540"/>
      <c r="COI738" s="540"/>
      <c r="COJ738" s="540"/>
      <c r="COK738" s="540"/>
      <c r="COL738" s="540"/>
      <c r="COM738" s="540"/>
      <c r="CON738" s="540"/>
      <c r="COO738" s="540"/>
      <c r="COP738" s="540"/>
      <c r="COQ738" s="540"/>
      <c r="COR738" s="540"/>
      <c r="COS738" s="540"/>
      <c r="COT738" s="540"/>
      <c r="COU738" s="540"/>
      <c r="COV738" s="540"/>
      <c r="COW738" s="540"/>
      <c r="COX738" s="540"/>
      <c r="COY738" s="540"/>
      <c r="COZ738" s="540"/>
      <c r="CPA738" s="540"/>
      <c r="CPB738" s="540"/>
      <c r="CPC738" s="540"/>
      <c r="CPD738" s="540"/>
      <c r="CPE738" s="540"/>
      <c r="CPF738" s="540"/>
      <c r="CPG738" s="540"/>
      <c r="CPH738" s="540"/>
      <c r="CPI738" s="540"/>
      <c r="CPJ738" s="540"/>
      <c r="CPK738" s="540"/>
      <c r="CPL738" s="540"/>
      <c r="CPM738" s="540"/>
      <c r="CPN738" s="540"/>
      <c r="CPO738" s="540"/>
      <c r="CPP738" s="540"/>
      <c r="CPQ738" s="540"/>
      <c r="CPR738" s="540"/>
      <c r="CPS738" s="540"/>
      <c r="CPT738" s="540"/>
      <c r="CPU738" s="540"/>
      <c r="CPV738" s="540"/>
      <c r="CPW738" s="540"/>
      <c r="CPX738" s="540"/>
      <c r="CPY738" s="540"/>
      <c r="CPZ738" s="540"/>
      <c r="CQA738" s="540"/>
      <c r="CQB738" s="540"/>
      <c r="CQC738" s="540"/>
      <c r="CQD738" s="540"/>
      <c r="CQE738" s="540"/>
      <c r="CQF738" s="540"/>
      <c r="CQG738" s="540"/>
      <c r="CQH738" s="540"/>
      <c r="CQI738" s="540"/>
      <c r="CQJ738" s="540"/>
      <c r="CQK738" s="540"/>
      <c r="CQL738" s="540"/>
      <c r="CQM738" s="540"/>
      <c r="CQN738" s="540"/>
      <c r="CQO738" s="540"/>
      <c r="CQP738" s="540"/>
      <c r="CQQ738" s="540"/>
      <c r="CQR738" s="540"/>
      <c r="CQS738" s="540"/>
      <c r="CQT738" s="540"/>
      <c r="CQU738" s="540"/>
      <c r="CQV738" s="540"/>
      <c r="CQW738" s="540"/>
      <c r="CQX738" s="540"/>
      <c r="CQY738" s="540"/>
      <c r="CQZ738" s="540"/>
      <c r="CRA738" s="540"/>
      <c r="CRB738" s="540"/>
      <c r="CRC738" s="540"/>
      <c r="CRD738" s="540"/>
      <c r="CRE738" s="540"/>
      <c r="CRF738" s="540"/>
      <c r="CRG738" s="540"/>
      <c r="CRH738" s="540"/>
      <c r="CRI738" s="540"/>
      <c r="CRJ738" s="540"/>
      <c r="CRK738" s="540"/>
      <c r="CRL738" s="540"/>
      <c r="CRM738" s="540"/>
      <c r="CRN738" s="540"/>
      <c r="CRO738" s="540"/>
      <c r="CRP738" s="540"/>
      <c r="CRQ738" s="540"/>
      <c r="CRR738" s="540"/>
      <c r="CRS738" s="540"/>
      <c r="CRT738" s="540"/>
      <c r="CRU738" s="540"/>
      <c r="CRV738" s="540"/>
      <c r="CRW738" s="540"/>
      <c r="CRX738" s="540"/>
      <c r="CRY738" s="540"/>
      <c r="CRZ738" s="540"/>
      <c r="CSA738" s="540"/>
      <c r="CSB738" s="540"/>
      <c r="CSC738" s="540"/>
      <c r="CSD738" s="540"/>
      <c r="CSE738" s="540"/>
      <c r="CSF738" s="540"/>
      <c r="CSG738" s="540"/>
      <c r="CSH738" s="540"/>
      <c r="CSI738" s="540"/>
      <c r="CSJ738" s="540"/>
      <c r="CSK738" s="540"/>
      <c r="CSL738" s="540"/>
      <c r="CSM738" s="540"/>
      <c r="CSN738" s="540"/>
      <c r="CSO738" s="540"/>
      <c r="CSP738" s="540"/>
      <c r="CSQ738" s="540"/>
      <c r="CSR738" s="540"/>
      <c r="CSS738" s="540"/>
      <c r="CST738" s="540"/>
      <c r="CSU738" s="540"/>
      <c r="CSV738" s="540"/>
      <c r="CSW738" s="540"/>
      <c r="CSX738" s="540"/>
      <c r="CSY738" s="540"/>
      <c r="CSZ738" s="540"/>
      <c r="CTA738" s="540"/>
      <c r="CTB738" s="540"/>
      <c r="CTC738" s="540"/>
      <c r="CTD738" s="540"/>
      <c r="CTE738" s="540"/>
      <c r="CTF738" s="540"/>
      <c r="CTG738" s="540"/>
      <c r="CTH738" s="540"/>
      <c r="CTI738" s="540"/>
      <c r="CTJ738" s="540"/>
      <c r="CTK738" s="540"/>
      <c r="CTL738" s="540"/>
      <c r="CTM738" s="540"/>
      <c r="CTN738" s="540"/>
      <c r="CTO738" s="540"/>
      <c r="CTP738" s="540"/>
      <c r="CTQ738" s="540"/>
      <c r="CTR738" s="540"/>
      <c r="CTS738" s="540"/>
      <c r="CTT738" s="540"/>
      <c r="CTU738" s="540"/>
      <c r="CTV738" s="540"/>
      <c r="CTW738" s="540"/>
      <c r="CTX738" s="540"/>
      <c r="CTY738" s="540"/>
      <c r="CTZ738" s="540"/>
      <c r="CUA738" s="540"/>
      <c r="CUB738" s="540"/>
      <c r="CUC738" s="540"/>
      <c r="CUD738" s="540"/>
      <c r="CUE738" s="540"/>
      <c r="CUF738" s="540"/>
      <c r="CUG738" s="540"/>
      <c r="CUH738" s="540"/>
      <c r="CUI738" s="540"/>
      <c r="CUJ738" s="540"/>
      <c r="CUK738" s="540"/>
      <c r="CUL738" s="540"/>
      <c r="CUM738" s="540"/>
      <c r="CUN738" s="540"/>
      <c r="CUO738" s="540"/>
      <c r="CUP738" s="540"/>
      <c r="CUQ738" s="540"/>
      <c r="CUR738" s="540"/>
      <c r="CUS738" s="540"/>
      <c r="CUT738" s="540"/>
      <c r="CUU738" s="540"/>
      <c r="CUV738" s="540"/>
      <c r="CUW738" s="540"/>
      <c r="CUX738" s="540"/>
      <c r="CUY738" s="540"/>
      <c r="CUZ738" s="540"/>
      <c r="CVA738" s="540"/>
      <c r="CVB738" s="540"/>
      <c r="CVC738" s="540"/>
      <c r="CVD738" s="540"/>
      <c r="CVE738" s="540"/>
      <c r="CVF738" s="540"/>
      <c r="CVG738" s="540"/>
      <c r="CVH738" s="540"/>
      <c r="CVI738" s="540"/>
      <c r="CVJ738" s="540"/>
      <c r="CVK738" s="540"/>
      <c r="CVL738" s="540"/>
      <c r="CVM738" s="540"/>
      <c r="CVN738" s="540"/>
      <c r="CVO738" s="540"/>
      <c r="CVP738" s="540"/>
      <c r="CVQ738" s="540"/>
      <c r="CVR738" s="540"/>
      <c r="CVS738" s="540"/>
      <c r="CVT738" s="540"/>
      <c r="CVU738" s="540"/>
      <c r="CVV738" s="540"/>
      <c r="CVW738" s="540"/>
      <c r="CVX738" s="540"/>
      <c r="CVY738" s="540"/>
      <c r="CVZ738" s="540"/>
      <c r="CWA738" s="540"/>
      <c r="CWB738" s="540"/>
      <c r="CWC738" s="540"/>
      <c r="CWD738" s="540"/>
      <c r="CWE738" s="540"/>
      <c r="CWF738" s="540"/>
      <c r="CWG738" s="540"/>
      <c r="CWH738" s="540"/>
      <c r="CWI738" s="540"/>
      <c r="CWJ738" s="540"/>
      <c r="CWK738" s="540"/>
      <c r="CWL738" s="540"/>
      <c r="CWM738" s="540"/>
      <c r="CWN738" s="540"/>
      <c r="CWO738" s="540"/>
      <c r="CWP738" s="540"/>
      <c r="CWQ738" s="540"/>
      <c r="CWR738" s="540"/>
      <c r="CWS738" s="540"/>
      <c r="CWT738" s="540"/>
      <c r="CWU738" s="540"/>
      <c r="CWV738" s="540"/>
      <c r="CWW738" s="540"/>
      <c r="CWX738" s="540"/>
      <c r="CWY738" s="540"/>
      <c r="CWZ738" s="540"/>
      <c r="CXA738" s="540"/>
      <c r="CXB738" s="540"/>
      <c r="CXC738" s="540"/>
      <c r="CXD738" s="540"/>
      <c r="CXE738" s="540"/>
      <c r="CXF738" s="540"/>
      <c r="CXG738" s="540"/>
      <c r="CXH738" s="540"/>
      <c r="CXI738" s="540"/>
      <c r="CXJ738" s="540"/>
      <c r="CXK738" s="540"/>
      <c r="CXL738" s="540"/>
      <c r="CXM738" s="540"/>
      <c r="CXN738" s="540"/>
      <c r="CXO738" s="540"/>
      <c r="CXP738" s="540"/>
      <c r="CXQ738" s="540"/>
      <c r="CXR738" s="540"/>
      <c r="CXS738" s="540"/>
      <c r="CXT738" s="540"/>
      <c r="CXU738" s="540"/>
      <c r="CXV738" s="540"/>
      <c r="CXW738" s="540"/>
      <c r="CXX738" s="540"/>
      <c r="CXY738" s="540"/>
      <c r="CXZ738" s="540"/>
      <c r="CYA738" s="540"/>
      <c r="CYB738" s="540"/>
      <c r="CYC738" s="540"/>
      <c r="CYD738" s="540"/>
      <c r="CYE738" s="540"/>
      <c r="CYF738" s="540"/>
      <c r="CYG738" s="540"/>
      <c r="CYH738" s="540"/>
      <c r="CYI738" s="540"/>
      <c r="CYJ738" s="540"/>
      <c r="CYK738" s="540"/>
      <c r="CYL738" s="540"/>
      <c r="CYM738" s="540"/>
      <c r="CYN738" s="540"/>
      <c r="CYO738" s="540"/>
      <c r="CYP738" s="540"/>
      <c r="CYQ738" s="540"/>
      <c r="CYR738" s="540"/>
      <c r="CYS738" s="540"/>
      <c r="CYT738" s="540"/>
      <c r="CYU738" s="540"/>
      <c r="CYV738" s="540"/>
      <c r="CYW738" s="540"/>
      <c r="CYX738" s="540"/>
      <c r="CYY738" s="540"/>
      <c r="CYZ738" s="540"/>
      <c r="CZA738" s="540"/>
      <c r="CZB738" s="540"/>
      <c r="CZC738" s="540"/>
      <c r="CZD738" s="540"/>
      <c r="CZE738" s="540"/>
      <c r="CZF738" s="540"/>
      <c r="CZG738" s="540"/>
      <c r="CZH738" s="540"/>
      <c r="CZI738" s="540"/>
      <c r="CZJ738" s="540"/>
      <c r="CZK738" s="540"/>
      <c r="CZL738" s="540"/>
      <c r="CZM738" s="540"/>
      <c r="CZN738" s="540"/>
      <c r="CZO738" s="540"/>
      <c r="CZP738" s="540"/>
      <c r="CZQ738" s="540"/>
      <c r="CZR738" s="540"/>
      <c r="CZS738" s="540"/>
      <c r="CZT738" s="540"/>
      <c r="CZU738" s="540"/>
      <c r="CZV738" s="540"/>
      <c r="CZW738" s="540"/>
      <c r="CZX738" s="540"/>
      <c r="CZY738" s="540"/>
      <c r="CZZ738" s="540"/>
      <c r="DAA738" s="540"/>
      <c r="DAB738" s="540"/>
      <c r="DAC738" s="540"/>
      <c r="DAD738" s="540"/>
      <c r="DAE738" s="540"/>
      <c r="DAF738" s="540"/>
      <c r="DAG738" s="540"/>
      <c r="DAH738" s="540"/>
      <c r="DAI738" s="540"/>
      <c r="DAJ738" s="540"/>
      <c r="DAK738" s="540"/>
      <c r="DAL738" s="540"/>
      <c r="DAM738" s="540"/>
      <c r="DAN738" s="540"/>
      <c r="DAO738" s="540"/>
      <c r="DAP738" s="540"/>
      <c r="DAQ738" s="540"/>
      <c r="DAR738" s="540"/>
      <c r="DAS738" s="540"/>
      <c r="DAT738" s="540"/>
      <c r="DAU738" s="540"/>
      <c r="DAV738" s="540"/>
      <c r="DAW738" s="540"/>
      <c r="DAX738" s="540"/>
      <c r="DAY738" s="540"/>
      <c r="DAZ738" s="540"/>
      <c r="DBA738" s="540"/>
      <c r="DBB738" s="540"/>
      <c r="DBC738" s="540"/>
      <c r="DBD738" s="540"/>
      <c r="DBE738" s="540"/>
      <c r="DBF738" s="540"/>
      <c r="DBG738" s="540"/>
      <c r="DBH738" s="540"/>
      <c r="DBI738" s="540"/>
      <c r="DBJ738" s="540"/>
      <c r="DBK738" s="540"/>
      <c r="DBL738" s="540"/>
      <c r="DBM738" s="540"/>
      <c r="DBN738" s="540"/>
      <c r="DBO738" s="540"/>
      <c r="DBP738" s="540"/>
      <c r="DBQ738" s="540"/>
      <c r="DBR738" s="540"/>
      <c r="DBS738" s="540"/>
      <c r="DBT738" s="540"/>
      <c r="DBU738" s="540"/>
      <c r="DBV738" s="540"/>
      <c r="DBW738" s="540"/>
      <c r="DBX738" s="540"/>
      <c r="DBY738" s="540"/>
      <c r="DBZ738" s="540"/>
      <c r="DCA738" s="540"/>
      <c r="DCB738" s="540"/>
      <c r="DCC738" s="540"/>
      <c r="DCD738" s="540"/>
      <c r="DCE738" s="540"/>
      <c r="DCF738" s="540"/>
      <c r="DCG738" s="540"/>
      <c r="DCH738" s="540"/>
      <c r="DCI738" s="540"/>
      <c r="DCJ738" s="540"/>
      <c r="DCK738" s="540"/>
      <c r="DCL738" s="540"/>
      <c r="DCM738" s="540"/>
      <c r="DCN738" s="540"/>
      <c r="DCO738" s="540"/>
      <c r="DCP738" s="540"/>
      <c r="DCQ738" s="540"/>
      <c r="DCR738" s="540"/>
      <c r="DCS738" s="540"/>
      <c r="DCT738" s="540"/>
      <c r="DCU738" s="540"/>
      <c r="DCV738" s="540"/>
      <c r="DCW738" s="540"/>
      <c r="DCX738" s="540"/>
      <c r="DCY738" s="540"/>
      <c r="DCZ738" s="540"/>
      <c r="DDA738" s="540"/>
      <c r="DDB738" s="540"/>
      <c r="DDC738" s="540"/>
      <c r="DDD738" s="540"/>
      <c r="DDE738" s="540"/>
      <c r="DDF738" s="540"/>
      <c r="DDG738" s="540"/>
      <c r="DDH738" s="540"/>
      <c r="DDI738" s="540"/>
      <c r="DDJ738" s="540"/>
      <c r="DDK738" s="540"/>
      <c r="DDL738" s="540"/>
      <c r="DDM738" s="540"/>
      <c r="DDN738" s="540"/>
      <c r="DDO738" s="540"/>
      <c r="DDP738" s="540"/>
      <c r="DDQ738" s="540"/>
      <c r="DDR738" s="540"/>
      <c r="DDS738" s="540"/>
      <c r="DDT738" s="540"/>
      <c r="DDU738" s="540"/>
      <c r="DDV738" s="540"/>
      <c r="DDW738" s="540"/>
      <c r="DDX738" s="540"/>
      <c r="DDY738" s="540"/>
      <c r="DDZ738" s="540"/>
      <c r="DEA738" s="540"/>
      <c r="DEB738" s="540"/>
      <c r="DEC738" s="540"/>
      <c r="DED738" s="540"/>
      <c r="DEE738" s="540"/>
      <c r="DEF738" s="540"/>
      <c r="DEG738" s="540"/>
      <c r="DEH738" s="540"/>
      <c r="DEI738" s="540"/>
      <c r="DEJ738" s="540"/>
      <c r="DEK738" s="540"/>
      <c r="DEL738" s="540"/>
      <c r="DEM738" s="540"/>
      <c r="DEN738" s="540"/>
      <c r="DEO738" s="540"/>
      <c r="DEP738" s="540"/>
      <c r="DEQ738" s="540"/>
      <c r="DER738" s="540"/>
      <c r="DES738" s="540"/>
      <c r="DET738" s="540"/>
      <c r="DEU738" s="540"/>
      <c r="DEV738" s="540"/>
      <c r="DEW738" s="540"/>
      <c r="DEX738" s="540"/>
      <c r="DEY738" s="540"/>
      <c r="DEZ738" s="540"/>
      <c r="DFA738" s="540"/>
      <c r="DFB738" s="540"/>
      <c r="DFC738" s="540"/>
      <c r="DFD738" s="540"/>
      <c r="DFE738" s="540"/>
      <c r="DFF738" s="540"/>
      <c r="DFG738" s="540"/>
      <c r="DFH738" s="540"/>
      <c r="DFI738" s="540"/>
      <c r="DFJ738" s="540"/>
      <c r="DFK738" s="540"/>
      <c r="DFL738" s="540"/>
      <c r="DFM738" s="540"/>
      <c r="DFN738" s="540"/>
      <c r="DFO738" s="540"/>
      <c r="DFP738" s="540"/>
      <c r="DFQ738" s="540"/>
      <c r="DFR738" s="540"/>
      <c r="DFS738" s="540"/>
      <c r="DFT738" s="540"/>
      <c r="DFU738" s="540"/>
      <c r="DFV738" s="540"/>
      <c r="DFW738" s="540"/>
      <c r="DFX738" s="540"/>
      <c r="DFY738" s="540"/>
      <c r="DFZ738" s="540"/>
      <c r="DGA738" s="540"/>
      <c r="DGB738" s="540"/>
      <c r="DGC738" s="540"/>
      <c r="DGD738" s="540"/>
      <c r="DGE738" s="540"/>
      <c r="DGF738" s="540"/>
      <c r="DGG738" s="540"/>
      <c r="DGH738" s="540"/>
      <c r="DGI738" s="540"/>
      <c r="DGJ738" s="540"/>
      <c r="DGK738" s="540"/>
      <c r="DGL738" s="540"/>
      <c r="DGM738" s="540"/>
      <c r="DGN738" s="540"/>
      <c r="DGO738" s="540"/>
      <c r="DGP738" s="540"/>
      <c r="DGQ738" s="540"/>
      <c r="DGR738" s="540"/>
      <c r="DGS738" s="540"/>
      <c r="DGT738" s="540"/>
      <c r="DGU738" s="540"/>
      <c r="DGV738" s="540"/>
      <c r="DGW738" s="540"/>
      <c r="DGX738" s="540"/>
      <c r="DGY738" s="540"/>
      <c r="DGZ738" s="540"/>
      <c r="DHA738" s="540"/>
      <c r="DHB738" s="540"/>
      <c r="DHC738" s="540"/>
      <c r="DHD738" s="540"/>
      <c r="DHE738" s="540"/>
      <c r="DHF738" s="540"/>
      <c r="DHG738" s="540"/>
      <c r="DHH738" s="540"/>
      <c r="DHI738" s="540"/>
      <c r="DHJ738" s="540"/>
      <c r="DHK738" s="540"/>
      <c r="DHL738" s="540"/>
      <c r="DHM738" s="540"/>
      <c r="DHN738" s="540"/>
      <c r="DHO738" s="540"/>
      <c r="DHP738" s="540"/>
      <c r="DHQ738" s="540"/>
      <c r="DHR738" s="540"/>
      <c r="DHS738" s="540"/>
      <c r="DHT738" s="540"/>
      <c r="DHU738" s="540"/>
      <c r="DHV738" s="540"/>
      <c r="DHW738" s="540"/>
      <c r="DHX738" s="540"/>
      <c r="DHY738" s="540"/>
      <c r="DHZ738" s="540"/>
      <c r="DIA738" s="540"/>
      <c r="DIB738" s="540"/>
      <c r="DIC738" s="540"/>
      <c r="DID738" s="540"/>
      <c r="DIE738" s="540"/>
      <c r="DIF738" s="540"/>
      <c r="DIG738" s="540"/>
      <c r="DIH738" s="540"/>
      <c r="DII738" s="540"/>
      <c r="DIJ738" s="540"/>
      <c r="DIK738" s="540"/>
      <c r="DIL738" s="540"/>
      <c r="DIM738" s="540"/>
      <c r="DIN738" s="540"/>
      <c r="DIO738" s="540"/>
      <c r="DIP738" s="540"/>
      <c r="DIQ738" s="540"/>
      <c r="DIR738" s="540"/>
      <c r="DIS738" s="540"/>
      <c r="DIT738" s="540"/>
      <c r="DIU738" s="540"/>
      <c r="DIV738" s="540"/>
      <c r="DIW738" s="540"/>
      <c r="DIX738" s="540"/>
      <c r="DIY738" s="540"/>
      <c r="DIZ738" s="540"/>
      <c r="DJA738" s="540"/>
      <c r="DJB738" s="540"/>
      <c r="DJC738" s="540"/>
      <c r="DJD738" s="540"/>
      <c r="DJE738" s="540"/>
      <c r="DJF738" s="540"/>
      <c r="DJG738" s="540"/>
      <c r="DJH738" s="540"/>
      <c r="DJI738" s="540"/>
      <c r="DJJ738" s="540"/>
      <c r="DJK738" s="540"/>
      <c r="DJL738" s="540"/>
      <c r="DJM738" s="540"/>
      <c r="DJN738" s="540"/>
      <c r="DJO738" s="540"/>
      <c r="DJP738" s="540"/>
      <c r="DJQ738" s="540"/>
      <c r="DJR738" s="540"/>
      <c r="DJS738" s="540"/>
      <c r="DJT738" s="540"/>
      <c r="DJU738" s="540"/>
      <c r="DJV738" s="540"/>
      <c r="DJW738" s="540"/>
      <c r="DJX738" s="540"/>
      <c r="DJY738" s="540"/>
      <c r="DJZ738" s="540"/>
      <c r="DKA738" s="540"/>
      <c r="DKB738" s="540"/>
      <c r="DKC738" s="540"/>
      <c r="DKD738" s="540"/>
      <c r="DKE738" s="540"/>
      <c r="DKF738" s="540"/>
      <c r="DKG738" s="540"/>
      <c r="DKH738" s="540"/>
      <c r="DKI738" s="540"/>
      <c r="DKJ738" s="540"/>
      <c r="DKK738" s="540"/>
      <c r="DKL738" s="540"/>
      <c r="DKM738" s="540"/>
      <c r="DKN738" s="540"/>
      <c r="DKO738" s="540"/>
      <c r="DKP738" s="540"/>
      <c r="DKQ738" s="540"/>
      <c r="DKR738" s="540"/>
      <c r="DKS738" s="540"/>
      <c r="DKT738" s="540"/>
      <c r="DKU738" s="540"/>
      <c r="DKV738" s="540"/>
      <c r="DKW738" s="540"/>
      <c r="DKX738" s="540"/>
      <c r="DKY738" s="540"/>
      <c r="DKZ738" s="540"/>
      <c r="DLA738" s="540"/>
      <c r="DLB738" s="540"/>
      <c r="DLC738" s="540"/>
      <c r="DLD738" s="540"/>
      <c r="DLE738" s="540"/>
      <c r="DLF738" s="540"/>
      <c r="DLG738" s="540"/>
      <c r="DLH738" s="540"/>
      <c r="DLI738" s="540"/>
      <c r="DLJ738" s="540"/>
      <c r="DLK738" s="540"/>
      <c r="DLL738" s="540"/>
      <c r="DLM738" s="540"/>
      <c r="DLN738" s="540"/>
      <c r="DLO738" s="540"/>
      <c r="DLP738" s="540"/>
      <c r="DLQ738" s="540"/>
      <c r="DLR738" s="540"/>
      <c r="DLS738" s="540"/>
      <c r="DLT738" s="540"/>
      <c r="DLU738" s="540"/>
      <c r="DLV738" s="540"/>
      <c r="DLW738" s="540"/>
      <c r="DLX738" s="540"/>
      <c r="DLY738" s="540"/>
      <c r="DLZ738" s="540"/>
      <c r="DMA738" s="540"/>
      <c r="DMB738" s="540"/>
      <c r="DMC738" s="540"/>
      <c r="DMD738" s="540"/>
      <c r="DME738" s="540"/>
      <c r="DMF738" s="540"/>
      <c r="DMG738" s="540"/>
      <c r="DMH738" s="540"/>
      <c r="DMI738" s="540"/>
      <c r="DMJ738" s="540"/>
      <c r="DMK738" s="540"/>
      <c r="DML738" s="540"/>
      <c r="DMM738" s="540"/>
      <c r="DMN738" s="540"/>
      <c r="DMO738" s="540"/>
      <c r="DMP738" s="540"/>
      <c r="DMQ738" s="540"/>
      <c r="DMR738" s="540"/>
      <c r="DMS738" s="540"/>
      <c r="DMT738" s="540"/>
      <c r="DMU738" s="540"/>
      <c r="DMV738" s="540"/>
      <c r="DMW738" s="540"/>
      <c r="DMX738" s="540"/>
      <c r="DMY738" s="540"/>
      <c r="DMZ738" s="540"/>
      <c r="DNA738" s="540"/>
      <c r="DNB738" s="540"/>
      <c r="DNC738" s="540"/>
      <c r="DND738" s="540"/>
      <c r="DNE738" s="540"/>
      <c r="DNF738" s="540"/>
      <c r="DNG738" s="540"/>
      <c r="DNH738" s="540"/>
      <c r="DNI738" s="540"/>
      <c r="DNJ738" s="540"/>
      <c r="DNK738" s="540"/>
      <c r="DNL738" s="540"/>
      <c r="DNM738" s="540"/>
      <c r="DNN738" s="540"/>
      <c r="DNO738" s="540"/>
      <c r="DNP738" s="540"/>
      <c r="DNQ738" s="540"/>
      <c r="DNR738" s="540"/>
      <c r="DNS738" s="540"/>
      <c r="DNT738" s="540"/>
      <c r="DNU738" s="540"/>
      <c r="DNV738" s="540"/>
      <c r="DNW738" s="540"/>
      <c r="DNX738" s="540"/>
      <c r="DNY738" s="540"/>
      <c r="DNZ738" s="540"/>
      <c r="DOA738" s="540"/>
      <c r="DOB738" s="540"/>
      <c r="DOC738" s="540"/>
      <c r="DOD738" s="540"/>
      <c r="DOE738" s="540"/>
      <c r="DOF738" s="540"/>
      <c r="DOG738" s="540"/>
      <c r="DOH738" s="540"/>
      <c r="DOI738" s="540"/>
      <c r="DOJ738" s="540"/>
      <c r="DOK738" s="540"/>
      <c r="DOL738" s="540"/>
      <c r="DOM738" s="540"/>
      <c r="DON738" s="540"/>
      <c r="DOO738" s="540"/>
      <c r="DOP738" s="540"/>
      <c r="DOQ738" s="540"/>
      <c r="DOR738" s="540"/>
      <c r="DOS738" s="540"/>
      <c r="DOT738" s="540"/>
      <c r="DOU738" s="540"/>
      <c r="DOV738" s="540"/>
      <c r="DOW738" s="540"/>
      <c r="DOX738" s="540"/>
      <c r="DOY738" s="540"/>
      <c r="DOZ738" s="540"/>
      <c r="DPA738" s="540"/>
      <c r="DPB738" s="540"/>
      <c r="DPC738" s="540"/>
      <c r="DPD738" s="540"/>
      <c r="DPE738" s="540"/>
      <c r="DPF738" s="540"/>
      <c r="DPG738" s="540"/>
      <c r="DPH738" s="540"/>
      <c r="DPI738" s="540"/>
      <c r="DPJ738" s="540"/>
      <c r="DPK738" s="540"/>
      <c r="DPL738" s="540"/>
      <c r="DPM738" s="540"/>
      <c r="DPN738" s="540"/>
      <c r="DPO738" s="540"/>
      <c r="DPP738" s="540"/>
      <c r="DPQ738" s="540"/>
      <c r="DPR738" s="540"/>
      <c r="DPS738" s="540"/>
      <c r="DPT738" s="540"/>
      <c r="DPU738" s="540"/>
      <c r="DPV738" s="540"/>
      <c r="DPW738" s="540"/>
      <c r="DPX738" s="540"/>
      <c r="DPY738" s="540"/>
      <c r="DPZ738" s="540"/>
      <c r="DQA738" s="540"/>
      <c r="DQB738" s="540"/>
      <c r="DQC738" s="540"/>
      <c r="DQD738" s="540"/>
      <c r="DQE738" s="540"/>
      <c r="DQF738" s="540"/>
      <c r="DQG738" s="540"/>
      <c r="DQH738" s="540"/>
      <c r="DQI738" s="540"/>
      <c r="DQJ738" s="540"/>
      <c r="DQK738" s="540"/>
      <c r="DQL738" s="540"/>
      <c r="DQM738" s="540"/>
      <c r="DQN738" s="540"/>
      <c r="DQO738" s="540"/>
      <c r="DQP738" s="540"/>
      <c r="DQQ738" s="540"/>
      <c r="DQR738" s="540"/>
      <c r="DQS738" s="540"/>
      <c r="DQT738" s="540"/>
      <c r="DQU738" s="540"/>
      <c r="DQV738" s="540"/>
      <c r="DQW738" s="540"/>
      <c r="DQX738" s="540"/>
      <c r="DQY738" s="540"/>
      <c r="DQZ738" s="540"/>
      <c r="DRA738" s="540"/>
      <c r="DRB738" s="540"/>
      <c r="DRC738" s="540"/>
      <c r="DRD738" s="540"/>
      <c r="DRE738" s="540"/>
      <c r="DRF738" s="540"/>
      <c r="DRG738" s="540"/>
      <c r="DRH738" s="540"/>
      <c r="DRI738" s="540"/>
      <c r="DRJ738" s="540"/>
      <c r="DRK738" s="540"/>
      <c r="DRL738" s="540"/>
      <c r="DRM738" s="540"/>
      <c r="DRN738" s="540"/>
      <c r="DRO738" s="540"/>
      <c r="DRP738" s="540"/>
      <c r="DRQ738" s="540"/>
      <c r="DRR738" s="540"/>
      <c r="DRS738" s="540"/>
      <c r="DRT738" s="540"/>
      <c r="DRU738" s="540"/>
      <c r="DRV738" s="540"/>
      <c r="DRW738" s="540"/>
      <c r="DRX738" s="540"/>
      <c r="DRY738" s="540"/>
      <c r="DRZ738" s="540"/>
      <c r="DSA738" s="540"/>
      <c r="DSB738" s="540"/>
      <c r="DSC738" s="540"/>
      <c r="DSD738" s="540"/>
      <c r="DSE738" s="540"/>
      <c r="DSF738" s="540"/>
      <c r="DSG738" s="540"/>
      <c r="DSH738" s="540"/>
      <c r="DSI738" s="540"/>
      <c r="DSJ738" s="540"/>
      <c r="DSK738" s="540"/>
      <c r="DSL738" s="540"/>
      <c r="DSM738" s="540"/>
      <c r="DSN738" s="540"/>
      <c r="DSO738" s="540"/>
      <c r="DSP738" s="540"/>
      <c r="DSQ738" s="540"/>
      <c r="DSR738" s="540"/>
      <c r="DSS738" s="540"/>
      <c r="DST738" s="540"/>
      <c r="DSU738" s="540"/>
      <c r="DSV738" s="540"/>
      <c r="DSW738" s="540"/>
      <c r="DSX738" s="540"/>
      <c r="DSY738" s="540"/>
      <c r="DSZ738" s="540"/>
      <c r="DTA738" s="540"/>
      <c r="DTB738" s="540"/>
      <c r="DTC738" s="540"/>
      <c r="DTD738" s="540"/>
      <c r="DTE738" s="540"/>
      <c r="DTF738" s="540"/>
      <c r="DTG738" s="540"/>
      <c r="DTH738" s="540"/>
      <c r="DTI738" s="540"/>
      <c r="DTJ738" s="540"/>
      <c r="DTK738" s="540"/>
      <c r="DTL738" s="540"/>
      <c r="DTM738" s="540"/>
      <c r="DTN738" s="540"/>
      <c r="DTO738" s="540"/>
      <c r="DTP738" s="540"/>
      <c r="DTQ738" s="540"/>
      <c r="DTR738" s="540"/>
      <c r="DTS738" s="540"/>
      <c r="DTT738" s="540"/>
      <c r="DTU738" s="540"/>
      <c r="DTV738" s="540"/>
      <c r="DTW738" s="540"/>
      <c r="DTX738" s="540"/>
      <c r="DTY738" s="540"/>
      <c r="DTZ738" s="540"/>
      <c r="DUA738" s="540"/>
      <c r="DUB738" s="540"/>
      <c r="DUC738" s="540"/>
      <c r="DUD738" s="540"/>
      <c r="DUE738" s="540"/>
      <c r="DUF738" s="540"/>
      <c r="DUG738" s="540"/>
      <c r="DUH738" s="540"/>
      <c r="DUI738" s="540"/>
      <c r="DUJ738" s="540"/>
      <c r="DUK738" s="540"/>
      <c r="DUL738" s="540"/>
      <c r="DUM738" s="540"/>
      <c r="DUN738" s="540"/>
      <c r="DUO738" s="540"/>
      <c r="DUP738" s="540"/>
      <c r="DUQ738" s="540"/>
      <c r="DUR738" s="540"/>
      <c r="DUS738" s="540"/>
      <c r="DUT738" s="540"/>
      <c r="DUU738" s="540"/>
      <c r="DUV738" s="540"/>
      <c r="DUW738" s="540"/>
      <c r="DUX738" s="540"/>
      <c r="DUY738" s="540"/>
      <c r="DUZ738" s="540"/>
      <c r="DVA738" s="540"/>
      <c r="DVB738" s="540"/>
      <c r="DVC738" s="540"/>
      <c r="DVD738" s="540"/>
      <c r="DVE738" s="540"/>
      <c r="DVF738" s="540"/>
      <c r="DVG738" s="540"/>
      <c r="DVH738" s="540"/>
      <c r="DVI738" s="540"/>
      <c r="DVJ738" s="540"/>
      <c r="DVK738" s="540"/>
      <c r="DVL738" s="540"/>
      <c r="DVM738" s="540"/>
      <c r="DVN738" s="540"/>
      <c r="DVO738" s="540"/>
      <c r="DVP738" s="540"/>
      <c r="DVQ738" s="540"/>
      <c r="DVR738" s="540"/>
      <c r="DVS738" s="540"/>
      <c r="DVT738" s="540"/>
      <c r="DVU738" s="540"/>
      <c r="DVV738" s="540"/>
      <c r="DVW738" s="540"/>
      <c r="DVX738" s="540"/>
      <c r="DVY738" s="540"/>
      <c r="DVZ738" s="540"/>
      <c r="DWA738" s="540"/>
      <c r="DWB738" s="540"/>
      <c r="DWC738" s="540"/>
      <c r="DWD738" s="540"/>
      <c r="DWE738" s="540"/>
      <c r="DWF738" s="540"/>
      <c r="DWG738" s="540"/>
      <c r="DWH738" s="540"/>
      <c r="DWI738" s="540"/>
      <c r="DWJ738" s="540"/>
      <c r="DWK738" s="540"/>
      <c r="DWL738" s="540"/>
      <c r="DWM738" s="540"/>
      <c r="DWN738" s="540"/>
      <c r="DWO738" s="540"/>
      <c r="DWP738" s="540"/>
      <c r="DWQ738" s="540"/>
      <c r="DWR738" s="540"/>
      <c r="DWS738" s="540"/>
      <c r="DWT738" s="540"/>
      <c r="DWU738" s="540"/>
      <c r="DWV738" s="540"/>
      <c r="DWW738" s="540"/>
      <c r="DWX738" s="540"/>
      <c r="DWY738" s="540"/>
      <c r="DWZ738" s="540"/>
      <c r="DXA738" s="540"/>
      <c r="DXB738" s="540"/>
      <c r="DXC738" s="540"/>
      <c r="DXD738" s="540"/>
      <c r="DXE738" s="540"/>
      <c r="DXF738" s="540"/>
      <c r="DXG738" s="540"/>
      <c r="DXH738" s="540"/>
      <c r="DXI738" s="540"/>
      <c r="DXJ738" s="540"/>
      <c r="DXK738" s="540"/>
      <c r="DXL738" s="540"/>
      <c r="DXM738" s="540"/>
      <c r="DXN738" s="540"/>
      <c r="DXO738" s="540"/>
      <c r="DXP738" s="540"/>
      <c r="DXQ738" s="540"/>
      <c r="DXR738" s="540"/>
      <c r="DXS738" s="540"/>
      <c r="DXT738" s="540"/>
      <c r="DXU738" s="540"/>
      <c r="DXV738" s="540"/>
      <c r="DXW738" s="540"/>
      <c r="DXX738" s="540"/>
      <c r="DXY738" s="540"/>
      <c r="DXZ738" s="540"/>
      <c r="DYA738" s="540"/>
      <c r="DYB738" s="540"/>
      <c r="DYC738" s="540"/>
      <c r="DYD738" s="540"/>
      <c r="DYE738" s="540"/>
      <c r="DYF738" s="540"/>
      <c r="DYG738" s="540"/>
      <c r="DYH738" s="540"/>
      <c r="DYI738" s="540"/>
      <c r="DYJ738" s="540"/>
      <c r="DYK738" s="540"/>
      <c r="DYL738" s="540"/>
      <c r="DYM738" s="540"/>
      <c r="DYN738" s="540"/>
      <c r="DYO738" s="540"/>
      <c r="DYP738" s="540"/>
      <c r="DYQ738" s="540"/>
      <c r="DYR738" s="540"/>
      <c r="DYS738" s="540"/>
      <c r="DYT738" s="540"/>
      <c r="DYU738" s="540"/>
      <c r="DYV738" s="540"/>
      <c r="DYW738" s="540"/>
      <c r="DYX738" s="540"/>
      <c r="DYY738" s="540"/>
      <c r="DYZ738" s="540"/>
      <c r="DZA738" s="540"/>
      <c r="DZB738" s="540"/>
      <c r="DZC738" s="540"/>
      <c r="DZD738" s="540"/>
      <c r="DZE738" s="540"/>
      <c r="DZF738" s="540"/>
      <c r="DZG738" s="540"/>
      <c r="DZH738" s="540"/>
      <c r="DZI738" s="540"/>
      <c r="DZJ738" s="540"/>
      <c r="DZK738" s="540"/>
      <c r="DZL738" s="540"/>
      <c r="DZM738" s="540"/>
      <c r="DZN738" s="540"/>
      <c r="DZO738" s="540"/>
      <c r="DZP738" s="540"/>
      <c r="DZQ738" s="540"/>
      <c r="DZR738" s="540"/>
      <c r="DZS738" s="540"/>
      <c r="DZT738" s="540"/>
      <c r="DZU738" s="540"/>
      <c r="DZV738" s="540"/>
      <c r="DZW738" s="540"/>
      <c r="DZX738" s="540"/>
      <c r="DZY738" s="540"/>
      <c r="DZZ738" s="540"/>
      <c r="EAA738" s="540"/>
      <c r="EAB738" s="540"/>
      <c r="EAC738" s="540"/>
      <c r="EAD738" s="540"/>
      <c r="EAE738" s="540"/>
      <c r="EAF738" s="540"/>
      <c r="EAG738" s="540"/>
      <c r="EAH738" s="540"/>
      <c r="EAI738" s="540"/>
      <c r="EAJ738" s="540"/>
      <c r="EAK738" s="540"/>
      <c r="EAL738" s="540"/>
      <c r="EAM738" s="540"/>
      <c r="EAN738" s="540"/>
      <c r="EAO738" s="540"/>
      <c r="EAP738" s="540"/>
      <c r="EAQ738" s="540"/>
      <c r="EAR738" s="540"/>
      <c r="EAS738" s="540"/>
      <c r="EAT738" s="540"/>
      <c r="EAU738" s="540"/>
      <c r="EAV738" s="540"/>
      <c r="EAW738" s="540"/>
      <c r="EAX738" s="540"/>
      <c r="EAY738" s="540"/>
      <c r="EAZ738" s="540"/>
      <c r="EBA738" s="540"/>
      <c r="EBB738" s="540"/>
      <c r="EBC738" s="540"/>
      <c r="EBD738" s="540"/>
      <c r="EBE738" s="540"/>
      <c r="EBF738" s="540"/>
      <c r="EBG738" s="540"/>
      <c r="EBH738" s="540"/>
      <c r="EBI738" s="540"/>
      <c r="EBJ738" s="540"/>
      <c r="EBK738" s="540"/>
      <c r="EBL738" s="540"/>
      <c r="EBM738" s="540"/>
      <c r="EBN738" s="540"/>
      <c r="EBO738" s="540"/>
      <c r="EBP738" s="540"/>
      <c r="EBQ738" s="540"/>
      <c r="EBR738" s="540"/>
      <c r="EBS738" s="540"/>
      <c r="EBT738" s="540"/>
      <c r="EBU738" s="540"/>
      <c r="EBV738" s="540"/>
      <c r="EBW738" s="540"/>
      <c r="EBX738" s="540"/>
      <c r="EBY738" s="540"/>
      <c r="EBZ738" s="540"/>
      <c r="ECA738" s="540"/>
      <c r="ECB738" s="540"/>
      <c r="ECC738" s="540"/>
      <c r="ECD738" s="540"/>
      <c r="ECE738" s="540"/>
      <c r="ECF738" s="540"/>
      <c r="ECG738" s="540"/>
      <c r="ECH738" s="540"/>
      <c r="ECI738" s="540"/>
      <c r="ECJ738" s="540"/>
      <c r="ECK738" s="540"/>
      <c r="ECL738" s="540"/>
      <c r="ECM738" s="540"/>
      <c r="ECN738" s="540"/>
      <c r="ECO738" s="540"/>
      <c r="ECP738" s="540"/>
      <c r="ECQ738" s="540"/>
      <c r="ECR738" s="540"/>
      <c r="ECS738" s="540"/>
      <c r="ECT738" s="540"/>
      <c r="ECU738" s="540"/>
      <c r="ECV738" s="540"/>
      <c r="ECW738" s="540"/>
      <c r="ECX738" s="540"/>
      <c r="ECY738" s="540"/>
      <c r="ECZ738" s="540"/>
      <c r="EDA738" s="540"/>
      <c r="EDB738" s="540"/>
      <c r="EDC738" s="540"/>
      <c r="EDD738" s="540"/>
      <c r="EDE738" s="540"/>
      <c r="EDF738" s="540"/>
      <c r="EDG738" s="540"/>
      <c r="EDH738" s="540"/>
      <c r="EDI738" s="540"/>
      <c r="EDJ738" s="540"/>
      <c r="EDK738" s="540"/>
      <c r="EDL738" s="540"/>
      <c r="EDM738" s="540"/>
      <c r="EDN738" s="540"/>
      <c r="EDO738" s="540"/>
      <c r="EDP738" s="540"/>
      <c r="EDQ738" s="540"/>
      <c r="EDR738" s="540"/>
      <c r="EDS738" s="540"/>
      <c r="EDT738" s="540"/>
      <c r="EDU738" s="540"/>
      <c r="EDV738" s="540"/>
      <c r="EDW738" s="540"/>
      <c r="EDX738" s="540"/>
      <c r="EDY738" s="540"/>
      <c r="EDZ738" s="540"/>
      <c r="EEA738" s="540"/>
      <c r="EEB738" s="540"/>
      <c r="EEC738" s="540"/>
      <c r="EED738" s="540"/>
      <c r="EEE738" s="540"/>
      <c r="EEF738" s="540"/>
      <c r="EEG738" s="540"/>
      <c r="EEH738" s="540"/>
      <c r="EEI738" s="540"/>
      <c r="EEJ738" s="540"/>
      <c r="EEK738" s="540"/>
      <c r="EEL738" s="540"/>
      <c r="EEM738" s="540"/>
      <c r="EEN738" s="540"/>
      <c r="EEO738" s="540"/>
      <c r="EEP738" s="540"/>
      <c r="EEQ738" s="540"/>
      <c r="EER738" s="540"/>
      <c r="EES738" s="540"/>
      <c r="EET738" s="540"/>
      <c r="EEU738" s="540"/>
      <c r="EEV738" s="540"/>
      <c r="EEW738" s="540"/>
      <c r="EEX738" s="540"/>
      <c r="EEY738" s="540"/>
      <c r="EEZ738" s="540"/>
      <c r="EFA738" s="540"/>
      <c r="EFB738" s="540"/>
      <c r="EFC738" s="540"/>
      <c r="EFD738" s="540"/>
      <c r="EFE738" s="540"/>
      <c r="EFF738" s="540"/>
      <c r="EFG738" s="540"/>
      <c r="EFH738" s="540"/>
      <c r="EFI738" s="540"/>
      <c r="EFJ738" s="540"/>
      <c r="EFK738" s="540"/>
      <c r="EFL738" s="540"/>
      <c r="EFM738" s="540"/>
      <c r="EFN738" s="540"/>
      <c r="EFO738" s="540"/>
      <c r="EFP738" s="540"/>
      <c r="EFQ738" s="540"/>
      <c r="EFR738" s="540"/>
      <c r="EFS738" s="540"/>
      <c r="EFT738" s="540"/>
      <c r="EFU738" s="540"/>
      <c r="EFV738" s="540"/>
      <c r="EFW738" s="540"/>
      <c r="EFX738" s="540"/>
      <c r="EFY738" s="540"/>
      <c r="EFZ738" s="540"/>
      <c r="EGA738" s="540"/>
      <c r="EGB738" s="540"/>
      <c r="EGC738" s="540"/>
      <c r="EGD738" s="540"/>
      <c r="EGE738" s="540"/>
      <c r="EGF738" s="540"/>
      <c r="EGG738" s="540"/>
      <c r="EGH738" s="540"/>
      <c r="EGI738" s="540"/>
      <c r="EGJ738" s="540"/>
      <c r="EGK738" s="540"/>
      <c r="EGL738" s="540"/>
      <c r="EGM738" s="540"/>
      <c r="EGN738" s="540"/>
      <c r="EGO738" s="540"/>
      <c r="EGP738" s="540"/>
      <c r="EGQ738" s="540"/>
      <c r="EGR738" s="540"/>
      <c r="EGS738" s="540"/>
      <c r="EGT738" s="540"/>
      <c r="EGU738" s="540"/>
      <c r="EGV738" s="540"/>
      <c r="EGW738" s="540"/>
      <c r="EGX738" s="540"/>
      <c r="EGY738" s="540"/>
      <c r="EGZ738" s="540"/>
      <c r="EHA738" s="540"/>
      <c r="EHB738" s="540"/>
      <c r="EHC738" s="540"/>
      <c r="EHD738" s="540"/>
      <c r="EHE738" s="540"/>
      <c r="EHF738" s="540"/>
      <c r="EHG738" s="540"/>
      <c r="EHH738" s="540"/>
      <c r="EHI738" s="540"/>
      <c r="EHJ738" s="540"/>
      <c r="EHK738" s="540"/>
      <c r="EHL738" s="540"/>
      <c r="EHM738" s="540"/>
      <c r="EHN738" s="540"/>
      <c r="EHO738" s="540"/>
      <c r="EHP738" s="540"/>
      <c r="EHQ738" s="540"/>
      <c r="EHR738" s="540"/>
      <c r="EHS738" s="540"/>
      <c r="EHT738" s="540"/>
      <c r="EHU738" s="540"/>
      <c r="EHV738" s="540"/>
      <c r="EHW738" s="540"/>
      <c r="EHX738" s="540"/>
      <c r="EHY738" s="540"/>
      <c r="EHZ738" s="540"/>
      <c r="EIA738" s="540"/>
      <c r="EIB738" s="540"/>
      <c r="EIC738" s="540"/>
      <c r="EID738" s="540"/>
      <c r="EIE738" s="540"/>
      <c r="EIF738" s="540"/>
      <c r="EIG738" s="540"/>
      <c r="EIH738" s="540"/>
      <c r="EII738" s="540"/>
      <c r="EIJ738" s="540"/>
      <c r="EIK738" s="540"/>
      <c r="EIL738" s="540"/>
      <c r="EIM738" s="540"/>
      <c r="EIN738" s="540"/>
      <c r="EIO738" s="540"/>
      <c r="EIP738" s="540"/>
      <c r="EIQ738" s="540"/>
      <c r="EIR738" s="540"/>
      <c r="EIS738" s="540"/>
      <c r="EIT738" s="540"/>
      <c r="EIU738" s="540"/>
      <c r="EIV738" s="540"/>
      <c r="EIW738" s="540"/>
      <c r="EIX738" s="540"/>
      <c r="EIY738" s="540"/>
      <c r="EIZ738" s="540"/>
      <c r="EJA738" s="540"/>
      <c r="EJB738" s="540"/>
      <c r="EJC738" s="540"/>
      <c r="EJD738" s="540"/>
      <c r="EJE738" s="540"/>
      <c r="EJF738" s="540"/>
      <c r="EJG738" s="540"/>
      <c r="EJH738" s="540"/>
      <c r="EJI738" s="540"/>
      <c r="EJJ738" s="540"/>
      <c r="EJK738" s="540"/>
      <c r="EJL738" s="540"/>
      <c r="EJM738" s="540"/>
      <c r="EJN738" s="540"/>
      <c r="EJO738" s="540"/>
      <c r="EJP738" s="540"/>
      <c r="EJQ738" s="540"/>
      <c r="EJR738" s="540"/>
      <c r="EJS738" s="540"/>
      <c r="EJT738" s="540"/>
      <c r="EJU738" s="540"/>
      <c r="EJV738" s="540"/>
      <c r="EJW738" s="540"/>
      <c r="EJX738" s="540"/>
      <c r="EJY738" s="540"/>
      <c r="EJZ738" s="540"/>
      <c r="EKA738" s="540"/>
      <c r="EKB738" s="540"/>
      <c r="EKC738" s="540"/>
      <c r="EKD738" s="540"/>
      <c r="EKE738" s="540"/>
      <c r="EKF738" s="540"/>
      <c r="EKG738" s="540"/>
      <c r="EKH738" s="540"/>
      <c r="EKI738" s="540"/>
      <c r="EKJ738" s="540"/>
      <c r="EKK738" s="540"/>
      <c r="EKL738" s="540"/>
      <c r="EKM738" s="540"/>
      <c r="EKN738" s="540"/>
      <c r="EKO738" s="540"/>
      <c r="EKP738" s="540"/>
      <c r="EKQ738" s="540"/>
      <c r="EKR738" s="540"/>
      <c r="EKS738" s="540"/>
      <c r="EKT738" s="540"/>
      <c r="EKU738" s="540"/>
      <c r="EKV738" s="540"/>
      <c r="EKW738" s="540"/>
      <c r="EKX738" s="540"/>
      <c r="EKY738" s="540"/>
      <c r="EKZ738" s="540"/>
      <c r="ELA738" s="540"/>
      <c r="ELB738" s="540"/>
      <c r="ELC738" s="540"/>
      <c r="ELD738" s="540"/>
      <c r="ELE738" s="540"/>
      <c r="ELF738" s="540"/>
      <c r="ELG738" s="540"/>
      <c r="ELH738" s="540"/>
      <c r="ELI738" s="540"/>
      <c r="ELJ738" s="540"/>
      <c r="ELK738" s="540"/>
      <c r="ELL738" s="540"/>
      <c r="ELM738" s="540"/>
      <c r="ELN738" s="540"/>
      <c r="ELO738" s="540"/>
      <c r="ELP738" s="540"/>
      <c r="ELQ738" s="540"/>
      <c r="ELR738" s="540"/>
      <c r="ELS738" s="540"/>
      <c r="ELT738" s="540"/>
      <c r="ELU738" s="540"/>
      <c r="ELV738" s="540"/>
      <c r="ELW738" s="540"/>
      <c r="ELX738" s="540"/>
      <c r="ELY738" s="540"/>
      <c r="ELZ738" s="540"/>
      <c r="EMA738" s="540"/>
      <c r="EMB738" s="540"/>
      <c r="EMC738" s="540"/>
      <c r="EMD738" s="540"/>
      <c r="EME738" s="540"/>
      <c r="EMF738" s="540"/>
      <c r="EMG738" s="540"/>
      <c r="EMH738" s="540"/>
      <c r="EMI738" s="540"/>
      <c r="EMJ738" s="540"/>
      <c r="EMK738" s="540"/>
      <c r="EML738" s="540"/>
      <c r="EMM738" s="540"/>
      <c r="EMN738" s="540"/>
      <c r="EMO738" s="540"/>
      <c r="EMP738" s="540"/>
      <c r="EMQ738" s="540"/>
      <c r="EMR738" s="540"/>
      <c r="EMS738" s="540"/>
      <c r="EMT738" s="540"/>
      <c r="EMU738" s="540"/>
      <c r="EMV738" s="540"/>
      <c r="EMW738" s="540"/>
      <c r="EMX738" s="540"/>
      <c r="EMY738" s="540"/>
      <c r="EMZ738" s="540"/>
      <c r="ENA738" s="540"/>
      <c r="ENB738" s="540"/>
      <c r="ENC738" s="540"/>
      <c r="END738" s="540"/>
      <c r="ENE738" s="540"/>
      <c r="ENF738" s="540"/>
      <c r="ENG738" s="540"/>
      <c r="ENH738" s="540"/>
      <c r="ENI738" s="540"/>
      <c r="ENJ738" s="540"/>
      <c r="ENK738" s="540"/>
      <c r="ENL738" s="540"/>
      <c r="ENM738" s="540"/>
      <c r="ENN738" s="540"/>
      <c r="ENO738" s="540"/>
      <c r="ENP738" s="540"/>
      <c r="ENQ738" s="540"/>
      <c r="ENR738" s="540"/>
      <c r="ENS738" s="540"/>
      <c r="ENT738" s="540"/>
      <c r="ENU738" s="540"/>
      <c r="ENV738" s="540"/>
      <c r="ENW738" s="540"/>
      <c r="ENX738" s="540"/>
      <c r="ENY738" s="540"/>
      <c r="ENZ738" s="540"/>
      <c r="EOA738" s="540"/>
      <c r="EOB738" s="540"/>
      <c r="EOC738" s="540"/>
      <c r="EOD738" s="540"/>
      <c r="EOE738" s="540"/>
      <c r="EOF738" s="540"/>
      <c r="EOG738" s="540"/>
      <c r="EOH738" s="540"/>
      <c r="EOI738" s="540"/>
      <c r="EOJ738" s="540"/>
      <c r="EOK738" s="540"/>
      <c r="EOL738" s="540"/>
      <c r="EOM738" s="540"/>
      <c r="EON738" s="540"/>
      <c r="EOO738" s="540"/>
      <c r="EOP738" s="540"/>
      <c r="EOQ738" s="540"/>
      <c r="EOR738" s="540"/>
      <c r="EOS738" s="540"/>
      <c r="EOT738" s="540"/>
      <c r="EOU738" s="540"/>
      <c r="EOV738" s="540"/>
      <c r="EOW738" s="540"/>
      <c r="EOX738" s="540"/>
      <c r="EOY738" s="540"/>
      <c r="EOZ738" s="540"/>
      <c r="EPA738" s="540"/>
      <c r="EPB738" s="540"/>
      <c r="EPC738" s="540"/>
      <c r="EPD738" s="540"/>
      <c r="EPE738" s="540"/>
      <c r="EPF738" s="540"/>
      <c r="EPG738" s="540"/>
      <c r="EPH738" s="540"/>
      <c r="EPI738" s="540"/>
      <c r="EPJ738" s="540"/>
      <c r="EPK738" s="540"/>
      <c r="EPL738" s="540"/>
      <c r="EPM738" s="540"/>
      <c r="EPN738" s="540"/>
      <c r="EPO738" s="540"/>
      <c r="EPP738" s="540"/>
      <c r="EPQ738" s="540"/>
      <c r="EPR738" s="540"/>
      <c r="EPS738" s="540"/>
      <c r="EPT738" s="540"/>
      <c r="EPU738" s="540"/>
      <c r="EPV738" s="540"/>
      <c r="EPW738" s="540"/>
      <c r="EPX738" s="540"/>
      <c r="EPY738" s="540"/>
      <c r="EPZ738" s="540"/>
      <c r="EQA738" s="540"/>
      <c r="EQB738" s="540"/>
      <c r="EQC738" s="540"/>
      <c r="EQD738" s="540"/>
      <c r="EQE738" s="540"/>
      <c r="EQF738" s="540"/>
      <c r="EQG738" s="540"/>
      <c r="EQH738" s="540"/>
      <c r="EQI738" s="540"/>
      <c r="EQJ738" s="540"/>
      <c r="EQK738" s="540"/>
      <c r="EQL738" s="540"/>
      <c r="EQM738" s="540"/>
      <c r="EQN738" s="540"/>
      <c r="EQO738" s="540"/>
      <c r="EQP738" s="540"/>
      <c r="EQQ738" s="540"/>
      <c r="EQR738" s="540"/>
      <c r="EQS738" s="540"/>
      <c r="EQT738" s="540"/>
      <c r="EQU738" s="540"/>
      <c r="EQV738" s="540"/>
      <c r="EQW738" s="540"/>
      <c r="EQX738" s="540"/>
      <c r="EQY738" s="540"/>
      <c r="EQZ738" s="540"/>
      <c r="ERA738" s="540"/>
      <c r="ERB738" s="540"/>
      <c r="ERC738" s="540"/>
      <c r="ERD738" s="540"/>
      <c r="ERE738" s="540"/>
      <c r="ERF738" s="540"/>
      <c r="ERG738" s="540"/>
      <c r="ERH738" s="540"/>
      <c r="ERI738" s="540"/>
      <c r="ERJ738" s="540"/>
      <c r="ERK738" s="540"/>
      <c r="ERL738" s="540"/>
      <c r="ERM738" s="540"/>
      <c r="ERN738" s="540"/>
      <c r="ERO738" s="540"/>
      <c r="ERP738" s="540"/>
      <c r="ERQ738" s="540"/>
      <c r="ERR738" s="540"/>
      <c r="ERS738" s="540"/>
      <c r="ERT738" s="540"/>
      <c r="ERU738" s="540"/>
      <c r="ERV738" s="540"/>
      <c r="ERW738" s="540"/>
      <c r="ERX738" s="540"/>
      <c r="ERY738" s="540"/>
      <c r="ERZ738" s="540"/>
      <c r="ESA738" s="540"/>
      <c r="ESB738" s="540"/>
      <c r="ESC738" s="540"/>
      <c r="ESD738" s="540"/>
      <c r="ESE738" s="540"/>
      <c r="ESF738" s="540"/>
      <c r="ESG738" s="540"/>
      <c r="ESH738" s="540"/>
      <c r="ESI738" s="540"/>
      <c r="ESJ738" s="540"/>
      <c r="ESK738" s="540"/>
      <c r="ESL738" s="540"/>
      <c r="ESM738" s="540"/>
      <c r="ESN738" s="540"/>
      <c r="ESO738" s="540"/>
      <c r="ESP738" s="540"/>
      <c r="ESQ738" s="540"/>
      <c r="ESR738" s="540"/>
      <c r="ESS738" s="540"/>
      <c r="EST738" s="540"/>
      <c r="ESU738" s="540"/>
      <c r="ESV738" s="540"/>
      <c r="ESW738" s="540"/>
      <c r="ESX738" s="540"/>
      <c r="ESY738" s="540"/>
      <c r="ESZ738" s="540"/>
      <c r="ETA738" s="540"/>
      <c r="ETB738" s="540"/>
      <c r="ETC738" s="540"/>
      <c r="ETD738" s="540"/>
      <c r="ETE738" s="540"/>
      <c r="ETF738" s="540"/>
      <c r="ETG738" s="540"/>
      <c r="ETH738" s="540"/>
      <c r="ETI738" s="540"/>
      <c r="ETJ738" s="540"/>
      <c r="ETK738" s="540"/>
      <c r="ETL738" s="540"/>
      <c r="ETM738" s="540"/>
      <c r="ETN738" s="540"/>
      <c r="ETO738" s="540"/>
      <c r="ETP738" s="540"/>
      <c r="ETQ738" s="540"/>
      <c r="ETR738" s="540"/>
      <c r="ETS738" s="540"/>
      <c r="ETT738" s="540"/>
      <c r="ETU738" s="540"/>
      <c r="ETV738" s="540"/>
      <c r="ETW738" s="540"/>
      <c r="ETX738" s="540"/>
      <c r="ETY738" s="540"/>
      <c r="ETZ738" s="540"/>
      <c r="EUA738" s="540"/>
      <c r="EUB738" s="540"/>
      <c r="EUC738" s="540"/>
      <c r="EUD738" s="540"/>
      <c r="EUE738" s="540"/>
      <c r="EUF738" s="540"/>
      <c r="EUG738" s="540"/>
      <c r="EUH738" s="540"/>
      <c r="EUI738" s="540"/>
      <c r="EUJ738" s="540"/>
      <c r="EUK738" s="540"/>
      <c r="EUL738" s="540"/>
      <c r="EUM738" s="540"/>
      <c r="EUN738" s="540"/>
      <c r="EUO738" s="540"/>
      <c r="EUP738" s="540"/>
      <c r="EUQ738" s="540"/>
      <c r="EUR738" s="540"/>
      <c r="EUS738" s="540"/>
      <c r="EUT738" s="540"/>
      <c r="EUU738" s="540"/>
      <c r="EUV738" s="540"/>
      <c r="EUW738" s="540"/>
      <c r="EUX738" s="540"/>
      <c r="EUY738" s="540"/>
      <c r="EUZ738" s="540"/>
      <c r="EVA738" s="540"/>
      <c r="EVB738" s="540"/>
      <c r="EVC738" s="540"/>
      <c r="EVD738" s="540"/>
      <c r="EVE738" s="540"/>
      <c r="EVF738" s="540"/>
      <c r="EVG738" s="540"/>
      <c r="EVH738" s="540"/>
      <c r="EVI738" s="540"/>
      <c r="EVJ738" s="540"/>
      <c r="EVK738" s="540"/>
      <c r="EVL738" s="540"/>
      <c r="EVM738" s="540"/>
      <c r="EVN738" s="540"/>
      <c r="EVO738" s="540"/>
      <c r="EVP738" s="540"/>
      <c r="EVQ738" s="540"/>
      <c r="EVR738" s="540"/>
      <c r="EVS738" s="540"/>
      <c r="EVT738" s="540"/>
      <c r="EVU738" s="540"/>
      <c r="EVV738" s="540"/>
      <c r="EVW738" s="540"/>
      <c r="EVX738" s="540"/>
      <c r="EVY738" s="540"/>
      <c r="EVZ738" s="540"/>
      <c r="EWA738" s="540"/>
      <c r="EWB738" s="540"/>
      <c r="EWC738" s="540"/>
      <c r="EWD738" s="540"/>
      <c r="EWE738" s="540"/>
      <c r="EWF738" s="540"/>
      <c r="EWG738" s="540"/>
      <c r="EWH738" s="540"/>
      <c r="EWI738" s="540"/>
      <c r="EWJ738" s="540"/>
      <c r="EWK738" s="540"/>
      <c r="EWL738" s="540"/>
      <c r="EWM738" s="540"/>
      <c r="EWN738" s="540"/>
      <c r="EWO738" s="540"/>
      <c r="EWP738" s="540"/>
      <c r="EWQ738" s="540"/>
      <c r="EWR738" s="540"/>
      <c r="EWS738" s="540"/>
      <c r="EWT738" s="540"/>
      <c r="EWU738" s="540"/>
      <c r="EWV738" s="540"/>
      <c r="EWW738" s="540"/>
      <c r="EWX738" s="540"/>
      <c r="EWY738" s="540"/>
      <c r="EWZ738" s="540"/>
      <c r="EXA738" s="540"/>
      <c r="EXB738" s="540"/>
      <c r="EXC738" s="540"/>
      <c r="EXD738" s="540"/>
      <c r="EXE738" s="540"/>
      <c r="EXF738" s="540"/>
      <c r="EXG738" s="540"/>
      <c r="EXH738" s="540"/>
      <c r="EXI738" s="540"/>
      <c r="EXJ738" s="540"/>
      <c r="EXK738" s="540"/>
      <c r="EXL738" s="540"/>
      <c r="EXM738" s="540"/>
      <c r="EXN738" s="540"/>
      <c r="EXO738" s="540"/>
      <c r="EXP738" s="540"/>
      <c r="EXQ738" s="540"/>
      <c r="EXR738" s="540"/>
      <c r="EXS738" s="540"/>
      <c r="EXT738" s="540"/>
      <c r="EXU738" s="540"/>
      <c r="EXV738" s="540"/>
      <c r="EXW738" s="540"/>
      <c r="EXX738" s="540"/>
      <c r="EXY738" s="540"/>
      <c r="EXZ738" s="540"/>
      <c r="EYA738" s="540"/>
      <c r="EYB738" s="540"/>
      <c r="EYC738" s="540"/>
      <c r="EYD738" s="540"/>
      <c r="EYE738" s="540"/>
      <c r="EYF738" s="540"/>
      <c r="EYG738" s="540"/>
      <c r="EYH738" s="540"/>
      <c r="EYI738" s="540"/>
      <c r="EYJ738" s="540"/>
      <c r="EYK738" s="540"/>
      <c r="EYL738" s="540"/>
      <c r="EYM738" s="540"/>
      <c r="EYN738" s="540"/>
      <c r="EYO738" s="540"/>
      <c r="EYP738" s="540"/>
      <c r="EYQ738" s="540"/>
      <c r="EYR738" s="540"/>
      <c r="EYS738" s="540"/>
      <c r="EYT738" s="540"/>
      <c r="EYU738" s="540"/>
      <c r="EYV738" s="540"/>
      <c r="EYW738" s="540"/>
      <c r="EYX738" s="540"/>
      <c r="EYY738" s="540"/>
      <c r="EYZ738" s="540"/>
      <c r="EZA738" s="540"/>
      <c r="EZB738" s="540"/>
      <c r="EZC738" s="540"/>
      <c r="EZD738" s="540"/>
      <c r="EZE738" s="540"/>
      <c r="EZF738" s="540"/>
      <c r="EZG738" s="540"/>
      <c r="EZH738" s="540"/>
      <c r="EZI738" s="540"/>
      <c r="EZJ738" s="540"/>
      <c r="EZK738" s="540"/>
      <c r="EZL738" s="540"/>
      <c r="EZM738" s="540"/>
      <c r="EZN738" s="540"/>
      <c r="EZO738" s="540"/>
      <c r="EZP738" s="540"/>
      <c r="EZQ738" s="540"/>
      <c r="EZR738" s="540"/>
      <c r="EZS738" s="540"/>
      <c r="EZT738" s="540"/>
      <c r="EZU738" s="540"/>
      <c r="EZV738" s="540"/>
      <c r="EZW738" s="540"/>
      <c r="EZX738" s="540"/>
      <c r="EZY738" s="540"/>
      <c r="EZZ738" s="540"/>
      <c r="FAA738" s="540"/>
      <c r="FAB738" s="540"/>
      <c r="FAC738" s="540"/>
      <c r="FAD738" s="540"/>
      <c r="FAE738" s="540"/>
      <c r="FAF738" s="540"/>
      <c r="FAG738" s="540"/>
      <c r="FAH738" s="540"/>
      <c r="FAI738" s="540"/>
      <c r="FAJ738" s="540"/>
      <c r="FAK738" s="540"/>
      <c r="FAL738" s="540"/>
      <c r="FAM738" s="540"/>
      <c r="FAN738" s="540"/>
      <c r="FAO738" s="540"/>
      <c r="FAP738" s="540"/>
      <c r="FAQ738" s="540"/>
      <c r="FAR738" s="540"/>
      <c r="FAS738" s="540"/>
      <c r="FAT738" s="540"/>
      <c r="FAU738" s="540"/>
      <c r="FAV738" s="540"/>
      <c r="FAW738" s="540"/>
      <c r="FAX738" s="540"/>
      <c r="FAY738" s="540"/>
      <c r="FAZ738" s="540"/>
      <c r="FBA738" s="540"/>
      <c r="FBB738" s="540"/>
      <c r="FBC738" s="540"/>
      <c r="FBD738" s="540"/>
      <c r="FBE738" s="540"/>
      <c r="FBF738" s="540"/>
      <c r="FBG738" s="540"/>
      <c r="FBH738" s="540"/>
      <c r="FBI738" s="540"/>
      <c r="FBJ738" s="540"/>
      <c r="FBK738" s="540"/>
      <c r="FBL738" s="540"/>
      <c r="FBM738" s="540"/>
      <c r="FBN738" s="540"/>
      <c r="FBO738" s="540"/>
      <c r="FBP738" s="540"/>
      <c r="FBQ738" s="540"/>
      <c r="FBR738" s="540"/>
      <c r="FBS738" s="540"/>
      <c r="FBT738" s="540"/>
      <c r="FBU738" s="540"/>
      <c r="FBV738" s="540"/>
      <c r="FBW738" s="540"/>
      <c r="FBX738" s="540"/>
      <c r="FBY738" s="540"/>
      <c r="FBZ738" s="540"/>
      <c r="FCA738" s="540"/>
      <c r="FCB738" s="540"/>
      <c r="FCC738" s="540"/>
      <c r="FCD738" s="540"/>
      <c r="FCE738" s="540"/>
      <c r="FCF738" s="540"/>
      <c r="FCG738" s="540"/>
      <c r="FCH738" s="540"/>
      <c r="FCI738" s="540"/>
      <c r="FCJ738" s="540"/>
      <c r="FCK738" s="540"/>
      <c r="FCL738" s="540"/>
      <c r="FCM738" s="540"/>
      <c r="FCN738" s="540"/>
      <c r="FCO738" s="540"/>
      <c r="FCP738" s="540"/>
      <c r="FCQ738" s="540"/>
      <c r="FCR738" s="540"/>
      <c r="FCS738" s="540"/>
      <c r="FCT738" s="540"/>
      <c r="FCU738" s="540"/>
      <c r="FCV738" s="540"/>
      <c r="FCW738" s="540"/>
      <c r="FCX738" s="540"/>
      <c r="FCY738" s="540"/>
      <c r="FCZ738" s="540"/>
      <c r="FDA738" s="540"/>
      <c r="FDB738" s="540"/>
      <c r="FDC738" s="540"/>
      <c r="FDD738" s="540"/>
      <c r="FDE738" s="540"/>
      <c r="FDF738" s="540"/>
      <c r="FDG738" s="540"/>
      <c r="FDH738" s="540"/>
      <c r="FDI738" s="540"/>
      <c r="FDJ738" s="540"/>
      <c r="FDK738" s="540"/>
      <c r="FDL738" s="540"/>
      <c r="FDM738" s="540"/>
      <c r="FDN738" s="540"/>
      <c r="FDO738" s="540"/>
      <c r="FDP738" s="540"/>
      <c r="FDQ738" s="540"/>
      <c r="FDR738" s="540"/>
      <c r="FDS738" s="540"/>
      <c r="FDT738" s="540"/>
      <c r="FDU738" s="540"/>
      <c r="FDV738" s="540"/>
      <c r="FDW738" s="540"/>
      <c r="FDX738" s="540"/>
      <c r="FDY738" s="540"/>
      <c r="FDZ738" s="540"/>
      <c r="FEA738" s="540"/>
      <c r="FEB738" s="540"/>
      <c r="FEC738" s="540"/>
      <c r="FED738" s="540"/>
      <c r="FEE738" s="540"/>
      <c r="FEF738" s="540"/>
      <c r="FEG738" s="540"/>
      <c r="FEH738" s="540"/>
      <c r="FEI738" s="540"/>
      <c r="FEJ738" s="540"/>
      <c r="FEK738" s="540"/>
      <c r="FEL738" s="540"/>
      <c r="FEM738" s="540"/>
      <c r="FEN738" s="540"/>
      <c r="FEO738" s="540"/>
      <c r="FEP738" s="540"/>
      <c r="FEQ738" s="540"/>
      <c r="FER738" s="540"/>
      <c r="FES738" s="540"/>
      <c r="FET738" s="540"/>
      <c r="FEU738" s="540"/>
      <c r="FEV738" s="540"/>
      <c r="FEW738" s="540"/>
      <c r="FEX738" s="540"/>
      <c r="FEY738" s="540"/>
      <c r="FEZ738" s="540"/>
      <c r="FFA738" s="540"/>
      <c r="FFB738" s="540"/>
      <c r="FFC738" s="540"/>
      <c r="FFD738" s="540"/>
      <c r="FFE738" s="540"/>
      <c r="FFF738" s="540"/>
      <c r="FFG738" s="540"/>
      <c r="FFH738" s="540"/>
      <c r="FFI738" s="540"/>
      <c r="FFJ738" s="540"/>
      <c r="FFK738" s="540"/>
      <c r="FFL738" s="540"/>
      <c r="FFM738" s="540"/>
      <c r="FFN738" s="540"/>
      <c r="FFO738" s="540"/>
      <c r="FFP738" s="540"/>
      <c r="FFQ738" s="540"/>
      <c r="FFR738" s="540"/>
      <c r="FFS738" s="540"/>
      <c r="FFT738" s="540"/>
      <c r="FFU738" s="540"/>
      <c r="FFV738" s="540"/>
      <c r="FFW738" s="540"/>
      <c r="FFX738" s="540"/>
      <c r="FFY738" s="540"/>
      <c r="FFZ738" s="540"/>
      <c r="FGA738" s="540"/>
      <c r="FGB738" s="540"/>
      <c r="FGC738" s="540"/>
      <c r="FGD738" s="540"/>
      <c r="FGE738" s="540"/>
      <c r="FGF738" s="540"/>
      <c r="FGG738" s="540"/>
      <c r="FGH738" s="540"/>
      <c r="FGI738" s="540"/>
      <c r="FGJ738" s="540"/>
      <c r="FGK738" s="540"/>
      <c r="FGL738" s="540"/>
      <c r="FGM738" s="540"/>
      <c r="FGN738" s="540"/>
      <c r="FGO738" s="540"/>
      <c r="FGP738" s="540"/>
      <c r="FGQ738" s="540"/>
      <c r="FGR738" s="540"/>
      <c r="FGS738" s="540"/>
      <c r="FGT738" s="540"/>
      <c r="FGU738" s="540"/>
      <c r="FGV738" s="540"/>
      <c r="FGW738" s="540"/>
      <c r="FGX738" s="540"/>
      <c r="FGY738" s="540"/>
      <c r="FGZ738" s="540"/>
      <c r="FHA738" s="540"/>
      <c r="FHB738" s="540"/>
      <c r="FHC738" s="540"/>
      <c r="FHD738" s="540"/>
      <c r="FHE738" s="540"/>
      <c r="FHF738" s="540"/>
      <c r="FHG738" s="540"/>
      <c r="FHH738" s="540"/>
      <c r="FHI738" s="540"/>
      <c r="FHJ738" s="540"/>
      <c r="FHK738" s="540"/>
      <c r="FHL738" s="540"/>
      <c r="FHM738" s="540"/>
      <c r="FHN738" s="540"/>
      <c r="FHO738" s="540"/>
      <c r="FHP738" s="540"/>
      <c r="FHQ738" s="540"/>
      <c r="FHR738" s="540"/>
      <c r="FHS738" s="540"/>
      <c r="FHT738" s="540"/>
      <c r="FHU738" s="540"/>
      <c r="FHV738" s="540"/>
      <c r="FHW738" s="540"/>
      <c r="FHX738" s="540"/>
      <c r="FHY738" s="540"/>
      <c r="FHZ738" s="540"/>
      <c r="FIA738" s="540"/>
      <c r="FIB738" s="540"/>
      <c r="FIC738" s="540"/>
      <c r="FID738" s="540"/>
      <c r="FIE738" s="540"/>
      <c r="FIF738" s="540"/>
      <c r="FIG738" s="540"/>
      <c r="FIH738" s="540"/>
      <c r="FII738" s="540"/>
      <c r="FIJ738" s="540"/>
      <c r="FIK738" s="540"/>
      <c r="FIL738" s="540"/>
      <c r="FIM738" s="540"/>
      <c r="FIN738" s="540"/>
      <c r="FIO738" s="540"/>
      <c r="FIP738" s="540"/>
      <c r="FIQ738" s="540"/>
      <c r="FIR738" s="540"/>
      <c r="FIS738" s="540"/>
      <c r="FIT738" s="540"/>
      <c r="FIU738" s="540"/>
      <c r="FIV738" s="540"/>
      <c r="FIW738" s="540"/>
      <c r="FIX738" s="540"/>
      <c r="FIY738" s="540"/>
      <c r="FIZ738" s="540"/>
      <c r="FJA738" s="540"/>
      <c r="FJB738" s="540"/>
      <c r="FJC738" s="540"/>
      <c r="FJD738" s="540"/>
      <c r="FJE738" s="540"/>
      <c r="FJF738" s="540"/>
      <c r="FJG738" s="540"/>
      <c r="FJH738" s="540"/>
      <c r="FJI738" s="540"/>
      <c r="FJJ738" s="540"/>
      <c r="FJK738" s="540"/>
      <c r="FJL738" s="540"/>
      <c r="FJM738" s="540"/>
      <c r="FJN738" s="540"/>
      <c r="FJO738" s="540"/>
      <c r="FJP738" s="540"/>
      <c r="FJQ738" s="540"/>
      <c r="FJR738" s="540"/>
      <c r="FJS738" s="540"/>
      <c r="FJT738" s="540"/>
      <c r="FJU738" s="540"/>
      <c r="FJV738" s="540"/>
      <c r="FJW738" s="540"/>
      <c r="FJX738" s="540"/>
      <c r="FJY738" s="540"/>
      <c r="FJZ738" s="540"/>
      <c r="FKA738" s="540"/>
      <c r="FKB738" s="540"/>
      <c r="FKC738" s="540"/>
      <c r="FKD738" s="540"/>
      <c r="FKE738" s="540"/>
      <c r="FKF738" s="540"/>
      <c r="FKG738" s="540"/>
      <c r="FKH738" s="540"/>
      <c r="FKI738" s="540"/>
      <c r="FKJ738" s="540"/>
      <c r="FKK738" s="540"/>
      <c r="FKL738" s="540"/>
      <c r="FKM738" s="540"/>
      <c r="FKN738" s="540"/>
      <c r="FKO738" s="540"/>
      <c r="FKP738" s="540"/>
      <c r="FKQ738" s="540"/>
      <c r="FKR738" s="540"/>
      <c r="FKS738" s="540"/>
      <c r="FKT738" s="540"/>
      <c r="FKU738" s="540"/>
      <c r="FKV738" s="540"/>
      <c r="FKW738" s="540"/>
      <c r="FKX738" s="540"/>
      <c r="FKY738" s="540"/>
      <c r="FKZ738" s="540"/>
      <c r="FLA738" s="540"/>
      <c r="FLB738" s="540"/>
      <c r="FLC738" s="540"/>
      <c r="FLD738" s="540"/>
      <c r="FLE738" s="540"/>
      <c r="FLF738" s="540"/>
      <c r="FLG738" s="540"/>
      <c r="FLH738" s="540"/>
      <c r="FLI738" s="540"/>
      <c r="FLJ738" s="540"/>
      <c r="FLK738" s="540"/>
      <c r="FLL738" s="540"/>
      <c r="FLM738" s="540"/>
      <c r="FLN738" s="540"/>
      <c r="FLO738" s="540"/>
      <c r="FLP738" s="540"/>
      <c r="FLQ738" s="540"/>
      <c r="FLR738" s="540"/>
      <c r="FLS738" s="540"/>
      <c r="FLT738" s="540"/>
      <c r="FLU738" s="540"/>
      <c r="FLV738" s="540"/>
      <c r="FLW738" s="540"/>
      <c r="FLX738" s="540"/>
      <c r="FLY738" s="540"/>
      <c r="FLZ738" s="540"/>
      <c r="FMA738" s="540"/>
      <c r="FMB738" s="540"/>
      <c r="FMC738" s="540"/>
      <c r="FMD738" s="540"/>
      <c r="FME738" s="540"/>
      <c r="FMF738" s="540"/>
      <c r="FMG738" s="540"/>
      <c r="FMH738" s="540"/>
      <c r="FMI738" s="540"/>
      <c r="FMJ738" s="540"/>
      <c r="FMK738" s="540"/>
      <c r="FML738" s="540"/>
      <c r="FMM738" s="540"/>
      <c r="FMN738" s="540"/>
      <c r="FMO738" s="540"/>
      <c r="FMP738" s="540"/>
      <c r="FMQ738" s="540"/>
      <c r="FMR738" s="540"/>
      <c r="FMS738" s="540"/>
      <c r="FMT738" s="540"/>
      <c r="FMU738" s="540"/>
      <c r="FMV738" s="540"/>
      <c r="FMW738" s="540"/>
      <c r="FMX738" s="540"/>
      <c r="FMY738" s="540"/>
      <c r="FMZ738" s="540"/>
      <c r="FNA738" s="540"/>
      <c r="FNB738" s="540"/>
      <c r="FNC738" s="540"/>
      <c r="FND738" s="540"/>
      <c r="FNE738" s="540"/>
      <c r="FNF738" s="540"/>
      <c r="FNG738" s="540"/>
      <c r="FNH738" s="540"/>
      <c r="FNI738" s="540"/>
      <c r="FNJ738" s="540"/>
      <c r="FNK738" s="540"/>
      <c r="FNL738" s="540"/>
      <c r="FNM738" s="540"/>
      <c r="FNN738" s="540"/>
      <c r="FNO738" s="540"/>
      <c r="FNP738" s="540"/>
      <c r="FNQ738" s="540"/>
      <c r="FNR738" s="540"/>
      <c r="FNS738" s="540"/>
      <c r="FNT738" s="540"/>
      <c r="FNU738" s="540"/>
      <c r="FNV738" s="540"/>
      <c r="FNW738" s="540"/>
      <c r="FNX738" s="540"/>
      <c r="FNY738" s="540"/>
      <c r="FNZ738" s="540"/>
      <c r="FOA738" s="540"/>
      <c r="FOB738" s="540"/>
      <c r="FOC738" s="540"/>
      <c r="FOD738" s="540"/>
      <c r="FOE738" s="540"/>
      <c r="FOF738" s="540"/>
      <c r="FOG738" s="540"/>
      <c r="FOH738" s="540"/>
      <c r="FOI738" s="540"/>
      <c r="FOJ738" s="540"/>
      <c r="FOK738" s="540"/>
      <c r="FOL738" s="540"/>
      <c r="FOM738" s="540"/>
      <c r="FON738" s="540"/>
      <c r="FOO738" s="540"/>
      <c r="FOP738" s="540"/>
      <c r="FOQ738" s="540"/>
      <c r="FOR738" s="540"/>
      <c r="FOS738" s="540"/>
      <c r="FOT738" s="540"/>
      <c r="FOU738" s="540"/>
      <c r="FOV738" s="540"/>
      <c r="FOW738" s="540"/>
      <c r="FOX738" s="540"/>
      <c r="FOY738" s="540"/>
      <c r="FOZ738" s="540"/>
      <c r="FPA738" s="540"/>
      <c r="FPB738" s="540"/>
      <c r="FPC738" s="540"/>
      <c r="FPD738" s="540"/>
      <c r="FPE738" s="540"/>
      <c r="FPF738" s="540"/>
      <c r="FPG738" s="540"/>
      <c r="FPH738" s="540"/>
      <c r="FPI738" s="540"/>
      <c r="FPJ738" s="540"/>
      <c r="FPK738" s="540"/>
      <c r="FPL738" s="540"/>
      <c r="FPM738" s="540"/>
      <c r="FPN738" s="540"/>
      <c r="FPO738" s="540"/>
      <c r="FPP738" s="540"/>
      <c r="FPQ738" s="540"/>
      <c r="FPR738" s="540"/>
      <c r="FPS738" s="540"/>
      <c r="FPT738" s="540"/>
      <c r="FPU738" s="540"/>
      <c r="FPV738" s="540"/>
      <c r="FPW738" s="540"/>
      <c r="FPX738" s="540"/>
      <c r="FPY738" s="540"/>
      <c r="FPZ738" s="540"/>
      <c r="FQA738" s="540"/>
      <c r="FQB738" s="540"/>
      <c r="FQC738" s="540"/>
      <c r="FQD738" s="540"/>
      <c r="FQE738" s="540"/>
      <c r="FQF738" s="540"/>
      <c r="FQG738" s="540"/>
      <c r="FQH738" s="540"/>
      <c r="FQI738" s="540"/>
      <c r="FQJ738" s="540"/>
      <c r="FQK738" s="540"/>
      <c r="FQL738" s="540"/>
      <c r="FQM738" s="540"/>
      <c r="FQN738" s="540"/>
      <c r="FQO738" s="540"/>
      <c r="FQP738" s="540"/>
      <c r="FQQ738" s="540"/>
      <c r="FQR738" s="540"/>
      <c r="FQS738" s="540"/>
      <c r="FQT738" s="540"/>
      <c r="FQU738" s="540"/>
      <c r="FQV738" s="540"/>
      <c r="FQW738" s="540"/>
      <c r="FQX738" s="540"/>
      <c r="FQY738" s="540"/>
      <c r="FQZ738" s="540"/>
      <c r="FRA738" s="540"/>
      <c r="FRB738" s="540"/>
      <c r="FRC738" s="540"/>
      <c r="FRD738" s="540"/>
      <c r="FRE738" s="540"/>
      <c r="FRF738" s="540"/>
      <c r="FRG738" s="540"/>
      <c r="FRH738" s="540"/>
      <c r="FRI738" s="540"/>
      <c r="FRJ738" s="540"/>
      <c r="FRK738" s="540"/>
      <c r="FRL738" s="540"/>
      <c r="FRM738" s="540"/>
      <c r="FRN738" s="540"/>
      <c r="FRO738" s="540"/>
      <c r="FRP738" s="540"/>
      <c r="FRQ738" s="540"/>
      <c r="FRR738" s="540"/>
      <c r="FRS738" s="540"/>
      <c r="FRT738" s="540"/>
      <c r="FRU738" s="540"/>
      <c r="FRV738" s="540"/>
      <c r="FRW738" s="540"/>
      <c r="FRX738" s="540"/>
      <c r="FRY738" s="540"/>
      <c r="FRZ738" s="540"/>
      <c r="FSA738" s="540"/>
      <c r="FSB738" s="540"/>
      <c r="FSC738" s="540"/>
      <c r="FSD738" s="540"/>
      <c r="FSE738" s="540"/>
      <c r="FSF738" s="540"/>
      <c r="FSG738" s="540"/>
      <c r="FSH738" s="540"/>
      <c r="FSI738" s="540"/>
      <c r="FSJ738" s="540"/>
      <c r="FSK738" s="540"/>
      <c r="FSL738" s="540"/>
      <c r="FSM738" s="540"/>
      <c r="FSN738" s="540"/>
      <c r="FSO738" s="540"/>
      <c r="FSP738" s="540"/>
      <c r="FSQ738" s="540"/>
      <c r="FSR738" s="540"/>
      <c r="FSS738" s="540"/>
      <c r="FST738" s="540"/>
      <c r="FSU738" s="540"/>
      <c r="FSV738" s="540"/>
      <c r="FSW738" s="540"/>
      <c r="FSX738" s="540"/>
      <c r="FSY738" s="540"/>
      <c r="FSZ738" s="540"/>
      <c r="FTA738" s="540"/>
      <c r="FTB738" s="540"/>
      <c r="FTC738" s="540"/>
      <c r="FTD738" s="540"/>
      <c r="FTE738" s="540"/>
      <c r="FTF738" s="540"/>
      <c r="FTG738" s="540"/>
      <c r="FTH738" s="540"/>
      <c r="FTI738" s="540"/>
      <c r="FTJ738" s="540"/>
      <c r="FTK738" s="540"/>
      <c r="FTL738" s="540"/>
      <c r="FTM738" s="540"/>
      <c r="FTN738" s="540"/>
      <c r="FTO738" s="540"/>
      <c r="FTP738" s="540"/>
      <c r="FTQ738" s="540"/>
      <c r="FTR738" s="540"/>
      <c r="FTS738" s="540"/>
      <c r="FTT738" s="540"/>
      <c r="FTU738" s="540"/>
      <c r="FTV738" s="540"/>
      <c r="FTW738" s="540"/>
      <c r="FTX738" s="540"/>
      <c r="FTY738" s="540"/>
      <c r="FTZ738" s="540"/>
      <c r="FUA738" s="540"/>
      <c r="FUB738" s="540"/>
      <c r="FUC738" s="540"/>
      <c r="FUD738" s="540"/>
      <c r="FUE738" s="540"/>
      <c r="FUF738" s="540"/>
      <c r="FUG738" s="540"/>
      <c r="FUH738" s="540"/>
      <c r="FUI738" s="540"/>
      <c r="FUJ738" s="540"/>
      <c r="FUK738" s="540"/>
      <c r="FUL738" s="540"/>
      <c r="FUM738" s="540"/>
      <c r="FUN738" s="540"/>
      <c r="FUO738" s="540"/>
      <c r="FUP738" s="540"/>
      <c r="FUQ738" s="540"/>
      <c r="FUR738" s="540"/>
      <c r="FUS738" s="540"/>
      <c r="FUT738" s="540"/>
      <c r="FUU738" s="540"/>
      <c r="FUV738" s="540"/>
      <c r="FUW738" s="540"/>
      <c r="FUX738" s="540"/>
      <c r="FUY738" s="540"/>
      <c r="FUZ738" s="540"/>
      <c r="FVA738" s="540"/>
      <c r="FVB738" s="540"/>
      <c r="FVC738" s="540"/>
      <c r="FVD738" s="540"/>
      <c r="FVE738" s="540"/>
      <c r="FVF738" s="540"/>
      <c r="FVG738" s="540"/>
      <c r="FVH738" s="540"/>
      <c r="FVI738" s="540"/>
      <c r="FVJ738" s="540"/>
      <c r="FVK738" s="540"/>
      <c r="FVL738" s="540"/>
      <c r="FVM738" s="540"/>
      <c r="FVN738" s="540"/>
      <c r="FVO738" s="540"/>
      <c r="FVP738" s="540"/>
      <c r="FVQ738" s="540"/>
      <c r="FVR738" s="540"/>
      <c r="FVS738" s="540"/>
      <c r="FVT738" s="540"/>
      <c r="FVU738" s="540"/>
      <c r="FVV738" s="540"/>
      <c r="FVW738" s="540"/>
      <c r="FVX738" s="540"/>
      <c r="FVY738" s="540"/>
      <c r="FVZ738" s="540"/>
      <c r="FWA738" s="540"/>
      <c r="FWB738" s="540"/>
      <c r="FWC738" s="540"/>
      <c r="FWD738" s="540"/>
      <c r="FWE738" s="540"/>
      <c r="FWF738" s="540"/>
      <c r="FWG738" s="540"/>
      <c r="FWH738" s="540"/>
      <c r="FWI738" s="540"/>
      <c r="FWJ738" s="540"/>
      <c r="FWK738" s="540"/>
      <c r="FWL738" s="540"/>
      <c r="FWM738" s="540"/>
      <c r="FWN738" s="540"/>
      <c r="FWO738" s="540"/>
      <c r="FWP738" s="540"/>
      <c r="FWQ738" s="540"/>
      <c r="FWR738" s="540"/>
      <c r="FWS738" s="540"/>
      <c r="FWT738" s="540"/>
      <c r="FWU738" s="540"/>
      <c r="FWV738" s="540"/>
      <c r="FWW738" s="540"/>
      <c r="FWX738" s="540"/>
      <c r="FWY738" s="540"/>
      <c r="FWZ738" s="540"/>
      <c r="FXA738" s="540"/>
      <c r="FXB738" s="540"/>
      <c r="FXC738" s="540"/>
      <c r="FXD738" s="540"/>
      <c r="FXE738" s="540"/>
      <c r="FXF738" s="540"/>
      <c r="FXG738" s="540"/>
      <c r="FXH738" s="540"/>
      <c r="FXI738" s="540"/>
      <c r="FXJ738" s="540"/>
      <c r="FXK738" s="540"/>
      <c r="FXL738" s="540"/>
      <c r="FXM738" s="540"/>
      <c r="FXN738" s="540"/>
      <c r="FXO738" s="540"/>
      <c r="FXP738" s="540"/>
      <c r="FXQ738" s="540"/>
      <c r="FXR738" s="540"/>
      <c r="FXS738" s="540"/>
      <c r="FXT738" s="540"/>
      <c r="FXU738" s="540"/>
      <c r="FXV738" s="540"/>
      <c r="FXW738" s="540"/>
      <c r="FXX738" s="540"/>
      <c r="FXY738" s="540"/>
      <c r="FXZ738" s="540"/>
      <c r="FYA738" s="540"/>
      <c r="FYB738" s="540"/>
      <c r="FYC738" s="540"/>
      <c r="FYD738" s="540"/>
      <c r="FYE738" s="540"/>
      <c r="FYF738" s="540"/>
      <c r="FYG738" s="540"/>
      <c r="FYH738" s="540"/>
      <c r="FYI738" s="540"/>
      <c r="FYJ738" s="540"/>
      <c r="FYK738" s="540"/>
      <c r="FYL738" s="540"/>
      <c r="FYM738" s="540"/>
      <c r="FYN738" s="540"/>
      <c r="FYO738" s="540"/>
      <c r="FYP738" s="540"/>
      <c r="FYQ738" s="540"/>
      <c r="FYR738" s="540"/>
      <c r="FYS738" s="540"/>
      <c r="FYT738" s="540"/>
      <c r="FYU738" s="540"/>
      <c r="FYV738" s="540"/>
      <c r="FYW738" s="540"/>
      <c r="FYX738" s="540"/>
      <c r="FYY738" s="540"/>
      <c r="FYZ738" s="540"/>
      <c r="FZA738" s="540"/>
      <c r="FZB738" s="540"/>
      <c r="FZC738" s="540"/>
      <c r="FZD738" s="540"/>
      <c r="FZE738" s="540"/>
      <c r="FZF738" s="540"/>
      <c r="FZG738" s="540"/>
      <c r="FZH738" s="540"/>
      <c r="FZI738" s="540"/>
      <c r="FZJ738" s="540"/>
      <c r="FZK738" s="540"/>
      <c r="FZL738" s="540"/>
      <c r="FZM738" s="540"/>
      <c r="FZN738" s="540"/>
      <c r="FZO738" s="540"/>
      <c r="FZP738" s="540"/>
      <c r="FZQ738" s="540"/>
      <c r="FZR738" s="540"/>
      <c r="FZS738" s="540"/>
      <c r="FZT738" s="540"/>
      <c r="FZU738" s="540"/>
      <c r="FZV738" s="540"/>
      <c r="FZW738" s="540"/>
      <c r="FZX738" s="540"/>
      <c r="FZY738" s="540"/>
      <c r="FZZ738" s="540"/>
      <c r="GAA738" s="540"/>
      <c r="GAB738" s="540"/>
      <c r="GAC738" s="540"/>
      <c r="GAD738" s="540"/>
      <c r="GAE738" s="540"/>
      <c r="GAF738" s="540"/>
      <c r="GAG738" s="540"/>
      <c r="GAH738" s="540"/>
      <c r="GAI738" s="540"/>
      <c r="GAJ738" s="540"/>
      <c r="GAK738" s="540"/>
      <c r="GAL738" s="540"/>
      <c r="GAM738" s="540"/>
      <c r="GAN738" s="540"/>
      <c r="GAO738" s="540"/>
      <c r="GAP738" s="540"/>
      <c r="GAQ738" s="540"/>
      <c r="GAR738" s="540"/>
      <c r="GAS738" s="540"/>
      <c r="GAT738" s="540"/>
      <c r="GAU738" s="540"/>
      <c r="GAV738" s="540"/>
      <c r="GAW738" s="540"/>
      <c r="GAX738" s="540"/>
      <c r="GAY738" s="540"/>
      <c r="GAZ738" s="540"/>
      <c r="GBA738" s="540"/>
      <c r="GBB738" s="540"/>
      <c r="GBC738" s="540"/>
      <c r="GBD738" s="540"/>
      <c r="GBE738" s="540"/>
      <c r="GBF738" s="540"/>
      <c r="GBG738" s="540"/>
      <c r="GBH738" s="540"/>
      <c r="GBI738" s="540"/>
      <c r="GBJ738" s="540"/>
      <c r="GBK738" s="540"/>
      <c r="GBL738" s="540"/>
      <c r="GBM738" s="540"/>
      <c r="GBN738" s="540"/>
      <c r="GBO738" s="540"/>
      <c r="GBP738" s="540"/>
      <c r="GBQ738" s="540"/>
      <c r="GBR738" s="540"/>
      <c r="GBS738" s="540"/>
      <c r="GBT738" s="540"/>
      <c r="GBU738" s="540"/>
      <c r="GBV738" s="540"/>
      <c r="GBW738" s="540"/>
      <c r="GBX738" s="540"/>
      <c r="GBY738" s="540"/>
      <c r="GBZ738" s="540"/>
      <c r="GCA738" s="540"/>
      <c r="GCB738" s="540"/>
      <c r="GCC738" s="540"/>
      <c r="GCD738" s="540"/>
      <c r="GCE738" s="540"/>
      <c r="GCF738" s="540"/>
      <c r="GCG738" s="540"/>
      <c r="GCH738" s="540"/>
      <c r="GCI738" s="540"/>
      <c r="GCJ738" s="540"/>
      <c r="GCK738" s="540"/>
      <c r="GCL738" s="540"/>
      <c r="GCM738" s="540"/>
      <c r="GCN738" s="540"/>
      <c r="GCO738" s="540"/>
      <c r="GCP738" s="540"/>
      <c r="GCQ738" s="540"/>
      <c r="GCR738" s="540"/>
      <c r="GCS738" s="540"/>
      <c r="GCT738" s="540"/>
      <c r="GCU738" s="540"/>
      <c r="GCV738" s="540"/>
      <c r="GCW738" s="540"/>
      <c r="GCX738" s="540"/>
      <c r="GCY738" s="540"/>
      <c r="GCZ738" s="540"/>
      <c r="GDA738" s="540"/>
      <c r="GDB738" s="540"/>
      <c r="GDC738" s="540"/>
      <c r="GDD738" s="540"/>
      <c r="GDE738" s="540"/>
      <c r="GDF738" s="540"/>
      <c r="GDG738" s="540"/>
      <c r="GDH738" s="540"/>
      <c r="GDI738" s="540"/>
      <c r="GDJ738" s="540"/>
      <c r="GDK738" s="540"/>
      <c r="GDL738" s="540"/>
      <c r="GDM738" s="540"/>
      <c r="GDN738" s="540"/>
      <c r="GDO738" s="540"/>
      <c r="GDP738" s="540"/>
      <c r="GDQ738" s="540"/>
      <c r="GDR738" s="540"/>
      <c r="GDS738" s="540"/>
      <c r="GDT738" s="540"/>
      <c r="GDU738" s="540"/>
      <c r="GDV738" s="540"/>
      <c r="GDW738" s="540"/>
      <c r="GDX738" s="540"/>
      <c r="GDY738" s="540"/>
      <c r="GDZ738" s="540"/>
      <c r="GEA738" s="540"/>
      <c r="GEB738" s="540"/>
      <c r="GEC738" s="540"/>
      <c r="GED738" s="540"/>
      <c r="GEE738" s="540"/>
      <c r="GEF738" s="540"/>
      <c r="GEG738" s="540"/>
      <c r="GEH738" s="540"/>
      <c r="GEI738" s="540"/>
      <c r="GEJ738" s="540"/>
      <c r="GEK738" s="540"/>
      <c r="GEL738" s="540"/>
      <c r="GEM738" s="540"/>
      <c r="GEN738" s="540"/>
      <c r="GEO738" s="540"/>
      <c r="GEP738" s="540"/>
      <c r="GEQ738" s="540"/>
      <c r="GER738" s="540"/>
      <c r="GES738" s="540"/>
      <c r="GET738" s="540"/>
      <c r="GEU738" s="540"/>
      <c r="GEV738" s="540"/>
      <c r="GEW738" s="540"/>
      <c r="GEX738" s="540"/>
      <c r="GEY738" s="540"/>
      <c r="GEZ738" s="540"/>
      <c r="GFA738" s="540"/>
      <c r="GFB738" s="540"/>
      <c r="GFC738" s="540"/>
      <c r="GFD738" s="540"/>
      <c r="GFE738" s="540"/>
      <c r="GFF738" s="540"/>
      <c r="GFG738" s="540"/>
      <c r="GFH738" s="540"/>
      <c r="GFI738" s="540"/>
      <c r="GFJ738" s="540"/>
      <c r="GFK738" s="540"/>
      <c r="GFL738" s="540"/>
      <c r="GFM738" s="540"/>
      <c r="GFN738" s="540"/>
      <c r="GFO738" s="540"/>
      <c r="GFP738" s="540"/>
      <c r="GFQ738" s="540"/>
      <c r="GFR738" s="540"/>
      <c r="GFS738" s="540"/>
      <c r="GFT738" s="540"/>
      <c r="GFU738" s="540"/>
      <c r="GFV738" s="540"/>
      <c r="GFW738" s="540"/>
      <c r="GFX738" s="540"/>
      <c r="GFY738" s="540"/>
      <c r="GFZ738" s="540"/>
      <c r="GGA738" s="540"/>
      <c r="GGB738" s="540"/>
      <c r="GGC738" s="540"/>
      <c r="GGD738" s="540"/>
      <c r="GGE738" s="540"/>
      <c r="GGF738" s="540"/>
      <c r="GGG738" s="540"/>
      <c r="GGH738" s="540"/>
      <c r="GGI738" s="540"/>
      <c r="GGJ738" s="540"/>
      <c r="GGK738" s="540"/>
      <c r="GGL738" s="540"/>
      <c r="GGM738" s="540"/>
      <c r="GGN738" s="540"/>
      <c r="GGO738" s="540"/>
      <c r="GGP738" s="540"/>
      <c r="GGQ738" s="540"/>
      <c r="GGR738" s="540"/>
      <c r="GGS738" s="540"/>
      <c r="GGT738" s="540"/>
      <c r="GGU738" s="540"/>
      <c r="GGV738" s="540"/>
      <c r="GGW738" s="540"/>
      <c r="GGX738" s="540"/>
      <c r="GGY738" s="540"/>
      <c r="GGZ738" s="540"/>
      <c r="GHA738" s="540"/>
      <c r="GHB738" s="540"/>
      <c r="GHC738" s="540"/>
      <c r="GHD738" s="540"/>
      <c r="GHE738" s="540"/>
      <c r="GHF738" s="540"/>
      <c r="GHG738" s="540"/>
      <c r="GHH738" s="540"/>
      <c r="GHI738" s="540"/>
      <c r="GHJ738" s="540"/>
      <c r="GHK738" s="540"/>
      <c r="GHL738" s="540"/>
      <c r="GHM738" s="540"/>
      <c r="GHN738" s="540"/>
      <c r="GHO738" s="540"/>
      <c r="GHP738" s="540"/>
      <c r="GHQ738" s="540"/>
      <c r="GHR738" s="540"/>
      <c r="GHS738" s="540"/>
      <c r="GHT738" s="540"/>
      <c r="GHU738" s="540"/>
      <c r="GHV738" s="540"/>
      <c r="GHW738" s="540"/>
      <c r="GHX738" s="540"/>
      <c r="GHY738" s="540"/>
      <c r="GHZ738" s="540"/>
      <c r="GIA738" s="540"/>
      <c r="GIB738" s="540"/>
      <c r="GIC738" s="540"/>
      <c r="GID738" s="540"/>
      <c r="GIE738" s="540"/>
      <c r="GIF738" s="540"/>
      <c r="GIG738" s="540"/>
      <c r="GIH738" s="540"/>
      <c r="GII738" s="540"/>
      <c r="GIJ738" s="540"/>
      <c r="GIK738" s="540"/>
      <c r="GIL738" s="540"/>
      <c r="GIM738" s="540"/>
      <c r="GIN738" s="540"/>
      <c r="GIO738" s="540"/>
      <c r="GIP738" s="540"/>
      <c r="GIQ738" s="540"/>
      <c r="GIR738" s="540"/>
      <c r="GIS738" s="540"/>
      <c r="GIT738" s="540"/>
      <c r="GIU738" s="540"/>
      <c r="GIV738" s="540"/>
      <c r="GIW738" s="540"/>
      <c r="GIX738" s="540"/>
      <c r="GIY738" s="540"/>
      <c r="GIZ738" s="540"/>
      <c r="GJA738" s="540"/>
      <c r="GJB738" s="540"/>
      <c r="GJC738" s="540"/>
      <c r="GJD738" s="540"/>
      <c r="GJE738" s="540"/>
      <c r="GJF738" s="540"/>
      <c r="GJG738" s="540"/>
      <c r="GJH738" s="540"/>
      <c r="GJI738" s="540"/>
      <c r="GJJ738" s="540"/>
      <c r="GJK738" s="540"/>
      <c r="GJL738" s="540"/>
      <c r="GJM738" s="540"/>
      <c r="GJN738" s="540"/>
      <c r="GJO738" s="540"/>
      <c r="GJP738" s="540"/>
      <c r="GJQ738" s="540"/>
      <c r="GJR738" s="540"/>
      <c r="GJS738" s="540"/>
      <c r="GJT738" s="540"/>
      <c r="GJU738" s="540"/>
      <c r="GJV738" s="540"/>
      <c r="GJW738" s="540"/>
      <c r="GJX738" s="540"/>
      <c r="GJY738" s="540"/>
      <c r="GJZ738" s="540"/>
      <c r="GKA738" s="540"/>
      <c r="GKB738" s="540"/>
      <c r="GKC738" s="540"/>
      <c r="GKD738" s="540"/>
      <c r="GKE738" s="540"/>
      <c r="GKF738" s="540"/>
      <c r="GKG738" s="540"/>
      <c r="GKH738" s="540"/>
      <c r="GKI738" s="540"/>
      <c r="GKJ738" s="540"/>
      <c r="GKK738" s="540"/>
      <c r="GKL738" s="540"/>
      <c r="GKM738" s="540"/>
      <c r="GKN738" s="540"/>
      <c r="GKO738" s="540"/>
      <c r="GKP738" s="540"/>
      <c r="GKQ738" s="540"/>
      <c r="GKR738" s="540"/>
      <c r="GKS738" s="540"/>
      <c r="GKT738" s="540"/>
      <c r="GKU738" s="540"/>
      <c r="GKV738" s="540"/>
      <c r="GKW738" s="540"/>
      <c r="GKX738" s="540"/>
      <c r="GKY738" s="540"/>
      <c r="GKZ738" s="540"/>
      <c r="GLA738" s="540"/>
      <c r="GLB738" s="540"/>
      <c r="GLC738" s="540"/>
      <c r="GLD738" s="540"/>
      <c r="GLE738" s="540"/>
      <c r="GLF738" s="540"/>
      <c r="GLG738" s="540"/>
      <c r="GLH738" s="540"/>
      <c r="GLI738" s="540"/>
      <c r="GLJ738" s="540"/>
      <c r="GLK738" s="540"/>
      <c r="GLL738" s="540"/>
      <c r="GLM738" s="540"/>
      <c r="GLN738" s="540"/>
      <c r="GLO738" s="540"/>
      <c r="GLP738" s="540"/>
      <c r="GLQ738" s="540"/>
      <c r="GLR738" s="540"/>
      <c r="GLS738" s="540"/>
      <c r="GLT738" s="540"/>
      <c r="GLU738" s="540"/>
      <c r="GLV738" s="540"/>
      <c r="GLW738" s="540"/>
      <c r="GLX738" s="540"/>
      <c r="GLY738" s="540"/>
      <c r="GLZ738" s="540"/>
      <c r="GMA738" s="540"/>
      <c r="GMB738" s="540"/>
      <c r="GMC738" s="540"/>
      <c r="GMD738" s="540"/>
      <c r="GME738" s="540"/>
      <c r="GMF738" s="540"/>
      <c r="GMG738" s="540"/>
      <c r="GMH738" s="540"/>
      <c r="GMI738" s="540"/>
      <c r="GMJ738" s="540"/>
      <c r="GMK738" s="540"/>
      <c r="GML738" s="540"/>
      <c r="GMM738" s="540"/>
      <c r="GMN738" s="540"/>
      <c r="GMO738" s="540"/>
      <c r="GMP738" s="540"/>
      <c r="GMQ738" s="540"/>
      <c r="GMR738" s="540"/>
      <c r="GMS738" s="540"/>
      <c r="GMT738" s="540"/>
      <c r="GMU738" s="540"/>
      <c r="GMV738" s="540"/>
      <c r="GMW738" s="540"/>
      <c r="GMX738" s="540"/>
      <c r="GMY738" s="540"/>
      <c r="GMZ738" s="540"/>
      <c r="GNA738" s="540"/>
      <c r="GNB738" s="540"/>
      <c r="GNC738" s="540"/>
      <c r="GND738" s="540"/>
      <c r="GNE738" s="540"/>
      <c r="GNF738" s="540"/>
      <c r="GNG738" s="540"/>
      <c r="GNH738" s="540"/>
      <c r="GNI738" s="540"/>
      <c r="GNJ738" s="540"/>
      <c r="GNK738" s="540"/>
      <c r="GNL738" s="540"/>
      <c r="GNM738" s="540"/>
      <c r="GNN738" s="540"/>
      <c r="GNO738" s="540"/>
      <c r="GNP738" s="540"/>
      <c r="GNQ738" s="540"/>
      <c r="GNR738" s="540"/>
      <c r="GNS738" s="540"/>
      <c r="GNT738" s="540"/>
      <c r="GNU738" s="540"/>
      <c r="GNV738" s="540"/>
      <c r="GNW738" s="540"/>
      <c r="GNX738" s="540"/>
      <c r="GNY738" s="540"/>
      <c r="GNZ738" s="540"/>
      <c r="GOA738" s="540"/>
      <c r="GOB738" s="540"/>
      <c r="GOC738" s="540"/>
      <c r="GOD738" s="540"/>
      <c r="GOE738" s="540"/>
      <c r="GOF738" s="540"/>
      <c r="GOG738" s="540"/>
      <c r="GOH738" s="540"/>
      <c r="GOI738" s="540"/>
      <c r="GOJ738" s="540"/>
      <c r="GOK738" s="540"/>
      <c r="GOL738" s="540"/>
      <c r="GOM738" s="540"/>
      <c r="GON738" s="540"/>
      <c r="GOO738" s="540"/>
      <c r="GOP738" s="540"/>
      <c r="GOQ738" s="540"/>
      <c r="GOR738" s="540"/>
      <c r="GOS738" s="540"/>
      <c r="GOT738" s="540"/>
      <c r="GOU738" s="540"/>
      <c r="GOV738" s="540"/>
      <c r="GOW738" s="540"/>
      <c r="GOX738" s="540"/>
      <c r="GOY738" s="540"/>
      <c r="GOZ738" s="540"/>
      <c r="GPA738" s="540"/>
      <c r="GPB738" s="540"/>
      <c r="GPC738" s="540"/>
      <c r="GPD738" s="540"/>
      <c r="GPE738" s="540"/>
      <c r="GPF738" s="540"/>
      <c r="GPG738" s="540"/>
      <c r="GPH738" s="540"/>
      <c r="GPI738" s="540"/>
      <c r="GPJ738" s="540"/>
      <c r="GPK738" s="540"/>
      <c r="GPL738" s="540"/>
      <c r="GPM738" s="540"/>
      <c r="GPN738" s="540"/>
      <c r="GPO738" s="540"/>
      <c r="GPP738" s="540"/>
      <c r="GPQ738" s="540"/>
      <c r="GPR738" s="540"/>
      <c r="GPS738" s="540"/>
      <c r="GPT738" s="540"/>
      <c r="GPU738" s="540"/>
      <c r="GPV738" s="540"/>
      <c r="GPW738" s="540"/>
      <c r="GPX738" s="540"/>
      <c r="GPY738" s="540"/>
      <c r="GPZ738" s="540"/>
      <c r="GQA738" s="540"/>
      <c r="GQB738" s="540"/>
      <c r="GQC738" s="540"/>
      <c r="GQD738" s="540"/>
      <c r="GQE738" s="540"/>
      <c r="GQF738" s="540"/>
      <c r="GQG738" s="540"/>
      <c r="GQH738" s="540"/>
      <c r="GQI738" s="540"/>
      <c r="GQJ738" s="540"/>
      <c r="GQK738" s="540"/>
      <c r="GQL738" s="540"/>
      <c r="GQM738" s="540"/>
      <c r="GQN738" s="540"/>
      <c r="GQO738" s="540"/>
      <c r="GQP738" s="540"/>
      <c r="GQQ738" s="540"/>
      <c r="GQR738" s="540"/>
      <c r="GQS738" s="540"/>
      <c r="GQT738" s="540"/>
      <c r="GQU738" s="540"/>
      <c r="GQV738" s="540"/>
      <c r="GQW738" s="540"/>
      <c r="GQX738" s="540"/>
      <c r="GQY738" s="540"/>
      <c r="GQZ738" s="540"/>
      <c r="GRA738" s="540"/>
      <c r="GRB738" s="540"/>
      <c r="GRC738" s="540"/>
      <c r="GRD738" s="540"/>
      <c r="GRE738" s="540"/>
      <c r="GRF738" s="540"/>
      <c r="GRG738" s="540"/>
      <c r="GRH738" s="540"/>
      <c r="GRI738" s="540"/>
      <c r="GRJ738" s="540"/>
      <c r="GRK738" s="540"/>
      <c r="GRL738" s="540"/>
      <c r="GRM738" s="540"/>
      <c r="GRN738" s="540"/>
      <c r="GRO738" s="540"/>
      <c r="GRP738" s="540"/>
      <c r="GRQ738" s="540"/>
      <c r="GRR738" s="540"/>
      <c r="GRS738" s="540"/>
      <c r="GRT738" s="540"/>
      <c r="GRU738" s="540"/>
      <c r="GRV738" s="540"/>
      <c r="GRW738" s="540"/>
      <c r="GRX738" s="540"/>
      <c r="GRY738" s="540"/>
      <c r="GRZ738" s="540"/>
      <c r="GSA738" s="540"/>
      <c r="GSB738" s="540"/>
      <c r="GSC738" s="540"/>
      <c r="GSD738" s="540"/>
      <c r="GSE738" s="540"/>
      <c r="GSF738" s="540"/>
      <c r="GSG738" s="540"/>
      <c r="GSH738" s="540"/>
      <c r="GSI738" s="540"/>
      <c r="GSJ738" s="540"/>
      <c r="GSK738" s="540"/>
      <c r="GSL738" s="540"/>
      <c r="GSM738" s="540"/>
      <c r="GSN738" s="540"/>
      <c r="GSO738" s="540"/>
      <c r="GSP738" s="540"/>
      <c r="GSQ738" s="540"/>
      <c r="GSR738" s="540"/>
      <c r="GSS738" s="540"/>
      <c r="GST738" s="540"/>
      <c r="GSU738" s="540"/>
      <c r="GSV738" s="540"/>
      <c r="GSW738" s="540"/>
      <c r="GSX738" s="540"/>
      <c r="GSY738" s="540"/>
      <c r="GSZ738" s="540"/>
      <c r="GTA738" s="540"/>
      <c r="GTB738" s="540"/>
      <c r="GTC738" s="540"/>
      <c r="GTD738" s="540"/>
      <c r="GTE738" s="540"/>
      <c r="GTF738" s="540"/>
      <c r="GTG738" s="540"/>
      <c r="GTH738" s="540"/>
      <c r="GTI738" s="540"/>
      <c r="GTJ738" s="540"/>
      <c r="GTK738" s="540"/>
      <c r="GTL738" s="540"/>
      <c r="GTM738" s="540"/>
      <c r="GTN738" s="540"/>
      <c r="GTO738" s="540"/>
      <c r="GTP738" s="540"/>
      <c r="GTQ738" s="540"/>
      <c r="GTR738" s="540"/>
      <c r="GTS738" s="540"/>
      <c r="GTT738" s="540"/>
      <c r="GTU738" s="540"/>
      <c r="GTV738" s="540"/>
      <c r="GTW738" s="540"/>
      <c r="GTX738" s="540"/>
      <c r="GTY738" s="540"/>
      <c r="GTZ738" s="540"/>
      <c r="GUA738" s="540"/>
      <c r="GUB738" s="540"/>
      <c r="GUC738" s="540"/>
      <c r="GUD738" s="540"/>
      <c r="GUE738" s="540"/>
      <c r="GUF738" s="540"/>
      <c r="GUG738" s="540"/>
      <c r="GUH738" s="540"/>
      <c r="GUI738" s="540"/>
      <c r="GUJ738" s="540"/>
      <c r="GUK738" s="540"/>
      <c r="GUL738" s="540"/>
      <c r="GUM738" s="540"/>
      <c r="GUN738" s="540"/>
      <c r="GUO738" s="540"/>
      <c r="GUP738" s="540"/>
      <c r="GUQ738" s="540"/>
      <c r="GUR738" s="540"/>
      <c r="GUS738" s="540"/>
      <c r="GUT738" s="540"/>
      <c r="GUU738" s="540"/>
      <c r="GUV738" s="540"/>
      <c r="GUW738" s="540"/>
      <c r="GUX738" s="540"/>
      <c r="GUY738" s="540"/>
      <c r="GUZ738" s="540"/>
      <c r="GVA738" s="540"/>
      <c r="GVB738" s="540"/>
      <c r="GVC738" s="540"/>
      <c r="GVD738" s="540"/>
      <c r="GVE738" s="540"/>
      <c r="GVF738" s="540"/>
      <c r="GVG738" s="540"/>
      <c r="GVH738" s="540"/>
      <c r="GVI738" s="540"/>
      <c r="GVJ738" s="540"/>
      <c r="GVK738" s="540"/>
      <c r="GVL738" s="540"/>
      <c r="GVM738" s="540"/>
      <c r="GVN738" s="540"/>
      <c r="GVO738" s="540"/>
      <c r="GVP738" s="540"/>
      <c r="GVQ738" s="540"/>
      <c r="GVR738" s="540"/>
      <c r="GVS738" s="540"/>
      <c r="GVT738" s="540"/>
      <c r="GVU738" s="540"/>
      <c r="GVV738" s="540"/>
      <c r="GVW738" s="540"/>
      <c r="GVX738" s="540"/>
      <c r="GVY738" s="540"/>
      <c r="GVZ738" s="540"/>
      <c r="GWA738" s="540"/>
      <c r="GWB738" s="540"/>
      <c r="GWC738" s="540"/>
      <c r="GWD738" s="540"/>
      <c r="GWE738" s="540"/>
      <c r="GWF738" s="540"/>
      <c r="GWG738" s="540"/>
      <c r="GWH738" s="540"/>
      <c r="GWI738" s="540"/>
      <c r="GWJ738" s="540"/>
      <c r="GWK738" s="540"/>
      <c r="GWL738" s="540"/>
      <c r="GWM738" s="540"/>
      <c r="GWN738" s="540"/>
      <c r="GWO738" s="540"/>
      <c r="GWP738" s="540"/>
      <c r="GWQ738" s="540"/>
      <c r="GWR738" s="540"/>
      <c r="GWS738" s="540"/>
      <c r="GWT738" s="540"/>
      <c r="GWU738" s="540"/>
      <c r="GWV738" s="540"/>
      <c r="GWW738" s="540"/>
      <c r="GWX738" s="540"/>
      <c r="GWY738" s="540"/>
      <c r="GWZ738" s="540"/>
      <c r="GXA738" s="540"/>
      <c r="GXB738" s="540"/>
      <c r="GXC738" s="540"/>
      <c r="GXD738" s="540"/>
      <c r="GXE738" s="540"/>
      <c r="GXF738" s="540"/>
      <c r="GXG738" s="540"/>
      <c r="GXH738" s="540"/>
      <c r="GXI738" s="540"/>
      <c r="GXJ738" s="540"/>
      <c r="GXK738" s="540"/>
      <c r="GXL738" s="540"/>
      <c r="GXM738" s="540"/>
      <c r="GXN738" s="540"/>
      <c r="GXO738" s="540"/>
      <c r="GXP738" s="540"/>
      <c r="GXQ738" s="540"/>
      <c r="GXR738" s="540"/>
      <c r="GXS738" s="540"/>
      <c r="GXT738" s="540"/>
      <c r="GXU738" s="540"/>
      <c r="GXV738" s="540"/>
      <c r="GXW738" s="540"/>
      <c r="GXX738" s="540"/>
      <c r="GXY738" s="540"/>
      <c r="GXZ738" s="540"/>
      <c r="GYA738" s="540"/>
      <c r="GYB738" s="540"/>
      <c r="GYC738" s="540"/>
      <c r="GYD738" s="540"/>
      <c r="GYE738" s="540"/>
      <c r="GYF738" s="540"/>
      <c r="GYG738" s="540"/>
      <c r="GYH738" s="540"/>
      <c r="GYI738" s="540"/>
      <c r="GYJ738" s="540"/>
      <c r="GYK738" s="540"/>
      <c r="GYL738" s="540"/>
      <c r="GYM738" s="540"/>
      <c r="GYN738" s="540"/>
      <c r="GYO738" s="540"/>
      <c r="GYP738" s="540"/>
      <c r="GYQ738" s="540"/>
      <c r="GYR738" s="540"/>
      <c r="GYS738" s="540"/>
      <c r="GYT738" s="540"/>
      <c r="GYU738" s="540"/>
      <c r="GYV738" s="540"/>
      <c r="GYW738" s="540"/>
      <c r="GYX738" s="540"/>
      <c r="GYY738" s="540"/>
      <c r="GYZ738" s="540"/>
      <c r="GZA738" s="540"/>
      <c r="GZB738" s="540"/>
      <c r="GZC738" s="540"/>
      <c r="GZD738" s="540"/>
      <c r="GZE738" s="540"/>
      <c r="GZF738" s="540"/>
      <c r="GZG738" s="540"/>
      <c r="GZH738" s="540"/>
      <c r="GZI738" s="540"/>
      <c r="GZJ738" s="540"/>
      <c r="GZK738" s="540"/>
      <c r="GZL738" s="540"/>
      <c r="GZM738" s="540"/>
      <c r="GZN738" s="540"/>
      <c r="GZO738" s="540"/>
      <c r="GZP738" s="540"/>
      <c r="GZQ738" s="540"/>
      <c r="GZR738" s="540"/>
      <c r="GZS738" s="540"/>
      <c r="GZT738" s="540"/>
      <c r="GZU738" s="540"/>
      <c r="GZV738" s="540"/>
      <c r="GZW738" s="540"/>
      <c r="GZX738" s="540"/>
      <c r="GZY738" s="540"/>
      <c r="GZZ738" s="540"/>
      <c r="HAA738" s="540"/>
      <c r="HAB738" s="540"/>
      <c r="HAC738" s="540"/>
      <c r="HAD738" s="540"/>
      <c r="HAE738" s="540"/>
      <c r="HAF738" s="540"/>
      <c r="HAG738" s="540"/>
      <c r="HAH738" s="540"/>
      <c r="HAI738" s="540"/>
      <c r="HAJ738" s="540"/>
      <c r="HAK738" s="540"/>
      <c r="HAL738" s="540"/>
      <c r="HAM738" s="540"/>
      <c r="HAN738" s="540"/>
      <c r="HAO738" s="540"/>
      <c r="HAP738" s="540"/>
      <c r="HAQ738" s="540"/>
      <c r="HAR738" s="540"/>
      <c r="HAS738" s="540"/>
      <c r="HAT738" s="540"/>
      <c r="HAU738" s="540"/>
      <c r="HAV738" s="540"/>
      <c r="HAW738" s="540"/>
      <c r="HAX738" s="540"/>
      <c r="HAY738" s="540"/>
      <c r="HAZ738" s="540"/>
      <c r="HBA738" s="540"/>
      <c r="HBB738" s="540"/>
      <c r="HBC738" s="540"/>
      <c r="HBD738" s="540"/>
      <c r="HBE738" s="540"/>
      <c r="HBF738" s="540"/>
      <c r="HBG738" s="540"/>
      <c r="HBH738" s="540"/>
      <c r="HBI738" s="540"/>
      <c r="HBJ738" s="540"/>
      <c r="HBK738" s="540"/>
      <c r="HBL738" s="540"/>
      <c r="HBM738" s="540"/>
      <c r="HBN738" s="540"/>
      <c r="HBO738" s="540"/>
      <c r="HBP738" s="540"/>
      <c r="HBQ738" s="540"/>
      <c r="HBR738" s="540"/>
      <c r="HBS738" s="540"/>
      <c r="HBT738" s="540"/>
      <c r="HBU738" s="540"/>
      <c r="HBV738" s="540"/>
      <c r="HBW738" s="540"/>
      <c r="HBX738" s="540"/>
      <c r="HBY738" s="540"/>
      <c r="HBZ738" s="540"/>
      <c r="HCA738" s="540"/>
      <c r="HCB738" s="540"/>
      <c r="HCC738" s="540"/>
      <c r="HCD738" s="540"/>
      <c r="HCE738" s="540"/>
      <c r="HCF738" s="540"/>
      <c r="HCG738" s="540"/>
      <c r="HCH738" s="540"/>
      <c r="HCI738" s="540"/>
      <c r="HCJ738" s="540"/>
      <c r="HCK738" s="540"/>
      <c r="HCL738" s="540"/>
      <c r="HCM738" s="540"/>
      <c r="HCN738" s="540"/>
      <c r="HCO738" s="540"/>
      <c r="HCP738" s="540"/>
      <c r="HCQ738" s="540"/>
      <c r="HCR738" s="540"/>
      <c r="HCS738" s="540"/>
      <c r="HCT738" s="540"/>
      <c r="HCU738" s="540"/>
      <c r="HCV738" s="540"/>
      <c r="HCW738" s="540"/>
      <c r="HCX738" s="540"/>
      <c r="HCY738" s="540"/>
      <c r="HCZ738" s="540"/>
      <c r="HDA738" s="540"/>
      <c r="HDB738" s="540"/>
      <c r="HDC738" s="540"/>
      <c r="HDD738" s="540"/>
      <c r="HDE738" s="540"/>
      <c r="HDF738" s="540"/>
      <c r="HDG738" s="540"/>
      <c r="HDH738" s="540"/>
      <c r="HDI738" s="540"/>
      <c r="HDJ738" s="540"/>
      <c r="HDK738" s="540"/>
      <c r="HDL738" s="540"/>
      <c r="HDM738" s="540"/>
      <c r="HDN738" s="540"/>
      <c r="HDO738" s="540"/>
      <c r="HDP738" s="540"/>
      <c r="HDQ738" s="540"/>
      <c r="HDR738" s="540"/>
      <c r="HDS738" s="540"/>
      <c r="HDT738" s="540"/>
      <c r="HDU738" s="540"/>
      <c r="HDV738" s="540"/>
      <c r="HDW738" s="540"/>
      <c r="HDX738" s="540"/>
      <c r="HDY738" s="540"/>
      <c r="HDZ738" s="540"/>
      <c r="HEA738" s="540"/>
      <c r="HEB738" s="540"/>
      <c r="HEC738" s="540"/>
      <c r="HED738" s="540"/>
      <c r="HEE738" s="540"/>
      <c r="HEF738" s="540"/>
      <c r="HEG738" s="540"/>
      <c r="HEH738" s="540"/>
      <c r="HEI738" s="540"/>
      <c r="HEJ738" s="540"/>
      <c r="HEK738" s="540"/>
      <c r="HEL738" s="540"/>
      <c r="HEM738" s="540"/>
      <c r="HEN738" s="540"/>
      <c r="HEO738" s="540"/>
      <c r="HEP738" s="540"/>
      <c r="HEQ738" s="540"/>
      <c r="HER738" s="540"/>
      <c r="HES738" s="540"/>
      <c r="HET738" s="540"/>
      <c r="HEU738" s="540"/>
      <c r="HEV738" s="540"/>
      <c r="HEW738" s="540"/>
      <c r="HEX738" s="540"/>
      <c r="HEY738" s="540"/>
      <c r="HEZ738" s="540"/>
      <c r="HFA738" s="540"/>
      <c r="HFB738" s="540"/>
      <c r="HFC738" s="540"/>
      <c r="HFD738" s="540"/>
      <c r="HFE738" s="540"/>
      <c r="HFF738" s="540"/>
      <c r="HFG738" s="540"/>
      <c r="HFH738" s="540"/>
      <c r="HFI738" s="540"/>
      <c r="HFJ738" s="540"/>
      <c r="HFK738" s="540"/>
      <c r="HFL738" s="540"/>
      <c r="HFM738" s="540"/>
      <c r="HFN738" s="540"/>
      <c r="HFO738" s="540"/>
      <c r="HFP738" s="540"/>
      <c r="HFQ738" s="540"/>
      <c r="HFR738" s="540"/>
      <c r="HFS738" s="540"/>
      <c r="HFT738" s="540"/>
      <c r="HFU738" s="540"/>
      <c r="HFV738" s="540"/>
      <c r="HFW738" s="540"/>
      <c r="HFX738" s="540"/>
      <c r="HFY738" s="540"/>
      <c r="HFZ738" s="540"/>
      <c r="HGA738" s="540"/>
      <c r="HGB738" s="540"/>
      <c r="HGC738" s="540"/>
      <c r="HGD738" s="540"/>
      <c r="HGE738" s="540"/>
      <c r="HGF738" s="540"/>
      <c r="HGG738" s="540"/>
      <c r="HGH738" s="540"/>
      <c r="HGI738" s="540"/>
      <c r="HGJ738" s="540"/>
      <c r="HGK738" s="540"/>
      <c r="HGL738" s="540"/>
      <c r="HGM738" s="540"/>
      <c r="HGN738" s="540"/>
      <c r="HGO738" s="540"/>
      <c r="HGP738" s="540"/>
      <c r="HGQ738" s="540"/>
      <c r="HGR738" s="540"/>
      <c r="HGS738" s="540"/>
      <c r="HGT738" s="540"/>
      <c r="HGU738" s="540"/>
      <c r="HGV738" s="540"/>
      <c r="HGW738" s="540"/>
      <c r="HGX738" s="540"/>
      <c r="HGY738" s="540"/>
      <c r="HGZ738" s="540"/>
      <c r="HHA738" s="540"/>
      <c r="HHB738" s="540"/>
      <c r="HHC738" s="540"/>
      <c r="HHD738" s="540"/>
      <c r="HHE738" s="540"/>
      <c r="HHF738" s="540"/>
      <c r="HHG738" s="540"/>
      <c r="HHH738" s="540"/>
      <c r="HHI738" s="540"/>
      <c r="HHJ738" s="540"/>
      <c r="HHK738" s="540"/>
      <c r="HHL738" s="540"/>
      <c r="HHM738" s="540"/>
      <c r="HHN738" s="540"/>
      <c r="HHO738" s="540"/>
      <c r="HHP738" s="540"/>
      <c r="HHQ738" s="540"/>
      <c r="HHR738" s="540"/>
      <c r="HHS738" s="540"/>
      <c r="HHT738" s="540"/>
      <c r="HHU738" s="540"/>
      <c r="HHV738" s="540"/>
      <c r="HHW738" s="540"/>
      <c r="HHX738" s="540"/>
      <c r="HHY738" s="540"/>
      <c r="HHZ738" s="540"/>
      <c r="HIA738" s="540"/>
      <c r="HIB738" s="540"/>
      <c r="HIC738" s="540"/>
      <c r="HID738" s="540"/>
      <c r="HIE738" s="540"/>
      <c r="HIF738" s="540"/>
      <c r="HIG738" s="540"/>
      <c r="HIH738" s="540"/>
      <c r="HII738" s="540"/>
      <c r="HIJ738" s="540"/>
      <c r="HIK738" s="540"/>
      <c r="HIL738" s="540"/>
      <c r="HIM738" s="540"/>
      <c r="HIN738" s="540"/>
      <c r="HIO738" s="540"/>
      <c r="HIP738" s="540"/>
      <c r="HIQ738" s="540"/>
      <c r="HIR738" s="540"/>
      <c r="HIS738" s="540"/>
      <c r="HIT738" s="540"/>
      <c r="HIU738" s="540"/>
      <c r="HIV738" s="540"/>
      <c r="HIW738" s="540"/>
      <c r="HIX738" s="540"/>
      <c r="HIY738" s="540"/>
      <c r="HIZ738" s="540"/>
      <c r="HJA738" s="540"/>
      <c r="HJB738" s="540"/>
      <c r="HJC738" s="540"/>
      <c r="HJD738" s="540"/>
      <c r="HJE738" s="540"/>
      <c r="HJF738" s="540"/>
      <c r="HJG738" s="540"/>
      <c r="HJH738" s="540"/>
      <c r="HJI738" s="540"/>
      <c r="HJJ738" s="540"/>
      <c r="HJK738" s="540"/>
      <c r="HJL738" s="540"/>
      <c r="HJM738" s="540"/>
      <c r="HJN738" s="540"/>
      <c r="HJO738" s="540"/>
      <c r="HJP738" s="540"/>
      <c r="HJQ738" s="540"/>
      <c r="HJR738" s="540"/>
      <c r="HJS738" s="540"/>
      <c r="HJT738" s="540"/>
      <c r="HJU738" s="540"/>
      <c r="HJV738" s="540"/>
      <c r="HJW738" s="540"/>
      <c r="HJX738" s="540"/>
      <c r="HJY738" s="540"/>
      <c r="HJZ738" s="540"/>
      <c r="HKA738" s="540"/>
      <c r="HKB738" s="540"/>
      <c r="HKC738" s="540"/>
      <c r="HKD738" s="540"/>
      <c r="HKE738" s="540"/>
      <c r="HKF738" s="540"/>
      <c r="HKG738" s="540"/>
      <c r="HKH738" s="540"/>
      <c r="HKI738" s="540"/>
      <c r="HKJ738" s="540"/>
      <c r="HKK738" s="540"/>
      <c r="HKL738" s="540"/>
      <c r="HKM738" s="540"/>
      <c r="HKN738" s="540"/>
      <c r="HKO738" s="540"/>
      <c r="HKP738" s="540"/>
      <c r="HKQ738" s="540"/>
      <c r="HKR738" s="540"/>
      <c r="HKS738" s="540"/>
      <c r="HKT738" s="540"/>
      <c r="HKU738" s="540"/>
      <c r="HKV738" s="540"/>
      <c r="HKW738" s="540"/>
      <c r="HKX738" s="540"/>
      <c r="HKY738" s="540"/>
      <c r="HKZ738" s="540"/>
      <c r="HLA738" s="540"/>
      <c r="HLB738" s="540"/>
      <c r="HLC738" s="540"/>
      <c r="HLD738" s="540"/>
      <c r="HLE738" s="540"/>
      <c r="HLF738" s="540"/>
      <c r="HLG738" s="540"/>
      <c r="HLH738" s="540"/>
      <c r="HLI738" s="540"/>
      <c r="HLJ738" s="540"/>
      <c r="HLK738" s="540"/>
      <c r="HLL738" s="540"/>
      <c r="HLM738" s="540"/>
      <c r="HLN738" s="540"/>
      <c r="HLO738" s="540"/>
      <c r="HLP738" s="540"/>
      <c r="HLQ738" s="540"/>
      <c r="HLR738" s="540"/>
      <c r="HLS738" s="540"/>
      <c r="HLT738" s="540"/>
      <c r="HLU738" s="540"/>
      <c r="HLV738" s="540"/>
      <c r="HLW738" s="540"/>
      <c r="HLX738" s="540"/>
      <c r="HLY738" s="540"/>
      <c r="HLZ738" s="540"/>
      <c r="HMA738" s="540"/>
      <c r="HMB738" s="540"/>
      <c r="HMC738" s="540"/>
      <c r="HMD738" s="540"/>
      <c r="HME738" s="540"/>
      <c r="HMF738" s="540"/>
      <c r="HMG738" s="540"/>
      <c r="HMH738" s="540"/>
      <c r="HMI738" s="540"/>
      <c r="HMJ738" s="540"/>
      <c r="HMK738" s="540"/>
      <c r="HML738" s="540"/>
      <c r="HMM738" s="540"/>
      <c r="HMN738" s="540"/>
      <c r="HMO738" s="540"/>
      <c r="HMP738" s="540"/>
      <c r="HMQ738" s="540"/>
      <c r="HMR738" s="540"/>
      <c r="HMS738" s="540"/>
      <c r="HMT738" s="540"/>
      <c r="HMU738" s="540"/>
      <c r="HMV738" s="540"/>
      <c r="HMW738" s="540"/>
      <c r="HMX738" s="540"/>
      <c r="HMY738" s="540"/>
      <c r="HMZ738" s="540"/>
      <c r="HNA738" s="540"/>
      <c r="HNB738" s="540"/>
      <c r="HNC738" s="540"/>
      <c r="HND738" s="540"/>
      <c r="HNE738" s="540"/>
      <c r="HNF738" s="540"/>
      <c r="HNG738" s="540"/>
      <c r="HNH738" s="540"/>
      <c r="HNI738" s="540"/>
      <c r="HNJ738" s="540"/>
      <c r="HNK738" s="540"/>
      <c r="HNL738" s="540"/>
      <c r="HNM738" s="540"/>
      <c r="HNN738" s="540"/>
      <c r="HNO738" s="540"/>
      <c r="HNP738" s="540"/>
      <c r="HNQ738" s="540"/>
      <c r="HNR738" s="540"/>
      <c r="HNS738" s="540"/>
      <c r="HNT738" s="540"/>
      <c r="HNU738" s="540"/>
      <c r="HNV738" s="540"/>
      <c r="HNW738" s="540"/>
      <c r="HNX738" s="540"/>
      <c r="HNY738" s="540"/>
      <c r="HNZ738" s="540"/>
      <c r="HOA738" s="540"/>
      <c r="HOB738" s="540"/>
      <c r="HOC738" s="540"/>
      <c r="HOD738" s="540"/>
      <c r="HOE738" s="540"/>
      <c r="HOF738" s="540"/>
      <c r="HOG738" s="540"/>
      <c r="HOH738" s="540"/>
      <c r="HOI738" s="540"/>
      <c r="HOJ738" s="540"/>
      <c r="HOK738" s="540"/>
      <c r="HOL738" s="540"/>
      <c r="HOM738" s="540"/>
      <c r="HON738" s="540"/>
      <c r="HOO738" s="540"/>
      <c r="HOP738" s="540"/>
      <c r="HOQ738" s="540"/>
      <c r="HOR738" s="540"/>
      <c r="HOS738" s="540"/>
      <c r="HOT738" s="540"/>
      <c r="HOU738" s="540"/>
      <c r="HOV738" s="540"/>
      <c r="HOW738" s="540"/>
      <c r="HOX738" s="540"/>
      <c r="HOY738" s="540"/>
      <c r="HOZ738" s="540"/>
      <c r="HPA738" s="540"/>
      <c r="HPB738" s="540"/>
      <c r="HPC738" s="540"/>
      <c r="HPD738" s="540"/>
      <c r="HPE738" s="540"/>
      <c r="HPF738" s="540"/>
      <c r="HPG738" s="540"/>
      <c r="HPH738" s="540"/>
      <c r="HPI738" s="540"/>
      <c r="HPJ738" s="540"/>
      <c r="HPK738" s="540"/>
      <c r="HPL738" s="540"/>
      <c r="HPM738" s="540"/>
      <c r="HPN738" s="540"/>
      <c r="HPO738" s="540"/>
      <c r="HPP738" s="540"/>
      <c r="HPQ738" s="540"/>
      <c r="HPR738" s="540"/>
      <c r="HPS738" s="540"/>
      <c r="HPT738" s="540"/>
      <c r="HPU738" s="540"/>
      <c r="HPV738" s="540"/>
      <c r="HPW738" s="540"/>
      <c r="HPX738" s="540"/>
      <c r="HPY738" s="540"/>
      <c r="HPZ738" s="540"/>
      <c r="HQA738" s="540"/>
      <c r="HQB738" s="540"/>
      <c r="HQC738" s="540"/>
      <c r="HQD738" s="540"/>
      <c r="HQE738" s="540"/>
      <c r="HQF738" s="540"/>
      <c r="HQG738" s="540"/>
      <c r="HQH738" s="540"/>
      <c r="HQI738" s="540"/>
      <c r="HQJ738" s="540"/>
      <c r="HQK738" s="540"/>
      <c r="HQL738" s="540"/>
      <c r="HQM738" s="540"/>
      <c r="HQN738" s="540"/>
      <c r="HQO738" s="540"/>
      <c r="HQP738" s="540"/>
      <c r="HQQ738" s="540"/>
      <c r="HQR738" s="540"/>
      <c r="HQS738" s="540"/>
      <c r="HQT738" s="540"/>
      <c r="HQU738" s="540"/>
      <c r="HQV738" s="540"/>
      <c r="HQW738" s="540"/>
      <c r="HQX738" s="540"/>
      <c r="HQY738" s="540"/>
      <c r="HQZ738" s="540"/>
      <c r="HRA738" s="540"/>
      <c r="HRB738" s="540"/>
      <c r="HRC738" s="540"/>
      <c r="HRD738" s="540"/>
      <c r="HRE738" s="540"/>
      <c r="HRF738" s="540"/>
      <c r="HRG738" s="540"/>
      <c r="HRH738" s="540"/>
      <c r="HRI738" s="540"/>
      <c r="HRJ738" s="540"/>
      <c r="HRK738" s="540"/>
      <c r="HRL738" s="540"/>
      <c r="HRM738" s="540"/>
      <c r="HRN738" s="540"/>
      <c r="HRO738" s="540"/>
      <c r="HRP738" s="540"/>
      <c r="HRQ738" s="540"/>
      <c r="HRR738" s="540"/>
      <c r="HRS738" s="540"/>
      <c r="HRT738" s="540"/>
      <c r="HRU738" s="540"/>
      <c r="HRV738" s="540"/>
      <c r="HRW738" s="540"/>
      <c r="HRX738" s="540"/>
      <c r="HRY738" s="540"/>
      <c r="HRZ738" s="540"/>
      <c r="HSA738" s="540"/>
      <c r="HSB738" s="540"/>
      <c r="HSC738" s="540"/>
      <c r="HSD738" s="540"/>
      <c r="HSE738" s="540"/>
      <c r="HSF738" s="540"/>
      <c r="HSG738" s="540"/>
      <c r="HSH738" s="540"/>
      <c r="HSI738" s="540"/>
      <c r="HSJ738" s="540"/>
      <c r="HSK738" s="540"/>
      <c r="HSL738" s="540"/>
      <c r="HSM738" s="540"/>
      <c r="HSN738" s="540"/>
      <c r="HSO738" s="540"/>
      <c r="HSP738" s="540"/>
      <c r="HSQ738" s="540"/>
      <c r="HSR738" s="540"/>
      <c r="HSS738" s="540"/>
      <c r="HST738" s="540"/>
      <c r="HSU738" s="540"/>
      <c r="HSV738" s="540"/>
      <c r="HSW738" s="540"/>
      <c r="HSX738" s="540"/>
      <c r="HSY738" s="540"/>
      <c r="HSZ738" s="540"/>
      <c r="HTA738" s="540"/>
      <c r="HTB738" s="540"/>
      <c r="HTC738" s="540"/>
      <c r="HTD738" s="540"/>
      <c r="HTE738" s="540"/>
      <c r="HTF738" s="540"/>
      <c r="HTG738" s="540"/>
      <c r="HTH738" s="540"/>
      <c r="HTI738" s="540"/>
      <c r="HTJ738" s="540"/>
      <c r="HTK738" s="540"/>
      <c r="HTL738" s="540"/>
      <c r="HTM738" s="540"/>
      <c r="HTN738" s="540"/>
      <c r="HTO738" s="540"/>
      <c r="HTP738" s="540"/>
      <c r="HTQ738" s="540"/>
      <c r="HTR738" s="540"/>
      <c r="HTS738" s="540"/>
      <c r="HTT738" s="540"/>
      <c r="HTU738" s="540"/>
      <c r="HTV738" s="540"/>
      <c r="HTW738" s="540"/>
      <c r="HTX738" s="540"/>
      <c r="HTY738" s="540"/>
      <c r="HTZ738" s="540"/>
      <c r="HUA738" s="540"/>
      <c r="HUB738" s="540"/>
      <c r="HUC738" s="540"/>
      <c r="HUD738" s="540"/>
      <c r="HUE738" s="540"/>
      <c r="HUF738" s="540"/>
      <c r="HUG738" s="540"/>
      <c r="HUH738" s="540"/>
      <c r="HUI738" s="540"/>
      <c r="HUJ738" s="540"/>
      <c r="HUK738" s="540"/>
      <c r="HUL738" s="540"/>
      <c r="HUM738" s="540"/>
      <c r="HUN738" s="540"/>
      <c r="HUO738" s="540"/>
      <c r="HUP738" s="540"/>
      <c r="HUQ738" s="540"/>
      <c r="HUR738" s="540"/>
      <c r="HUS738" s="540"/>
      <c r="HUT738" s="540"/>
      <c r="HUU738" s="540"/>
      <c r="HUV738" s="540"/>
      <c r="HUW738" s="540"/>
      <c r="HUX738" s="540"/>
      <c r="HUY738" s="540"/>
      <c r="HUZ738" s="540"/>
      <c r="HVA738" s="540"/>
      <c r="HVB738" s="540"/>
      <c r="HVC738" s="540"/>
      <c r="HVD738" s="540"/>
      <c r="HVE738" s="540"/>
      <c r="HVF738" s="540"/>
      <c r="HVG738" s="540"/>
      <c r="HVH738" s="540"/>
      <c r="HVI738" s="540"/>
      <c r="HVJ738" s="540"/>
      <c r="HVK738" s="540"/>
      <c r="HVL738" s="540"/>
      <c r="HVM738" s="540"/>
      <c r="HVN738" s="540"/>
      <c r="HVO738" s="540"/>
      <c r="HVP738" s="540"/>
      <c r="HVQ738" s="540"/>
      <c r="HVR738" s="540"/>
      <c r="HVS738" s="540"/>
      <c r="HVT738" s="540"/>
      <c r="HVU738" s="540"/>
      <c r="HVV738" s="540"/>
      <c r="HVW738" s="540"/>
      <c r="HVX738" s="540"/>
      <c r="HVY738" s="540"/>
      <c r="HVZ738" s="540"/>
      <c r="HWA738" s="540"/>
      <c r="HWB738" s="540"/>
      <c r="HWC738" s="540"/>
      <c r="HWD738" s="540"/>
      <c r="HWE738" s="540"/>
      <c r="HWF738" s="540"/>
      <c r="HWG738" s="540"/>
      <c r="HWH738" s="540"/>
      <c r="HWI738" s="540"/>
      <c r="HWJ738" s="540"/>
      <c r="HWK738" s="540"/>
      <c r="HWL738" s="540"/>
      <c r="HWM738" s="540"/>
      <c r="HWN738" s="540"/>
      <c r="HWO738" s="540"/>
      <c r="HWP738" s="540"/>
      <c r="HWQ738" s="540"/>
      <c r="HWR738" s="540"/>
      <c r="HWS738" s="540"/>
      <c r="HWT738" s="540"/>
      <c r="HWU738" s="540"/>
      <c r="HWV738" s="540"/>
      <c r="HWW738" s="540"/>
      <c r="HWX738" s="540"/>
      <c r="HWY738" s="540"/>
      <c r="HWZ738" s="540"/>
      <c r="HXA738" s="540"/>
      <c r="HXB738" s="540"/>
      <c r="HXC738" s="540"/>
      <c r="HXD738" s="540"/>
      <c r="HXE738" s="540"/>
      <c r="HXF738" s="540"/>
      <c r="HXG738" s="540"/>
      <c r="HXH738" s="540"/>
      <c r="HXI738" s="540"/>
      <c r="HXJ738" s="540"/>
      <c r="HXK738" s="540"/>
      <c r="HXL738" s="540"/>
      <c r="HXM738" s="540"/>
      <c r="HXN738" s="540"/>
      <c r="HXO738" s="540"/>
      <c r="HXP738" s="540"/>
      <c r="HXQ738" s="540"/>
      <c r="HXR738" s="540"/>
      <c r="HXS738" s="540"/>
      <c r="HXT738" s="540"/>
      <c r="HXU738" s="540"/>
      <c r="HXV738" s="540"/>
      <c r="HXW738" s="540"/>
      <c r="HXX738" s="540"/>
      <c r="HXY738" s="540"/>
      <c r="HXZ738" s="540"/>
      <c r="HYA738" s="540"/>
      <c r="HYB738" s="540"/>
      <c r="HYC738" s="540"/>
      <c r="HYD738" s="540"/>
      <c r="HYE738" s="540"/>
      <c r="HYF738" s="540"/>
      <c r="HYG738" s="540"/>
      <c r="HYH738" s="540"/>
      <c r="HYI738" s="540"/>
      <c r="HYJ738" s="540"/>
      <c r="HYK738" s="540"/>
      <c r="HYL738" s="540"/>
      <c r="HYM738" s="540"/>
      <c r="HYN738" s="540"/>
      <c r="HYO738" s="540"/>
      <c r="HYP738" s="540"/>
      <c r="HYQ738" s="540"/>
      <c r="HYR738" s="540"/>
      <c r="HYS738" s="540"/>
      <c r="HYT738" s="540"/>
      <c r="HYU738" s="540"/>
      <c r="HYV738" s="540"/>
      <c r="HYW738" s="540"/>
      <c r="HYX738" s="540"/>
      <c r="HYY738" s="540"/>
      <c r="HYZ738" s="540"/>
      <c r="HZA738" s="540"/>
      <c r="HZB738" s="540"/>
      <c r="HZC738" s="540"/>
      <c r="HZD738" s="540"/>
      <c r="HZE738" s="540"/>
      <c r="HZF738" s="540"/>
      <c r="HZG738" s="540"/>
      <c r="HZH738" s="540"/>
      <c r="HZI738" s="540"/>
      <c r="HZJ738" s="540"/>
      <c r="HZK738" s="540"/>
      <c r="HZL738" s="540"/>
      <c r="HZM738" s="540"/>
      <c r="HZN738" s="540"/>
      <c r="HZO738" s="540"/>
      <c r="HZP738" s="540"/>
      <c r="HZQ738" s="540"/>
      <c r="HZR738" s="540"/>
      <c r="HZS738" s="540"/>
      <c r="HZT738" s="540"/>
      <c r="HZU738" s="540"/>
      <c r="HZV738" s="540"/>
      <c r="HZW738" s="540"/>
      <c r="HZX738" s="540"/>
      <c r="HZY738" s="540"/>
      <c r="HZZ738" s="540"/>
      <c r="IAA738" s="540"/>
      <c r="IAB738" s="540"/>
      <c r="IAC738" s="540"/>
      <c r="IAD738" s="540"/>
      <c r="IAE738" s="540"/>
      <c r="IAF738" s="540"/>
      <c r="IAG738" s="540"/>
      <c r="IAH738" s="540"/>
      <c r="IAI738" s="540"/>
      <c r="IAJ738" s="540"/>
      <c r="IAK738" s="540"/>
      <c r="IAL738" s="540"/>
      <c r="IAM738" s="540"/>
      <c r="IAN738" s="540"/>
      <c r="IAO738" s="540"/>
      <c r="IAP738" s="540"/>
      <c r="IAQ738" s="540"/>
      <c r="IAR738" s="540"/>
      <c r="IAS738" s="540"/>
      <c r="IAT738" s="540"/>
      <c r="IAU738" s="540"/>
      <c r="IAV738" s="540"/>
      <c r="IAW738" s="540"/>
      <c r="IAX738" s="540"/>
      <c r="IAY738" s="540"/>
      <c r="IAZ738" s="540"/>
      <c r="IBA738" s="540"/>
      <c r="IBB738" s="540"/>
      <c r="IBC738" s="540"/>
      <c r="IBD738" s="540"/>
      <c r="IBE738" s="540"/>
      <c r="IBF738" s="540"/>
      <c r="IBG738" s="540"/>
      <c r="IBH738" s="540"/>
      <c r="IBI738" s="540"/>
      <c r="IBJ738" s="540"/>
      <c r="IBK738" s="540"/>
      <c r="IBL738" s="540"/>
      <c r="IBM738" s="540"/>
      <c r="IBN738" s="540"/>
      <c r="IBO738" s="540"/>
      <c r="IBP738" s="540"/>
      <c r="IBQ738" s="540"/>
      <c r="IBR738" s="540"/>
      <c r="IBS738" s="540"/>
      <c r="IBT738" s="540"/>
      <c r="IBU738" s="540"/>
      <c r="IBV738" s="540"/>
      <c r="IBW738" s="540"/>
      <c r="IBX738" s="540"/>
      <c r="IBY738" s="540"/>
      <c r="IBZ738" s="540"/>
      <c r="ICA738" s="540"/>
      <c r="ICB738" s="540"/>
      <c r="ICC738" s="540"/>
      <c r="ICD738" s="540"/>
      <c r="ICE738" s="540"/>
      <c r="ICF738" s="540"/>
      <c r="ICG738" s="540"/>
      <c r="ICH738" s="540"/>
      <c r="ICI738" s="540"/>
      <c r="ICJ738" s="540"/>
      <c r="ICK738" s="540"/>
      <c r="ICL738" s="540"/>
      <c r="ICM738" s="540"/>
      <c r="ICN738" s="540"/>
      <c r="ICO738" s="540"/>
      <c r="ICP738" s="540"/>
      <c r="ICQ738" s="540"/>
      <c r="ICR738" s="540"/>
      <c r="ICS738" s="540"/>
      <c r="ICT738" s="540"/>
      <c r="ICU738" s="540"/>
      <c r="ICV738" s="540"/>
      <c r="ICW738" s="540"/>
      <c r="ICX738" s="540"/>
      <c r="ICY738" s="540"/>
      <c r="ICZ738" s="540"/>
      <c r="IDA738" s="540"/>
      <c r="IDB738" s="540"/>
      <c r="IDC738" s="540"/>
      <c r="IDD738" s="540"/>
      <c r="IDE738" s="540"/>
      <c r="IDF738" s="540"/>
      <c r="IDG738" s="540"/>
      <c r="IDH738" s="540"/>
      <c r="IDI738" s="540"/>
      <c r="IDJ738" s="540"/>
      <c r="IDK738" s="540"/>
      <c r="IDL738" s="540"/>
      <c r="IDM738" s="540"/>
      <c r="IDN738" s="540"/>
      <c r="IDO738" s="540"/>
      <c r="IDP738" s="540"/>
      <c r="IDQ738" s="540"/>
      <c r="IDR738" s="540"/>
      <c r="IDS738" s="540"/>
      <c r="IDT738" s="540"/>
      <c r="IDU738" s="540"/>
      <c r="IDV738" s="540"/>
      <c r="IDW738" s="540"/>
      <c r="IDX738" s="540"/>
      <c r="IDY738" s="540"/>
      <c r="IDZ738" s="540"/>
      <c r="IEA738" s="540"/>
      <c r="IEB738" s="540"/>
      <c r="IEC738" s="540"/>
      <c r="IED738" s="540"/>
      <c r="IEE738" s="540"/>
      <c r="IEF738" s="540"/>
      <c r="IEG738" s="540"/>
      <c r="IEH738" s="540"/>
      <c r="IEI738" s="540"/>
      <c r="IEJ738" s="540"/>
      <c r="IEK738" s="540"/>
      <c r="IEL738" s="540"/>
      <c r="IEM738" s="540"/>
      <c r="IEN738" s="540"/>
      <c r="IEO738" s="540"/>
      <c r="IEP738" s="540"/>
      <c r="IEQ738" s="540"/>
      <c r="IER738" s="540"/>
      <c r="IES738" s="540"/>
      <c r="IET738" s="540"/>
      <c r="IEU738" s="540"/>
      <c r="IEV738" s="540"/>
      <c r="IEW738" s="540"/>
      <c r="IEX738" s="540"/>
      <c r="IEY738" s="540"/>
      <c r="IEZ738" s="540"/>
      <c r="IFA738" s="540"/>
      <c r="IFB738" s="540"/>
      <c r="IFC738" s="540"/>
      <c r="IFD738" s="540"/>
      <c r="IFE738" s="540"/>
      <c r="IFF738" s="540"/>
      <c r="IFG738" s="540"/>
      <c r="IFH738" s="540"/>
      <c r="IFI738" s="540"/>
      <c r="IFJ738" s="540"/>
      <c r="IFK738" s="540"/>
      <c r="IFL738" s="540"/>
      <c r="IFM738" s="540"/>
      <c r="IFN738" s="540"/>
      <c r="IFO738" s="540"/>
      <c r="IFP738" s="540"/>
      <c r="IFQ738" s="540"/>
      <c r="IFR738" s="540"/>
      <c r="IFS738" s="540"/>
      <c r="IFT738" s="540"/>
      <c r="IFU738" s="540"/>
      <c r="IFV738" s="540"/>
      <c r="IFW738" s="540"/>
      <c r="IFX738" s="540"/>
      <c r="IFY738" s="540"/>
      <c r="IFZ738" s="540"/>
      <c r="IGA738" s="540"/>
      <c r="IGB738" s="540"/>
      <c r="IGC738" s="540"/>
      <c r="IGD738" s="540"/>
      <c r="IGE738" s="540"/>
      <c r="IGF738" s="540"/>
      <c r="IGG738" s="540"/>
      <c r="IGH738" s="540"/>
      <c r="IGI738" s="540"/>
      <c r="IGJ738" s="540"/>
      <c r="IGK738" s="540"/>
      <c r="IGL738" s="540"/>
      <c r="IGM738" s="540"/>
      <c r="IGN738" s="540"/>
      <c r="IGO738" s="540"/>
      <c r="IGP738" s="540"/>
      <c r="IGQ738" s="540"/>
      <c r="IGR738" s="540"/>
      <c r="IGS738" s="540"/>
      <c r="IGT738" s="540"/>
      <c r="IGU738" s="540"/>
      <c r="IGV738" s="540"/>
      <c r="IGW738" s="540"/>
      <c r="IGX738" s="540"/>
      <c r="IGY738" s="540"/>
      <c r="IGZ738" s="540"/>
      <c r="IHA738" s="540"/>
      <c r="IHB738" s="540"/>
      <c r="IHC738" s="540"/>
      <c r="IHD738" s="540"/>
      <c r="IHE738" s="540"/>
      <c r="IHF738" s="540"/>
      <c r="IHG738" s="540"/>
      <c r="IHH738" s="540"/>
      <c r="IHI738" s="540"/>
      <c r="IHJ738" s="540"/>
      <c r="IHK738" s="540"/>
      <c r="IHL738" s="540"/>
      <c r="IHM738" s="540"/>
      <c r="IHN738" s="540"/>
      <c r="IHO738" s="540"/>
      <c r="IHP738" s="540"/>
      <c r="IHQ738" s="540"/>
      <c r="IHR738" s="540"/>
      <c r="IHS738" s="540"/>
      <c r="IHT738" s="540"/>
      <c r="IHU738" s="540"/>
      <c r="IHV738" s="540"/>
      <c r="IHW738" s="540"/>
      <c r="IHX738" s="540"/>
      <c r="IHY738" s="540"/>
      <c r="IHZ738" s="540"/>
      <c r="IIA738" s="540"/>
      <c r="IIB738" s="540"/>
      <c r="IIC738" s="540"/>
      <c r="IID738" s="540"/>
      <c r="IIE738" s="540"/>
      <c r="IIF738" s="540"/>
      <c r="IIG738" s="540"/>
      <c r="IIH738" s="540"/>
      <c r="III738" s="540"/>
      <c r="IIJ738" s="540"/>
      <c r="IIK738" s="540"/>
      <c r="IIL738" s="540"/>
      <c r="IIM738" s="540"/>
      <c r="IIN738" s="540"/>
      <c r="IIO738" s="540"/>
      <c r="IIP738" s="540"/>
      <c r="IIQ738" s="540"/>
      <c r="IIR738" s="540"/>
      <c r="IIS738" s="540"/>
      <c r="IIT738" s="540"/>
      <c r="IIU738" s="540"/>
      <c r="IIV738" s="540"/>
      <c r="IIW738" s="540"/>
      <c r="IIX738" s="540"/>
      <c r="IIY738" s="540"/>
      <c r="IIZ738" s="540"/>
      <c r="IJA738" s="540"/>
      <c r="IJB738" s="540"/>
      <c r="IJC738" s="540"/>
      <c r="IJD738" s="540"/>
      <c r="IJE738" s="540"/>
      <c r="IJF738" s="540"/>
      <c r="IJG738" s="540"/>
      <c r="IJH738" s="540"/>
      <c r="IJI738" s="540"/>
      <c r="IJJ738" s="540"/>
      <c r="IJK738" s="540"/>
      <c r="IJL738" s="540"/>
      <c r="IJM738" s="540"/>
      <c r="IJN738" s="540"/>
      <c r="IJO738" s="540"/>
      <c r="IJP738" s="540"/>
      <c r="IJQ738" s="540"/>
      <c r="IJR738" s="540"/>
      <c r="IJS738" s="540"/>
      <c r="IJT738" s="540"/>
      <c r="IJU738" s="540"/>
      <c r="IJV738" s="540"/>
      <c r="IJW738" s="540"/>
      <c r="IJX738" s="540"/>
      <c r="IJY738" s="540"/>
      <c r="IJZ738" s="540"/>
      <c r="IKA738" s="540"/>
      <c r="IKB738" s="540"/>
      <c r="IKC738" s="540"/>
      <c r="IKD738" s="540"/>
      <c r="IKE738" s="540"/>
      <c r="IKF738" s="540"/>
      <c r="IKG738" s="540"/>
      <c r="IKH738" s="540"/>
      <c r="IKI738" s="540"/>
      <c r="IKJ738" s="540"/>
      <c r="IKK738" s="540"/>
      <c r="IKL738" s="540"/>
      <c r="IKM738" s="540"/>
      <c r="IKN738" s="540"/>
      <c r="IKO738" s="540"/>
      <c r="IKP738" s="540"/>
      <c r="IKQ738" s="540"/>
      <c r="IKR738" s="540"/>
      <c r="IKS738" s="540"/>
      <c r="IKT738" s="540"/>
      <c r="IKU738" s="540"/>
      <c r="IKV738" s="540"/>
      <c r="IKW738" s="540"/>
      <c r="IKX738" s="540"/>
      <c r="IKY738" s="540"/>
      <c r="IKZ738" s="540"/>
      <c r="ILA738" s="540"/>
      <c r="ILB738" s="540"/>
      <c r="ILC738" s="540"/>
      <c r="ILD738" s="540"/>
      <c r="ILE738" s="540"/>
      <c r="ILF738" s="540"/>
      <c r="ILG738" s="540"/>
      <c r="ILH738" s="540"/>
      <c r="ILI738" s="540"/>
      <c r="ILJ738" s="540"/>
      <c r="ILK738" s="540"/>
      <c r="ILL738" s="540"/>
      <c r="ILM738" s="540"/>
      <c r="ILN738" s="540"/>
      <c r="ILO738" s="540"/>
      <c r="ILP738" s="540"/>
      <c r="ILQ738" s="540"/>
      <c r="ILR738" s="540"/>
      <c r="ILS738" s="540"/>
      <c r="ILT738" s="540"/>
      <c r="ILU738" s="540"/>
      <c r="ILV738" s="540"/>
      <c r="ILW738" s="540"/>
      <c r="ILX738" s="540"/>
      <c r="ILY738" s="540"/>
      <c r="ILZ738" s="540"/>
      <c r="IMA738" s="540"/>
      <c r="IMB738" s="540"/>
      <c r="IMC738" s="540"/>
      <c r="IMD738" s="540"/>
      <c r="IME738" s="540"/>
      <c r="IMF738" s="540"/>
      <c r="IMG738" s="540"/>
      <c r="IMH738" s="540"/>
      <c r="IMI738" s="540"/>
      <c r="IMJ738" s="540"/>
      <c r="IMK738" s="540"/>
      <c r="IML738" s="540"/>
      <c r="IMM738" s="540"/>
      <c r="IMN738" s="540"/>
      <c r="IMO738" s="540"/>
      <c r="IMP738" s="540"/>
      <c r="IMQ738" s="540"/>
      <c r="IMR738" s="540"/>
      <c r="IMS738" s="540"/>
      <c r="IMT738" s="540"/>
      <c r="IMU738" s="540"/>
      <c r="IMV738" s="540"/>
      <c r="IMW738" s="540"/>
      <c r="IMX738" s="540"/>
      <c r="IMY738" s="540"/>
      <c r="IMZ738" s="540"/>
      <c r="INA738" s="540"/>
      <c r="INB738" s="540"/>
      <c r="INC738" s="540"/>
      <c r="IND738" s="540"/>
      <c r="INE738" s="540"/>
      <c r="INF738" s="540"/>
      <c r="ING738" s="540"/>
      <c r="INH738" s="540"/>
      <c r="INI738" s="540"/>
      <c r="INJ738" s="540"/>
      <c r="INK738" s="540"/>
      <c r="INL738" s="540"/>
      <c r="INM738" s="540"/>
      <c r="INN738" s="540"/>
      <c r="INO738" s="540"/>
      <c r="INP738" s="540"/>
      <c r="INQ738" s="540"/>
      <c r="INR738" s="540"/>
      <c r="INS738" s="540"/>
      <c r="INT738" s="540"/>
      <c r="INU738" s="540"/>
      <c r="INV738" s="540"/>
      <c r="INW738" s="540"/>
      <c r="INX738" s="540"/>
      <c r="INY738" s="540"/>
      <c r="INZ738" s="540"/>
      <c r="IOA738" s="540"/>
      <c r="IOB738" s="540"/>
      <c r="IOC738" s="540"/>
      <c r="IOD738" s="540"/>
      <c r="IOE738" s="540"/>
      <c r="IOF738" s="540"/>
      <c r="IOG738" s="540"/>
      <c r="IOH738" s="540"/>
      <c r="IOI738" s="540"/>
      <c r="IOJ738" s="540"/>
      <c r="IOK738" s="540"/>
      <c r="IOL738" s="540"/>
      <c r="IOM738" s="540"/>
      <c r="ION738" s="540"/>
      <c r="IOO738" s="540"/>
      <c r="IOP738" s="540"/>
      <c r="IOQ738" s="540"/>
      <c r="IOR738" s="540"/>
      <c r="IOS738" s="540"/>
      <c r="IOT738" s="540"/>
      <c r="IOU738" s="540"/>
      <c r="IOV738" s="540"/>
      <c r="IOW738" s="540"/>
      <c r="IOX738" s="540"/>
      <c r="IOY738" s="540"/>
      <c r="IOZ738" s="540"/>
      <c r="IPA738" s="540"/>
      <c r="IPB738" s="540"/>
      <c r="IPC738" s="540"/>
      <c r="IPD738" s="540"/>
      <c r="IPE738" s="540"/>
      <c r="IPF738" s="540"/>
      <c r="IPG738" s="540"/>
      <c r="IPH738" s="540"/>
      <c r="IPI738" s="540"/>
      <c r="IPJ738" s="540"/>
      <c r="IPK738" s="540"/>
      <c r="IPL738" s="540"/>
      <c r="IPM738" s="540"/>
      <c r="IPN738" s="540"/>
      <c r="IPO738" s="540"/>
      <c r="IPP738" s="540"/>
      <c r="IPQ738" s="540"/>
      <c r="IPR738" s="540"/>
      <c r="IPS738" s="540"/>
      <c r="IPT738" s="540"/>
      <c r="IPU738" s="540"/>
      <c r="IPV738" s="540"/>
      <c r="IPW738" s="540"/>
      <c r="IPX738" s="540"/>
      <c r="IPY738" s="540"/>
      <c r="IPZ738" s="540"/>
      <c r="IQA738" s="540"/>
      <c r="IQB738" s="540"/>
      <c r="IQC738" s="540"/>
      <c r="IQD738" s="540"/>
      <c r="IQE738" s="540"/>
      <c r="IQF738" s="540"/>
      <c r="IQG738" s="540"/>
      <c r="IQH738" s="540"/>
      <c r="IQI738" s="540"/>
      <c r="IQJ738" s="540"/>
      <c r="IQK738" s="540"/>
      <c r="IQL738" s="540"/>
      <c r="IQM738" s="540"/>
      <c r="IQN738" s="540"/>
      <c r="IQO738" s="540"/>
      <c r="IQP738" s="540"/>
      <c r="IQQ738" s="540"/>
      <c r="IQR738" s="540"/>
      <c r="IQS738" s="540"/>
      <c r="IQT738" s="540"/>
      <c r="IQU738" s="540"/>
      <c r="IQV738" s="540"/>
      <c r="IQW738" s="540"/>
      <c r="IQX738" s="540"/>
      <c r="IQY738" s="540"/>
      <c r="IQZ738" s="540"/>
      <c r="IRA738" s="540"/>
      <c r="IRB738" s="540"/>
      <c r="IRC738" s="540"/>
      <c r="IRD738" s="540"/>
      <c r="IRE738" s="540"/>
      <c r="IRF738" s="540"/>
      <c r="IRG738" s="540"/>
      <c r="IRH738" s="540"/>
      <c r="IRI738" s="540"/>
      <c r="IRJ738" s="540"/>
      <c r="IRK738" s="540"/>
      <c r="IRL738" s="540"/>
      <c r="IRM738" s="540"/>
      <c r="IRN738" s="540"/>
      <c r="IRO738" s="540"/>
      <c r="IRP738" s="540"/>
      <c r="IRQ738" s="540"/>
      <c r="IRR738" s="540"/>
      <c r="IRS738" s="540"/>
      <c r="IRT738" s="540"/>
      <c r="IRU738" s="540"/>
      <c r="IRV738" s="540"/>
      <c r="IRW738" s="540"/>
      <c r="IRX738" s="540"/>
      <c r="IRY738" s="540"/>
      <c r="IRZ738" s="540"/>
      <c r="ISA738" s="540"/>
      <c r="ISB738" s="540"/>
      <c r="ISC738" s="540"/>
      <c r="ISD738" s="540"/>
      <c r="ISE738" s="540"/>
      <c r="ISF738" s="540"/>
      <c r="ISG738" s="540"/>
      <c r="ISH738" s="540"/>
      <c r="ISI738" s="540"/>
      <c r="ISJ738" s="540"/>
      <c r="ISK738" s="540"/>
      <c r="ISL738" s="540"/>
      <c r="ISM738" s="540"/>
      <c r="ISN738" s="540"/>
      <c r="ISO738" s="540"/>
      <c r="ISP738" s="540"/>
      <c r="ISQ738" s="540"/>
      <c r="ISR738" s="540"/>
      <c r="ISS738" s="540"/>
      <c r="IST738" s="540"/>
      <c r="ISU738" s="540"/>
      <c r="ISV738" s="540"/>
      <c r="ISW738" s="540"/>
      <c r="ISX738" s="540"/>
      <c r="ISY738" s="540"/>
      <c r="ISZ738" s="540"/>
      <c r="ITA738" s="540"/>
      <c r="ITB738" s="540"/>
      <c r="ITC738" s="540"/>
      <c r="ITD738" s="540"/>
      <c r="ITE738" s="540"/>
      <c r="ITF738" s="540"/>
      <c r="ITG738" s="540"/>
      <c r="ITH738" s="540"/>
      <c r="ITI738" s="540"/>
      <c r="ITJ738" s="540"/>
      <c r="ITK738" s="540"/>
      <c r="ITL738" s="540"/>
      <c r="ITM738" s="540"/>
      <c r="ITN738" s="540"/>
      <c r="ITO738" s="540"/>
      <c r="ITP738" s="540"/>
      <c r="ITQ738" s="540"/>
      <c r="ITR738" s="540"/>
      <c r="ITS738" s="540"/>
      <c r="ITT738" s="540"/>
      <c r="ITU738" s="540"/>
      <c r="ITV738" s="540"/>
      <c r="ITW738" s="540"/>
      <c r="ITX738" s="540"/>
      <c r="ITY738" s="540"/>
      <c r="ITZ738" s="540"/>
      <c r="IUA738" s="540"/>
      <c r="IUB738" s="540"/>
      <c r="IUC738" s="540"/>
      <c r="IUD738" s="540"/>
      <c r="IUE738" s="540"/>
      <c r="IUF738" s="540"/>
      <c r="IUG738" s="540"/>
      <c r="IUH738" s="540"/>
      <c r="IUI738" s="540"/>
      <c r="IUJ738" s="540"/>
      <c r="IUK738" s="540"/>
      <c r="IUL738" s="540"/>
      <c r="IUM738" s="540"/>
      <c r="IUN738" s="540"/>
      <c r="IUO738" s="540"/>
      <c r="IUP738" s="540"/>
      <c r="IUQ738" s="540"/>
      <c r="IUR738" s="540"/>
      <c r="IUS738" s="540"/>
      <c r="IUT738" s="540"/>
      <c r="IUU738" s="540"/>
      <c r="IUV738" s="540"/>
      <c r="IUW738" s="540"/>
      <c r="IUX738" s="540"/>
      <c r="IUY738" s="540"/>
      <c r="IUZ738" s="540"/>
      <c r="IVA738" s="540"/>
      <c r="IVB738" s="540"/>
      <c r="IVC738" s="540"/>
      <c r="IVD738" s="540"/>
      <c r="IVE738" s="540"/>
      <c r="IVF738" s="540"/>
      <c r="IVG738" s="540"/>
      <c r="IVH738" s="540"/>
      <c r="IVI738" s="540"/>
      <c r="IVJ738" s="540"/>
      <c r="IVK738" s="540"/>
      <c r="IVL738" s="540"/>
      <c r="IVM738" s="540"/>
      <c r="IVN738" s="540"/>
      <c r="IVO738" s="540"/>
      <c r="IVP738" s="540"/>
      <c r="IVQ738" s="540"/>
      <c r="IVR738" s="540"/>
      <c r="IVS738" s="540"/>
      <c r="IVT738" s="540"/>
      <c r="IVU738" s="540"/>
      <c r="IVV738" s="540"/>
      <c r="IVW738" s="540"/>
      <c r="IVX738" s="540"/>
      <c r="IVY738" s="540"/>
      <c r="IVZ738" s="540"/>
      <c r="IWA738" s="540"/>
      <c r="IWB738" s="540"/>
      <c r="IWC738" s="540"/>
      <c r="IWD738" s="540"/>
      <c r="IWE738" s="540"/>
      <c r="IWF738" s="540"/>
      <c r="IWG738" s="540"/>
      <c r="IWH738" s="540"/>
      <c r="IWI738" s="540"/>
      <c r="IWJ738" s="540"/>
      <c r="IWK738" s="540"/>
      <c r="IWL738" s="540"/>
      <c r="IWM738" s="540"/>
      <c r="IWN738" s="540"/>
      <c r="IWO738" s="540"/>
      <c r="IWP738" s="540"/>
      <c r="IWQ738" s="540"/>
      <c r="IWR738" s="540"/>
      <c r="IWS738" s="540"/>
      <c r="IWT738" s="540"/>
      <c r="IWU738" s="540"/>
      <c r="IWV738" s="540"/>
      <c r="IWW738" s="540"/>
      <c r="IWX738" s="540"/>
      <c r="IWY738" s="540"/>
      <c r="IWZ738" s="540"/>
      <c r="IXA738" s="540"/>
      <c r="IXB738" s="540"/>
      <c r="IXC738" s="540"/>
      <c r="IXD738" s="540"/>
      <c r="IXE738" s="540"/>
      <c r="IXF738" s="540"/>
      <c r="IXG738" s="540"/>
      <c r="IXH738" s="540"/>
      <c r="IXI738" s="540"/>
      <c r="IXJ738" s="540"/>
      <c r="IXK738" s="540"/>
      <c r="IXL738" s="540"/>
      <c r="IXM738" s="540"/>
      <c r="IXN738" s="540"/>
      <c r="IXO738" s="540"/>
      <c r="IXP738" s="540"/>
      <c r="IXQ738" s="540"/>
      <c r="IXR738" s="540"/>
      <c r="IXS738" s="540"/>
      <c r="IXT738" s="540"/>
      <c r="IXU738" s="540"/>
      <c r="IXV738" s="540"/>
      <c r="IXW738" s="540"/>
      <c r="IXX738" s="540"/>
      <c r="IXY738" s="540"/>
      <c r="IXZ738" s="540"/>
      <c r="IYA738" s="540"/>
      <c r="IYB738" s="540"/>
      <c r="IYC738" s="540"/>
      <c r="IYD738" s="540"/>
      <c r="IYE738" s="540"/>
      <c r="IYF738" s="540"/>
      <c r="IYG738" s="540"/>
      <c r="IYH738" s="540"/>
      <c r="IYI738" s="540"/>
      <c r="IYJ738" s="540"/>
      <c r="IYK738" s="540"/>
      <c r="IYL738" s="540"/>
      <c r="IYM738" s="540"/>
      <c r="IYN738" s="540"/>
      <c r="IYO738" s="540"/>
      <c r="IYP738" s="540"/>
      <c r="IYQ738" s="540"/>
      <c r="IYR738" s="540"/>
      <c r="IYS738" s="540"/>
      <c r="IYT738" s="540"/>
      <c r="IYU738" s="540"/>
      <c r="IYV738" s="540"/>
      <c r="IYW738" s="540"/>
      <c r="IYX738" s="540"/>
      <c r="IYY738" s="540"/>
      <c r="IYZ738" s="540"/>
      <c r="IZA738" s="540"/>
      <c r="IZB738" s="540"/>
      <c r="IZC738" s="540"/>
      <c r="IZD738" s="540"/>
      <c r="IZE738" s="540"/>
      <c r="IZF738" s="540"/>
      <c r="IZG738" s="540"/>
      <c r="IZH738" s="540"/>
      <c r="IZI738" s="540"/>
      <c r="IZJ738" s="540"/>
      <c r="IZK738" s="540"/>
      <c r="IZL738" s="540"/>
      <c r="IZM738" s="540"/>
      <c r="IZN738" s="540"/>
      <c r="IZO738" s="540"/>
      <c r="IZP738" s="540"/>
      <c r="IZQ738" s="540"/>
      <c r="IZR738" s="540"/>
      <c r="IZS738" s="540"/>
      <c r="IZT738" s="540"/>
      <c r="IZU738" s="540"/>
      <c r="IZV738" s="540"/>
      <c r="IZW738" s="540"/>
      <c r="IZX738" s="540"/>
      <c r="IZY738" s="540"/>
      <c r="IZZ738" s="540"/>
      <c r="JAA738" s="540"/>
      <c r="JAB738" s="540"/>
      <c r="JAC738" s="540"/>
      <c r="JAD738" s="540"/>
      <c r="JAE738" s="540"/>
      <c r="JAF738" s="540"/>
      <c r="JAG738" s="540"/>
      <c r="JAH738" s="540"/>
      <c r="JAI738" s="540"/>
      <c r="JAJ738" s="540"/>
      <c r="JAK738" s="540"/>
      <c r="JAL738" s="540"/>
      <c r="JAM738" s="540"/>
      <c r="JAN738" s="540"/>
      <c r="JAO738" s="540"/>
      <c r="JAP738" s="540"/>
      <c r="JAQ738" s="540"/>
      <c r="JAR738" s="540"/>
      <c r="JAS738" s="540"/>
      <c r="JAT738" s="540"/>
      <c r="JAU738" s="540"/>
      <c r="JAV738" s="540"/>
      <c r="JAW738" s="540"/>
      <c r="JAX738" s="540"/>
      <c r="JAY738" s="540"/>
      <c r="JAZ738" s="540"/>
      <c r="JBA738" s="540"/>
      <c r="JBB738" s="540"/>
      <c r="JBC738" s="540"/>
      <c r="JBD738" s="540"/>
      <c r="JBE738" s="540"/>
      <c r="JBF738" s="540"/>
      <c r="JBG738" s="540"/>
      <c r="JBH738" s="540"/>
      <c r="JBI738" s="540"/>
      <c r="JBJ738" s="540"/>
      <c r="JBK738" s="540"/>
      <c r="JBL738" s="540"/>
      <c r="JBM738" s="540"/>
      <c r="JBN738" s="540"/>
      <c r="JBO738" s="540"/>
      <c r="JBP738" s="540"/>
      <c r="JBQ738" s="540"/>
      <c r="JBR738" s="540"/>
      <c r="JBS738" s="540"/>
      <c r="JBT738" s="540"/>
      <c r="JBU738" s="540"/>
      <c r="JBV738" s="540"/>
      <c r="JBW738" s="540"/>
      <c r="JBX738" s="540"/>
      <c r="JBY738" s="540"/>
      <c r="JBZ738" s="540"/>
      <c r="JCA738" s="540"/>
      <c r="JCB738" s="540"/>
      <c r="JCC738" s="540"/>
      <c r="JCD738" s="540"/>
      <c r="JCE738" s="540"/>
      <c r="JCF738" s="540"/>
      <c r="JCG738" s="540"/>
      <c r="JCH738" s="540"/>
      <c r="JCI738" s="540"/>
      <c r="JCJ738" s="540"/>
      <c r="JCK738" s="540"/>
      <c r="JCL738" s="540"/>
      <c r="JCM738" s="540"/>
      <c r="JCN738" s="540"/>
      <c r="JCO738" s="540"/>
      <c r="JCP738" s="540"/>
      <c r="JCQ738" s="540"/>
      <c r="JCR738" s="540"/>
      <c r="JCS738" s="540"/>
      <c r="JCT738" s="540"/>
      <c r="JCU738" s="540"/>
      <c r="JCV738" s="540"/>
      <c r="JCW738" s="540"/>
      <c r="JCX738" s="540"/>
      <c r="JCY738" s="540"/>
      <c r="JCZ738" s="540"/>
      <c r="JDA738" s="540"/>
      <c r="JDB738" s="540"/>
      <c r="JDC738" s="540"/>
      <c r="JDD738" s="540"/>
      <c r="JDE738" s="540"/>
      <c r="JDF738" s="540"/>
      <c r="JDG738" s="540"/>
      <c r="JDH738" s="540"/>
      <c r="JDI738" s="540"/>
      <c r="JDJ738" s="540"/>
      <c r="JDK738" s="540"/>
      <c r="JDL738" s="540"/>
      <c r="JDM738" s="540"/>
      <c r="JDN738" s="540"/>
      <c r="JDO738" s="540"/>
      <c r="JDP738" s="540"/>
      <c r="JDQ738" s="540"/>
      <c r="JDR738" s="540"/>
      <c r="JDS738" s="540"/>
      <c r="JDT738" s="540"/>
      <c r="JDU738" s="540"/>
      <c r="JDV738" s="540"/>
      <c r="JDW738" s="540"/>
      <c r="JDX738" s="540"/>
      <c r="JDY738" s="540"/>
      <c r="JDZ738" s="540"/>
      <c r="JEA738" s="540"/>
      <c r="JEB738" s="540"/>
      <c r="JEC738" s="540"/>
      <c r="JED738" s="540"/>
      <c r="JEE738" s="540"/>
      <c r="JEF738" s="540"/>
      <c r="JEG738" s="540"/>
      <c r="JEH738" s="540"/>
      <c r="JEI738" s="540"/>
      <c r="JEJ738" s="540"/>
      <c r="JEK738" s="540"/>
      <c r="JEL738" s="540"/>
      <c r="JEM738" s="540"/>
      <c r="JEN738" s="540"/>
      <c r="JEO738" s="540"/>
      <c r="JEP738" s="540"/>
      <c r="JEQ738" s="540"/>
      <c r="JER738" s="540"/>
      <c r="JES738" s="540"/>
      <c r="JET738" s="540"/>
      <c r="JEU738" s="540"/>
      <c r="JEV738" s="540"/>
      <c r="JEW738" s="540"/>
      <c r="JEX738" s="540"/>
      <c r="JEY738" s="540"/>
      <c r="JEZ738" s="540"/>
      <c r="JFA738" s="540"/>
      <c r="JFB738" s="540"/>
      <c r="JFC738" s="540"/>
      <c r="JFD738" s="540"/>
      <c r="JFE738" s="540"/>
      <c r="JFF738" s="540"/>
      <c r="JFG738" s="540"/>
      <c r="JFH738" s="540"/>
      <c r="JFI738" s="540"/>
      <c r="JFJ738" s="540"/>
      <c r="JFK738" s="540"/>
      <c r="JFL738" s="540"/>
      <c r="JFM738" s="540"/>
      <c r="JFN738" s="540"/>
      <c r="JFO738" s="540"/>
      <c r="JFP738" s="540"/>
      <c r="JFQ738" s="540"/>
      <c r="JFR738" s="540"/>
      <c r="JFS738" s="540"/>
      <c r="JFT738" s="540"/>
      <c r="JFU738" s="540"/>
      <c r="JFV738" s="540"/>
      <c r="JFW738" s="540"/>
      <c r="JFX738" s="540"/>
      <c r="JFY738" s="540"/>
      <c r="JFZ738" s="540"/>
      <c r="JGA738" s="540"/>
      <c r="JGB738" s="540"/>
      <c r="JGC738" s="540"/>
      <c r="JGD738" s="540"/>
      <c r="JGE738" s="540"/>
      <c r="JGF738" s="540"/>
      <c r="JGG738" s="540"/>
      <c r="JGH738" s="540"/>
      <c r="JGI738" s="540"/>
      <c r="JGJ738" s="540"/>
      <c r="JGK738" s="540"/>
      <c r="JGL738" s="540"/>
      <c r="JGM738" s="540"/>
      <c r="JGN738" s="540"/>
      <c r="JGO738" s="540"/>
      <c r="JGP738" s="540"/>
      <c r="JGQ738" s="540"/>
      <c r="JGR738" s="540"/>
      <c r="JGS738" s="540"/>
      <c r="JGT738" s="540"/>
      <c r="JGU738" s="540"/>
      <c r="JGV738" s="540"/>
      <c r="JGW738" s="540"/>
      <c r="JGX738" s="540"/>
      <c r="JGY738" s="540"/>
      <c r="JGZ738" s="540"/>
      <c r="JHA738" s="540"/>
      <c r="JHB738" s="540"/>
      <c r="JHC738" s="540"/>
      <c r="JHD738" s="540"/>
      <c r="JHE738" s="540"/>
      <c r="JHF738" s="540"/>
      <c r="JHG738" s="540"/>
      <c r="JHH738" s="540"/>
      <c r="JHI738" s="540"/>
      <c r="JHJ738" s="540"/>
      <c r="JHK738" s="540"/>
      <c r="JHL738" s="540"/>
      <c r="JHM738" s="540"/>
      <c r="JHN738" s="540"/>
      <c r="JHO738" s="540"/>
      <c r="JHP738" s="540"/>
      <c r="JHQ738" s="540"/>
      <c r="JHR738" s="540"/>
      <c r="JHS738" s="540"/>
      <c r="JHT738" s="540"/>
      <c r="JHU738" s="540"/>
      <c r="JHV738" s="540"/>
      <c r="JHW738" s="540"/>
      <c r="JHX738" s="540"/>
      <c r="JHY738" s="540"/>
      <c r="JHZ738" s="540"/>
      <c r="JIA738" s="540"/>
      <c r="JIB738" s="540"/>
      <c r="JIC738" s="540"/>
      <c r="JID738" s="540"/>
      <c r="JIE738" s="540"/>
      <c r="JIF738" s="540"/>
      <c r="JIG738" s="540"/>
      <c r="JIH738" s="540"/>
      <c r="JII738" s="540"/>
      <c r="JIJ738" s="540"/>
      <c r="JIK738" s="540"/>
      <c r="JIL738" s="540"/>
      <c r="JIM738" s="540"/>
      <c r="JIN738" s="540"/>
      <c r="JIO738" s="540"/>
      <c r="JIP738" s="540"/>
      <c r="JIQ738" s="540"/>
      <c r="JIR738" s="540"/>
      <c r="JIS738" s="540"/>
      <c r="JIT738" s="540"/>
      <c r="JIU738" s="540"/>
      <c r="JIV738" s="540"/>
      <c r="JIW738" s="540"/>
      <c r="JIX738" s="540"/>
      <c r="JIY738" s="540"/>
      <c r="JIZ738" s="540"/>
      <c r="JJA738" s="540"/>
      <c r="JJB738" s="540"/>
      <c r="JJC738" s="540"/>
      <c r="JJD738" s="540"/>
      <c r="JJE738" s="540"/>
      <c r="JJF738" s="540"/>
      <c r="JJG738" s="540"/>
      <c r="JJH738" s="540"/>
      <c r="JJI738" s="540"/>
      <c r="JJJ738" s="540"/>
      <c r="JJK738" s="540"/>
      <c r="JJL738" s="540"/>
      <c r="JJM738" s="540"/>
      <c r="JJN738" s="540"/>
      <c r="JJO738" s="540"/>
      <c r="JJP738" s="540"/>
      <c r="JJQ738" s="540"/>
      <c r="JJR738" s="540"/>
      <c r="JJS738" s="540"/>
      <c r="JJT738" s="540"/>
      <c r="JJU738" s="540"/>
      <c r="JJV738" s="540"/>
      <c r="JJW738" s="540"/>
      <c r="JJX738" s="540"/>
      <c r="JJY738" s="540"/>
      <c r="JJZ738" s="540"/>
      <c r="JKA738" s="540"/>
      <c r="JKB738" s="540"/>
      <c r="JKC738" s="540"/>
      <c r="JKD738" s="540"/>
      <c r="JKE738" s="540"/>
      <c r="JKF738" s="540"/>
      <c r="JKG738" s="540"/>
      <c r="JKH738" s="540"/>
      <c r="JKI738" s="540"/>
      <c r="JKJ738" s="540"/>
      <c r="JKK738" s="540"/>
      <c r="JKL738" s="540"/>
      <c r="JKM738" s="540"/>
      <c r="JKN738" s="540"/>
      <c r="JKO738" s="540"/>
      <c r="JKP738" s="540"/>
      <c r="JKQ738" s="540"/>
      <c r="JKR738" s="540"/>
      <c r="JKS738" s="540"/>
      <c r="JKT738" s="540"/>
      <c r="JKU738" s="540"/>
      <c r="JKV738" s="540"/>
      <c r="JKW738" s="540"/>
      <c r="JKX738" s="540"/>
      <c r="JKY738" s="540"/>
      <c r="JKZ738" s="540"/>
      <c r="JLA738" s="540"/>
      <c r="JLB738" s="540"/>
      <c r="JLC738" s="540"/>
      <c r="JLD738" s="540"/>
      <c r="JLE738" s="540"/>
      <c r="JLF738" s="540"/>
      <c r="JLG738" s="540"/>
      <c r="JLH738" s="540"/>
      <c r="JLI738" s="540"/>
      <c r="JLJ738" s="540"/>
      <c r="JLK738" s="540"/>
      <c r="JLL738" s="540"/>
      <c r="JLM738" s="540"/>
      <c r="JLN738" s="540"/>
      <c r="JLO738" s="540"/>
      <c r="JLP738" s="540"/>
      <c r="JLQ738" s="540"/>
      <c r="JLR738" s="540"/>
      <c r="JLS738" s="540"/>
      <c r="JLT738" s="540"/>
      <c r="JLU738" s="540"/>
      <c r="JLV738" s="540"/>
      <c r="JLW738" s="540"/>
      <c r="JLX738" s="540"/>
      <c r="JLY738" s="540"/>
      <c r="JLZ738" s="540"/>
      <c r="JMA738" s="540"/>
      <c r="JMB738" s="540"/>
      <c r="JMC738" s="540"/>
      <c r="JMD738" s="540"/>
      <c r="JME738" s="540"/>
      <c r="JMF738" s="540"/>
      <c r="JMG738" s="540"/>
      <c r="JMH738" s="540"/>
      <c r="JMI738" s="540"/>
      <c r="JMJ738" s="540"/>
      <c r="JMK738" s="540"/>
      <c r="JML738" s="540"/>
      <c r="JMM738" s="540"/>
      <c r="JMN738" s="540"/>
      <c r="JMO738" s="540"/>
      <c r="JMP738" s="540"/>
      <c r="JMQ738" s="540"/>
      <c r="JMR738" s="540"/>
      <c r="JMS738" s="540"/>
      <c r="JMT738" s="540"/>
      <c r="JMU738" s="540"/>
      <c r="JMV738" s="540"/>
      <c r="JMW738" s="540"/>
      <c r="JMX738" s="540"/>
      <c r="JMY738" s="540"/>
      <c r="JMZ738" s="540"/>
      <c r="JNA738" s="540"/>
      <c r="JNB738" s="540"/>
      <c r="JNC738" s="540"/>
      <c r="JND738" s="540"/>
      <c r="JNE738" s="540"/>
      <c r="JNF738" s="540"/>
      <c r="JNG738" s="540"/>
      <c r="JNH738" s="540"/>
      <c r="JNI738" s="540"/>
      <c r="JNJ738" s="540"/>
      <c r="JNK738" s="540"/>
      <c r="JNL738" s="540"/>
      <c r="JNM738" s="540"/>
      <c r="JNN738" s="540"/>
      <c r="JNO738" s="540"/>
      <c r="JNP738" s="540"/>
      <c r="JNQ738" s="540"/>
      <c r="JNR738" s="540"/>
      <c r="JNS738" s="540"/>
      <c r="JNT738" s="540"/>
      <c r="JNU738" s="540"/>
      <c r="JNV738" s="540"/>
      <c r="JNW738" s="540"/>
      <c r="JNX738" s="540"/>
      <c r="JNY738" s="540"/>
      <c r="JNZ738" s="540"/>
      <c r="JOA738" s="540"/>
      <c r="JOB738" s="540"/>
      <c r="JOC738" s="540"/>
      <c r="JOD738" s="540"/>
      <c r="JOE738" s="540"/>
      <c r="JOF738" s="540"/>
      <c r="JOG738" s="540"/>
      <c r="JOH738" s="540"/>
      <c r="JOI738" s="540"/>
      <c r="JOJ738" s="540"/>
      <c r="JOK738" s="540"/>
      <c r="JOL738" s="540"/>
      <c r="JOM738" s="540"/>
      <c r="JON738" s="540"/>
      <c r="JOO738" s="540"/>
      <c r="JOP738" s="540"/>
      <c r="JOQ738" s="540"/>
      <c r="JOR738" s="540"/>
      <c r="JOS738" s="540"/>
      <c r="JOT738" s="540"/>
      <c r="JOU738" s="540"/>
      <c r="JOV738" s="540"/>
      <c r="JOW738" s="540"/>
      <c r="JOX738" s="540"/>
      <c r="JOY738" s="540"/>
      <c r="JOZ738" s="540"/>
      <c r="JPA738" s="540"/>
      <c r="JPB738" s="540"/>
      <c r="JPC738" s="540"/>
      <c r="JPD738" s="540"/>
      <c r="JPE738" s="540"/>
      <c r="JPF738" s="540"/>
      <c r="JPG738" s="540"/>
      <c r="JPH738" s="540"/>
      <c r="JPI738" s="540"/>
      <c r="JPJ738" s="540"/>
      <c r="JPK738" s="540"/>
      <c r="JPL738" s="540"/>
      <c r="JPM738" s="540"/>
      <c r="JPN738" s="540"/>
      <c r="JPO738" s="540"/>
      <c r="JPP738" s="540"/>
      <c r="JPQ738" s="540"/>
      <c r="JPR738" s="540"/>
      <c r="JPS738" s="540"/>
      <c r="JPT738" s="540"/>
      <c r="JPU738" s="540"/>
      <c r="JPV738" s="540"/>
      <c r="JPW738" s="540"/>
      <c r="JPX738" s="540"/>
      <c r="JPY738" s="540"/>
      <c r="JPZ738" s="540"/>
      <c r="JQA738" s="540"/>
      <c r="JQB738" s="540"/>
      <c r="JQC738" s="540"/>
      <c r="JQD738" s="540"/>
      <c r="JQE738" s="540"/>
      <c r="JQF738" s="540"/>
      <c r="JQG738" s="540"/>
      <c r="JQH738" s="540"/>
      <c r="JQI738" s="540"/>
      <c r="JQJ738" s="540"/>
      <c r="JQK738" s="540"/>
      <c r="JQL738" s="540"/>
      <c r="JQM738" s="540"/>
      <c r="JQN738" s="540"/>
      <c r="JQO738" s="540"/>
      <c r="JQP738" s="540"/>
      <c r="JQQ738" s="540"/>
      <c r="JQR738" s="540"/>
      <c r="JQS738" s="540"/>
      <c r="JQT738" s="540"/>
      <c r="JQU738" s="540"/>
      <c r="JQV738" s="540"/>
      <c r="JQW738" s="540"/>
      <c r="JQX738" s="540"/>
      <c r="JQY738" s="540"/>
      <c r="JQZ738" s="540"/>
      <c r="JRA738" s="540"/>
      <c r="JRB738" s="540"/>
      <c r="JRC738" s="540"/>
      <c r="JRD738" s="540"/>
      <c r="JRE738" s="540"/>
      <c r="JRF738" s="540"/>
      <c r="JRG738" s="540"/>
      <c r="JRH738" s="540"/>
      <c r="JRI738" s="540"/>
      <c r="JRJ738" s="540"/>
      <c r="JRK738" s="540"/>
      <c r="JRL738" s="540"/>
      <c r="JRM738" s="540"/>
      <c r="JRN738" s="540"/>
      <c r="JRO738" s="540"/>
      <c r="JRP738" s="540"/>
      <c r="JRQ738" s="540"/>
      <c r="JRR738" s="540"/>
      <c r="JRS738" s="540"/>
      <c r="JRT738" s="540"/>
      <c r="JRU738" s="540"/>
      <c r="JRV738" s="540"/>
      <c r="JRW738" s="540"/>
      <c r="JRX738" s="540"/>
      <c r="JRY738" s="540"/>
      <c r="JRZ738" s="540"/>
      <c r="JSA738" s="540"/>
      <c r="JSB738" s="540"/>
      <c r="JSC738" s="540"/>
      <c r="JSD738" s="540"/>
      <c r="JSE738" s="540"/>
      <c r="JSF738" s="540"/>
      <c r="JSG738" s="540"/>
      <c r="JSH738" s="540"/>
      <c r="JSI738" s="540"/>
      <c r="JSJ738" s="540"/>
      <c r="JSK738" s="540"/>
      <c r="JSL738" s="540"/>
      <c r="JSM738" s="540"/>
      <c r="JSN738" s="540"/>
      <c r="JSO738" s="540"/>
      <c r="JSP738" s="540"/>
      <c r="JSQ738" s="540"/>
      <c r="JSR738" s="540"/>
      <c r="JSS738" s="540"/>
      <c r="JST738" s="540"/>
      <c r="JSU738" s="540"/>
      <c r="JSV738" s="540"/>
      <c r="JSW738" s="540"/>
      <c r="JSX738" s="540"/>
      <c r="JSY738" s="540"/>
      <c r="JSZ738" s="540"/>
      <c r="JTA738" s="540"/>
      <c r="JTB738" s="540"/>
      <c r="JTC738" s="540"/>
      <c r="JTD738" s="540"/>
      <c r="JTE738" s="540"/>
      <c r="JTF738" s="540"/>
      <c r="JTG738" s="540"/>
      <c r="JTH738" s="540"/>
      <c r="JTI738" s="540"/>
      <c r="JTJ738" s="540"/>
      <c r="JTK738" s="540"/>
      <c r="JTL738" s="540"/>
      <c r="JTM738" s="540"/>
      <c r="JTN738" s="540"/>
      <c r="JTO738" s="540"/>
      <c r="JTP738" s="540"/>
      <c r="JTQ738" s="540"/>
      <c r="JTR738" s="540"/>
      <c r="JTS738" s="540"/>
      <c r="JTT738" s="540"/>
      <c r="JTU738" s="540"/>
      <c r="JTV738" s="540"/>
      <c r="JTW738" s="540"/>
      <c r="JTX738" s="540"/>
      <c r="JTY738" s="540"/>
      <c r="JTZ738" s="540"/>
      <c r="JUA738" s="540"/>
      <c r="JUB738" s="540"/>
      <c r="JUC738" s="540"/>
      <c r="JUD738" s="540"/>
      <c r="JUE738" s="540"/>
      <c r="JUF738" s="540"/>
      <c r="JUG738" s="540"/>
      <c r="JUH738" s="540"/>
      <c r="JUI738" s="540"/>
      <c r="JUJ738" s="540"/>
      <c r="JUK738" s="540"/>
      <c r="JUL738" s="540"/>
      <c r="JUM738" s="540"/>
      <c r="JUN738" s="540"/>
      <c r="JUO738" s="540"/>
      <c r="JUP738" s="540"/>
      <c r="JUQ738" s="540"/>
      <c r="JUR738" s="540"/>
      <c r="JUS738" s="540"/>
      <c r="JUT738" s="540"/>
      <c r="JUU738" s="540"/>
      <c r="JUV738" s="540"/>
      <c r="JUW738" s="540"/>
      <c r="JUX738" s="540"/>
      <c r="JUY738" s="540"/>
      <c r="JUZ738" s="540"/>
      <c r="JVA738" s="540"/>
      <c r="JVB738" s="540"/>
      <c r="JVC738" s="540"/>
      <c r="JVD738" s="540"/>
      <c r="JVE738" s="540"/>
      <c r="JVF738" s="540"/>
      <c r="JVG738" s="540"/>
      <c r="JVH738" s="540"/>
      <c r="JVI738" s="540"/>
      <c r="JVJ738" s="540"/>
      <c r="JVK738" s="540"/>
      <c r="JVL738" s="540"/>
      <c r="JVM738" s="540"/>
      <c r="JVN738" s="540"/>
      <c r="JVO738" s="540"/>
      <c r="JVP738" s="540"/>
      <c r="JVQ738" s="540"/>
      <c r="JVR738" s="540"/>
      <c r="JVS738" s="540"/>
      <c r="JVT738" s="540"/>
      <c r="JVU738" s="540"/>
      <c r="JVV738" s="540"/>
      <c r="JVW738" s="540"/>
      <c r="JVX738" s="540"/>
      <c r="JVY738" s="540"/>
      <c r="JVZ738" s="540"/>
      <c r="JWA738" s="540"/>
      <c r="JWB738" s="540"/>
      <c r="JWC738" s="540"/>
      <c r="JWD738" s="540"/>
      <c r="JWE738" s="540"/>
      <c r="JWF738" s="540"/>
      <c r="JWG738" s="540"/>
      <c r="JWH738" s="540"/>
      <c r="JWI738" s="540"/>
      <c r="JWJ738" s="540"/>
      <c r="JWK738" s="540"/>
      <c r="JWL738" s="540"/>
      <c r="JWM738" s="540"/>
      <c r="JWN738" s="540"/>
      <c r="JWO738" s="540"/>
      <c r="JWP738" s="540"/>
      <c r="JWQ738" s="540"/>
      <c r="JWR738" s="540"/>
      <c r="JWS738" s="540"/>
      <c r="JWT738" s="540"/>
      <c r="JWU738" s="540"/>
      <c r="JWV738" s="540"/>
      <c r="JWW738" s="540"/>
      <c r="JWX738" s="540"/>
      <c r="JWY738" s="540"/>
      <c r="JWZ738" s="540"/>
      <c r="JXA738" s="540"/>
      <c r="JXB738" s="540"/>
      <c r="JXC738" s="540"/>
      <c r="JXD738" s="540"/>
      <c r="JXE738" s="540"/>
      <c r="JXF738" s="540"/>
      <c r="JXG738" s="540"/>
      <c r="JXH738" s="540"/>
      <c r="JXI738" s="540"/>
      <c r="JXJ738" s="540"/>
      <c r="JXK738" s="540"/>
      <c r="JXL738" s="540"/>
      <c r="JXM738" s="540"/>
      <c r="JXN738" s="540"/>
      <c r="JXO738" s="540"/>
      <c r="JXP738" s="540"/>
      <c r="JXQ738" s="540"/>
      <c r="JXR738" s="540"/>
      <c r="JXS738" s="540"/>
      <c r="JXT738" s="540"/>
      <c r="JXU738" s="540"/>
      <c r="JXV738" s="540"/>
      <c r="JXW738" s="540"/>
      <c r="JXX738" s="540"/>
      <c r="JXY738" s="540"/>
      <c r="JXZ738" s="540"/>
      <c r="JYA738" s="540"/>
      <c r="JYB738" s="540"/>
      <c r="JYC738" s="540"/>
      <c r="JYD738" s="540"/>
      <c r="JYE738" s="540"/>
      <c r="JYF738" s="540"/>
      <c r="JYG738" s="540"/>
      <c r="JYH738" s="540"/>
      <c r="JYI738" s="540"/>
      <c r="JYJ738" s="540"/>
      <c r="JYK738" s="540"/>
      <c r="JYL738" s="540"/>
      <c r="JYM738" s="540"/>
      <c r="JYN738" s="540"/>
      <c r="JYO738" s="540"/>
      <c r="JYP738" s="540"/>
      <c r="JYQ738" s="540"/>
      <c r="JYR738" s="540"/>
      <c r="JYS738" s="540"/>
      <c r="JYT738" s="540"/>
      <c r="JYU738" s="540"/>
      <c r="JYV738" s="540"/>
      <c r="JYW738" s="540"/>
      <c r="JYX738" s="540"/>
      <c r="JYY738" s="540"/>
      <c r="JYZ738" s="540"/>
      <c r="JZA738" s="540"/>
      <c r="JZB738" s="540"/>
      <c r="JZC738" s="540"/>
      <c r="JZD738" s="540"/>
      <c r="JZE738" s="540"/>
      <c r="JZF738" s="540"/>
      <c r="JZG738" s="540"/>
      <c r="JZH738" s="540"/>
      <c r="JZI738" s="540"/>
      <c r="JZJ738" s="540"/>
      <c r="JZK738" s="540"/>
      <c r="JZL738" s="540"/>
      <c r="JZM738" s="540"/>
      <c r="JZN738" s="540"/>
      <c r="JZO738" s="540"/>
      <c r="JZP738" s="540"/>
      <c r="JZQ738" s="540"/>
      <c r="JZR738" s="540"/>
      <c r="JZS738" s="540"/>
      <c r="JZT738" s="540"/>
      <c r="JZU738" s="540"/>
      <c r="JZV738" s="540"/>
      <c r="JZW738" s="540"/>
      <c r="JZX738" s="540"/>
      <c r="JZY738" s="540"/>
      <c r="JZZ738" s="540"/>
      <c r="KAA738" s="540"/>
      <c r="KAB738" s="540"/>
      <c r="KAC738" s="540"/>
      <c r="KAD738" s="540"/>
      <c r="KAE738" s="540"/>
      <c r="KAF738" s="540"/>
      <c r="KAG738" s="540"/>
      <c r="KAH738" s="540"/>
      <c r="KAI738" s="540"/>
      <c r="KAJ738" s="540"/>
      <c r="KAK738" s="540"/>
      <c r="KAL738" s="540"/>
      <c r="KAM738" s="540"/>
      <c r="KAN738" s="540"/>
      <c r="KAO738" s="540"/>
      <c r="KAP738" s="540"/>
      <c r="KAQ738" s="540"/>
      <c r="KAR738" s="540"/>
      <c r="KAS738" s="540"/>
      <c r="KAT738" s="540"/>
      <c r="KAU738" s="540"/>
      <c r="KAV738" s="540"/>
      <c r="KAW738" s="540"/>
      <c r="KAX738" s="540"/>
      <c r="KAY738" s="540"/>
      <c r="KAZ738" s="540"/>
      <c r="KBA738" s="540"/>
      <c r="KBB738" s="540"/>
      <c r="KBC738" s="540"/>
      <c r="KBD738" s="540"/>
      <c r="KBE738" s="540"/>
      <c r="KBF738" s="540"/>
      <c r="KBG738" s="540"/>
      <c r="KBH738" s="540"/>
      <c r="KBI738" s="540"/>
      <c r="KBJ738" s="540"/>
      <c r="KBK738" s="540"/>
      <c r="KBL738" s="540"/>
      <c r="KBM738" s="540"/>
      <c r="KBN738" s="540"/>
      <c r="KBO738" s="540"/>
      <c r="KBP738" s="540"/>
      <c r="KBQ738" s="540"/>
      <c r="KBR738" s="540"/>
      <c r="KBS738" s="540"/>
      <c r="KBT738" s="540"/>
      <c r="KBU738" s="540"/>
      <c r="KBV738" s="540"/>
      <c r="KBW738" s="540"/>
      <c r="KBX738" s="540"/>
      <c r="KBY738" s="540"/>
      <c r="KBZ738" s="540"/>
      <c r="KCA738" s="540"/>
      <c r="KCB738" s="540"/>
      <c r="KCC738" s="540"/>
      <c r="KCD738" s="540"/>
      <c r="KCE738" s="540"/>
      <c r="KCF738" s="540"/>
      <c r="KCG738" s="540"/>
      <c r="KCH738" s="540"/>
      <c r="KCI738" s="540"/>
      <c r="KCJ738" s="540"/>
      <c r="KCK738" s="540"/>
      <c r="KCL738" s="540"/>
      <c r="KCM738" s="540"/>
      <c r="KCN738" s="540"/>
      <c r="KCO738" s="540"/>
      <c r="KCP738" s="540"/>
      <c r="KCQ738" s="540"/>
      <c r="KCR738" s="540"/>
      <c r="KCS738" s="540"/>
      <c r="KCT738" s="540"/>
      <c r="KCU738" s="540"/>
      <c r="KCV738" s="540"/>
      <c r="KCW738" s="540"/>
      <c r="KCX738" s="540"/>
      <c r="KCY738" s="540"/>
      <c r="KCZ738" s="540"/>
      <c r="KDA738" s="540"/>
      <c r="KDB738" s="540"/>
      <c r="KDC738" s="540"/>
      <c r="KDD738" s="540"/>
      <c r="KDE738" s="540"/>
      <c r="KDF738" s="540"/>
      <c r="KDG738" s="540"/>
      <c r="KDH738" s="540"/>
      <c r="KDI738" s="540"/>
      <c r="KDJ738" s="540"/>
      <c r="KDK738" s="540"/>
      <c r="KDL738" s="540"/>
      <c r="KDM738" s="540"/>
      <c r="KDN738" s="540"/>
      <c r="KDO738" s="540"/>
      <c r="KDP738" s="540"/>
      <c r="KDQ738" s="540"/>
      <c r="KDR738" s="540"/>
      <c r="KDS738" s="540"/>
      <c r="KDT738" s="540"/>
      <c r="KDU738" s="540"/>
      <c r="KDV738" s="540"/>
      <c r="KDW738" s="540"/>
      <c r="KDX738" s="540"/>
      <c r="KDY738" s="540"/>
      <c r="KDZ738" s="540"/>
      <c r="KEA738" s="540"/>
      <c r="KEB738" s="540"/>
      <c r="KEC738" s="540"/>
      <c r="KED738" s="540"/>
      <c r="KEE738" s="540"/>
      <c r="KEF738" s="540"/>
      <c r="KEG738" s="540"/>
      <c r="KEH738" s="540"/>
      <c r="KEI738" s="540"/>
      <c r="KEJ738" s="540"/>
      <c r="KEK738" s="540"/>
      <c r="KEL738" s="540"/>
      <c r="KEM738" s="540"/>
      <c r="KEN738" s="540"/>
      <c r="KEO738" s="540"/>
      <c r="KEP738" s="540"/>
      <c r="KEQ738" s="540"/>
      <c r="KER738" s="540"/>
      <c r="KES738" s="540"/>
      <c r="KET738" s="540"/>
      <c r="KEU738" s="540"/>
      <c r="KEV738" s="540"/>
      <c r="KEW738" s="540"/>
      <c r="KEX738" s="540"/>
      <c r="KEY738" s="540"/>
      <c r="KEZ738" s="540"/>
      <c r="KFA738" s="540"/>
      <c r="KFB738" s="540"/>
      <c r="KFC738" s="540"/>
      <c r="KFD738" s="540"/>
      <c r="KFE738" s="540"/>
      <c r="KFF738" s="540"/>
      <c r="KFG738" s="540"/>
      <c r="KFH738" s="540"/>
      <c r="KFI738" s="540"/>
      <c r="KFJ738" s="540"/>
      <c r="KFK738" s="540"/>
      <c r="KFL738" s="540"/>
      <c r="KFM738" s="540"/>
      <c r="KFN738" s="540"/>
      <c r="KFO738" s="540"/>
      <c r="KFP738" s="540"/>
      <c r="KFQ738" s="540"/>
      <c r="KFR738" s="540"/>
      <c r="KFS738" s="540"/>
      <c r="KFT738" s="540"/>
      <c r="KFU738" s="540"/>
      <c r="KFV738" s="540"/>
      <c r="KFW738" s="540"/>
      <c r="KFX738" s="540"/>
      <c r="KFY738" s="540"/>
      <c r="KFZ738" s="540"/>
      <c r="KGA738" s="540"/>
      <c r="KGB738" s="540"/>
      <c r="KGC738" s="540"/>
      <c r="KGD738" s="540"/>
      <c r="KGE738" s="540"/>
      <c r="KGF738" s="540"/>
      <c r="KGG738" s="540"/>
      <c r="KGH738" s="540"/>
      <c r="KGI738" s="540"/>
      <c r="KGJ738" s="540"/>
      <c r="KGK738" s="540"/>
      <c r="KGL738" s="540"/>
      <c r="KGM738" s="540"/>
      <c r="KGN738" s="540"/>
      <c r="KGO738" s="540"/>
      <c r="KGP738" s="540"/>
      <c r="KGQ738" s="540"/>
      <c r="KGR738" s="540"/>
      <c r="KGS738" s="540"/>
      <c r="KGT738" s="540"/>
      <c r="KGU738" s="540"/>
      <c r="KGV738" s="540"/>
      <c r="KGW738" s="540"/>
      <c r="KGX738" s="540"/>
      <c r="KGY738" s="540"/>
      <c r="KGZ738" s="540"/>
      <c r="KHA738" s="540"/>
      <c r="KHB738" s="540"/>
      <c r="KHC738" s="540"/>
      <c r="KHD738" s="540"/>
      <c r="KHE738" s="540"/>
      <c r="KHF738" s="540"/>
      <c r="KHG738" s="540"/>
      <c r="KHH738" s="540"/>
      <c r="KHI738" s="540"/>
      <c r="KHJ738" s="540"/>
      <c r="KHK738" s="540"/>
      <c r="KHL738" s="540"/>
      <c r="KHM738" s="540"/>
      <c r="KHN738" s="540"/>
      <c r="KHO738" s="540"/>
      <c r="KHP738" s="540"/>
      <c r="KHQ738" s="540"/>
      <c r="KHR738" s="540"/>
      <c r="KHS738" s="540"/>
      <c r="KHT738" s="540"/>
      <c r="KHU738" s="540"/>
      <c r="KHV738" s="540"/>
      <c r="KHW738" s="540"/>
      <c r="KHX738" s="540"/>
      <c r="KHY738" s="540"/>
      <c r="KHZ738" s="540"/>
      <c r="KIA738" s="540"/>
      <c r="KIB738" s="540"/>
      <c r="KIC738" s="540"/>
      <c r="KID738" s="540"/>
      <c r="KIE738" s="540"/>
      <c r="KIF738" s="540"/>
      <c r="KIG738" s="540"/>
      <c r="KIH738" s="540"/>
      <c r="KII738" s="540"/>
      <c r="KIJ738" s="540"/>
      <c r="KIK738" s="540"/>
      <c r="KIL738" s="540"/>
      <c r="KIM738" s="540"/>
      <c r="KIN738" s="540"/>
      <c r="KIO738" s="540"/>
      <c r="KIP738" s="540"/>
      <c r="KIQ738" s="540"/>
      <c r="KIR738" s="540"/>
      <c r="KIS738" s="540"/>
      <c r="KIT738" s="540"/>
      <c r="KIU738" s="540"/>
      <c r="KIV738" s="540"/>
      <c r="KIW738" s="540"/>
      <c r="KIX738" s="540"/>
      <c r="KIY738" s="540"/>
      <c r="KIZ738" s="540"/>
      <c r="KJA738" s="540"/>
      <c r="KJB738" s="540"/>
      <c r="KJC738" s="540"/>
      <c r="KJD738" s="540"/>
      <c r="KJE738" s="540"/>
      <c r="KJF738" s="540"/>
      <c r="KJG738" s="540"/>
      <c r="KJH738" s="540"/>
      <c r="KJI738" s="540"/>
      <c r="KJJ738" s="540"/>
      <c r="KJK738" s="540"/>
      <c r="KJL738" s="540"/>
      <c r="KJM738" s="540"/>
      <c r="KJN738" s="540"/>
      <c r="KJO738" s="540"/>
      <c r="KJP738" s="540"/>
      <c r="KJQ738" s="540"/>
      <c r="KJR738" s="540"/>
      <c r="KJS738" s="540"/>
      <c r="KJT738" s="540"/>
      <c r="KJU738" s="540"/>
      <c r="KJV738" s="540"/>
      <c r="KJW738" s="540"/>
      <c r="KJX738" s="540"/>
      <c r="KJY738" s="540"/>
      <c r="KJZ738" s="540"/>
      <c r="KKA738" s="540"/>
      <c r="KKB738" s="540"/>
      <c r="KKC738" s="540"/>
      <c r="KKD738" s="540"/>
      <c r="KKE738" s="540"/>
      <c r="KKF738" s="540"/>
      <c r="KKG738" s="540"/>
      <c r="KKH738" s="540"/>
      <c r="KKI738" s="540"/>
      <c r="KKJ738" s="540"/>
      <c r="KKK738" s="540"/>
      <c r="KKL738" s="540"/>
      <c r="KKM738" s="540"/>
      <c r="KKN738" s="540"/>
      <c r="KKO738" s="540"/>
      <c r="KKP738" s="540"/>
      <c r="KKQ738" s="540"/>
      <c r="KKR738" s="540"/>
      <c r="KKS738" s="540"/>
      <c r="KKT738" s="540"/>
      <c r="KKU738" s="540"/>
      <c r="KKV738" s="540"/>
      <c r="KKW738" s="540"/>
      <c r="KKX738" s="540"/>
      <c r="KKY738" s="540"/>
      <c r="KKZ738" s="540"/>
      <c r="KLA738" s="540"/>
      <c r="KLB738" s="540"/>
      <c r="KLC738" s="540"/>
      <c r="KLD738" s="540"/>
      <c r="KLE738" s="540"/>
      <c r="KLF738" s="540"/>
      <c r="KLG738" s="540"/>
      <c r="KLH738" s="540"/>
      <c r="KLI738" s="540"/>
      <c r="KLJ738" s="540"/>
      <c r="KLK738" s="540"/>
      <c r="KLL738" s="540"/>
      <c r="KLM738" s="540"/>
      <c r="KLN738" s="540"/>
      <c r="KLO738" s="540"/>
      <c r="KLP738" s="540"/>
      <c r="KLQ738" s="540"/>
      <c r="KLR738" s="540"/>
      <c r="KLS738" s="540"/>
      <c r="KLT738" s="540"/>
      <c r="KLU738" s="540"/>
      <c r="KLV738" s="540"/>
      <c r="KLW738" s="540"/>
      <c r="KLX738" s="540"/>
      <c r="KLY738" s="540"/>
      <c r="KLZ738" s="540"/>
      <c r="KMA738" s="540"/>
      <c r="KMB738" s="540"/>
      <c r="KMC738" s="540"/>
      <c r="KMD738" s="540"/>
      <c r="KME738" s="540"/>
      <c r="KMF738" s="540"/>
      <c r="KMG738" s="540"/>
      <c r="KMH738" s="540"/>
      <c r="KMI738" s="540"/>
      <c r="KMJ738" s="540"/>
      <c r="KMK738" s="540"/>
      <c r="KML738" s="540"/>
      <c r="KMM738" s="540"/>
      <c r="KMN738" s="540"/>
      <c r="KMO738" s="540"/>
      <c r="KMP738" s="540"/>
      <c r="KMQ738" s="540"/>
      <c r="KMR738" s="540"/>
      <c r="KMS738" s="540"/>
      <c r="KMT738" s="540"/>
      <c r="KMU738" s="540"/>
      <c r="KMV738" s="540"/>
      <c r="KMW738" s="540"/>
      <c r="KMX738" s="540"/>
      <c r="KMY738" s="540"/>
      <c r="KMZ738" s="540"/>
      <c r="KNA738" s="540"/>
      <c r="KNB738" s="540"/>
      <c r="KNC738" s="540"/>
      <c r="KND738" s="540"/>
      <c r="KNE738" s="540"/>
      <c r="KNF738" s="540"/>
      <c r="KNG738" s="540"/>
      <c r="KNH738" s="540"/>
      <c r="KNI738" s="540"/>
      <c r="KNJ738" s="540"/>
      <c r="KNK738" s="540"/>
      <c r="KNL738" s="540"/>
      <c r="KNM738" s="540"/>
      <c r="KNN738" s="540"/>
      <c r="KNO738" s="540"/>
      <c r="KNP738" s="540"/>
      <c r="KNQ738" s="540"/>
      <c r="KNR738" s="540"/>
      <c r="KNS738" s="540"/>
      <c r="KNT738" s="540"/>
      <c r="KNU738" s="540"/>
      <c r="KNV738" s="540"/>
      <c r="KNW738" s="540"/>
      <c r="KNX738" s="540"/>
      <c r="KNY738" s="540"/>
      <c r="KNZ738" s="540"/>
      <c r="KOA738" s="540"/>
      <c r="KOB738" s="540"/>
      <c r="KOC738" s="540"/>
      <c r="KOD738" s="540"/>
      <c r="KOE738" s="540"/>
      <c r="KOF738" s="540"/>
      <c r="KOG738" s="540"/>
      <c r="KOH738" s="540"/>
      <c r="KOI738" s="540"/>
      <c r="KOJ738" s="540"/>
      <c r="KOK738" s="540"/>
      <c r="KOL738" s="540"/>
      <c r="KOM738" s="540"/>
      <c r="KON738" s="540"/>
      <c r="KOO738" s="540"/>
      <c r="KOP738" s="540"/>
      <c r="KOQ738" s="540"/>
      <c r="KOR738" s="540"/>
      <c r="KOS738" s="540"/>
      <c r="KOT738" s="540"/>
      <c r="KOU738" s="540"/>
      <c r="KOV738" s="540"/>
      <c r="KOW738" s="540"/>
      <c r="KOX738" s="540"/>
      <c r="KOY738" s="540"/>
      <c r="KOZ738" s="540"/>
      <c r="KPA738" s="540"/>
      <c r="KPB738" s="540"/>
      <c r="KPC738" s="540"/>
      <c r="KPD738" s="540"/>
      <c r="KPE738" s="540"/>
      <c r="KPF738" s="540"/>
      <c r="KPG738" s="540"/>
      <c r="KPH738" s="540"/>
      <c r="KPI738" s="540"/>
      <c r="KPJ738" s="540"/>
      <c r="KPK738" s="540"/>
      <c r="KPL738" s="540"/>
      <c r="KPM738" s="540"/>
      <c r="KPN738" s="540"/>
      <c r="KPO738" s="540"/>
      <c r="KPP738" s="540"/>
      <c r="KPQ738" s="540"/>
      <c r="KPR738" s="540"/>
      <c r="KPS738" s="540"/>
      <c r="KPT738" s="540"/>
      <c r="KPU738" s="540"/>
      <c r="KPV738" s="540"/>
      <c r="KPW738" s="540"/>
      <c r="KPX738" s="540"/>
      <c r="KPY738" s="540"/>
      <c r="KPZ738" s="540"/>
      <c r="KQA738" s="540"/>
      <c r="KQB738" s="540"/>
      <c r="KQC738" s="540"/>
      <c r="KQD738" s="540"/>
      <c r="KQE738" s="540"/>
      <c r="KQF738" s="540"/>
      <c r="KQG738" s="540"/>
      <c r="KQH738" s="540"/>
      <c r="KQI738" s="540"/>
      <c r="KQJ738" s="540"/>
      <c r="KQK738" s="540"/>
      <c r="KQL738" s="540"/>
      <c r="KQM738" s="540"/>
      <c r="KQN738" s="540"/>
      <c r="KQO738" s="540"/>
      <c r="KQP738" s="540"/>
      <c r="KQQ738" s="540"/>
      <c r="KQR738" s="540"/>
      <c r="KQS738" s="540"/>
      <c r="KQT738" s="540"/>
      <c r="KQU738" s="540"/>
      <c r="KQV738" s="540"/>
      <c r="KQW738" s="540"/>
      <c r="KQX738" s="540"/>
      <c r="KQY738" s="540"/>
      <c r="KQZ738" s="540"/>
      <c r="KRA738" s="540"/>
      <c r="KRB738" s="540"/>
      <c r="KRC738" s="540"/>
      <c r="KRD738" s="540"/>
      <c r="KRE738" s="540"/>
      <c r="KRF738" s="540"/>
      <c r="KRG738" s="540"/>
      <c r="KRH738" s="540"/>
      <c r="KRI738" s="540"/>
      <c r="KRJ738" s="540"/>
      <c r="KRK738" s="540"/>
      <c r="KRL738" s="540"/>
      <c r="KRM738" s="540"/>
      <c r="KRN738" s="540"/>
      <c r="KRO738" s="540"/>
      <c r="KRP738" s="540"/>
      <c r="KRQ738" s="540"/>
      <c r="KRR738" s="540"/>
      <c r="KRS738" s="540"/>
      <c r="KRT738" s="540"/>
      <c r="KRU738" s="540"/>
      <c r="KRV738" s="540"/>
      <c r="KRW738" s="540"/>
      <c r="KRX738" s="540"/>
      <c r="KRY738" s="540"/>
      <c r="KRZ738" s="540"/>
      <c r="KSA738" s="540"/>
      <c r="KSB738" s="540"/>
      <c r="KSC738" s="540"/>
      <c r="KSD738" s="540"/>
      <c r="KSE738" s="540"/>
      <c r="KSF738" s="540"/>
      <c r="KSG738" s="540"/>
      <c r="KSH738" s="540"/>
      <c r="KSI738" s="540"/>
      <c r="KSJ738" s="540"/>
      <c r="KSK738" s="540"/>
      <c r="KSL738" s="540"/>
      <c r="KSM738" s="540"/>
      <c r="KSN738" s="540"/>
      <c r="KSO738" s="540"/>
      <c r="KSP738" s="540"/>
      <c r="KSQ738" s="540"/>
      <c r="KSR738" s="540"/>
      <c r="KSS738" s="540"/>
      <c r="KST738" s="540"/>
      <c r="KSU738" s="540"/>
      <c r="KSV738" s="540"/>
      <c r="KSW738" s="540"/>
      <c r="KSX738" s="540"/>
      <c r="KSY738" s="540"/>
      <c r="KSZ738" s="540"/>
      <c r="KTA738" s="540"/>
      <c r="KTB738" s="540"/>
      <c r="KTC738" s="540"/>
      <c r="KTD738" s="540"/>
      <c r="KTE738" s="540"/>
      <c r="KTF738" s="540"/>
      <c r="KTG738" s="540"/>
      <c r="KTH738" s="540"/>
      <c r="KTI738" s="540"/>
      <c r="KTJ738" s="540"/>
      <c r="KTK738" s="540"/>
      <c r="KTL738" s="540"/>
      <c r="KTM738" s="540"/>
      <c r="KTN738" s="540"/>
      <c r="KTO738" s="540"/>
      <c r="KTP738" s="540"/>
      <c r="KTQ738" s="540"/>
      <c r="KTR738" s="540"/>
      <c r="KTS738" s="540"/>
      <c r="KTT738" s="540"/>
      <c r="KTU738" s="540"/>
      <c r="KTV738" s="540"/>
      <c r="KTW738" s="540"/>
      <c r="KTX738" s="540"/>
      <c r="KTY738" s="540"/>
      <c r="KTZ738" s="540"/>
      <c r="KUA738" s="540"/>
      <c r="KUB738" s="540"/>
      <c r="KUC738" s="540"/>
      <c r="KUD738" s="540"/>
      <c r="KUE738" s="540"/>
      <c r="KUF738" s="540"/>
      <c r="KUG738" s="540"/>
      <c r="KUH738" s="540"/>
      <c r="KUI738" s="540"/>
      <c r="KUJ738" s="540"/>
      <c r="KUK738" s="540"/>
      <c r="KUL738" s="540"/>
      <c r="KUM738" s="540"/>
      <c r="KUN738" s="540"/>
      <c r="KUO738" s="540"/>
      <c r="KUP738" s="540"/>
      <c r="KUQ738" s="540"/>
      <c r="KUR738" s="540"/>
      <c r="KUS738" s="540"/>
      <c r="KUT738" s="540"/>
      <c r="KUU738" s="540"/>
      <c r="KUV738" s="540"/>
      <c r="KUW738" s="540"/>
      <c r="KUX738" s="540"/>
      <c r="KUY738" s="540"/>
      <c r="KUZ738" s="540"/>
      <c r="KVA738" s="540"/>
      <c r="KVB738" s="540"/>
      <c r="KVC738" s="540"/>
      <c r="KVD738" s="540"/>
      <c r="KVE738" s="540"/>
      <c r="KVF738" s="540"/>
      <c r="KVG738" s="540"/>
      <c r="KVH738" s="540"/>
      <c r="KVI738" s="540"/>
      <c r="KVJ738" s="540"/>
      <c r="KVK738" s="540"/>
      <c r="KVL738" s="540"/>
      <c r="KVM738" s="540"/>
      <c r="KVN738" s="540"/>
      <c r="KVO738" s="540"/>
      <c r="KVP738" s="540"/>
      <c r="KVQ738" s="540"/>
      <c r="KVR738" s="540"/>
      <c r="KVS738" s="540"/>
      <c r="KVT738" s="540"/>
      <c r="KVU738" s="540"/>
      <c r="KVV738" s="540"/>
      <c r="KVW738" s="540"/>
      <c r="KVX738" s="540"/>
      <c r="KVY738" s="540"/>
      <c r="KVZ738" s="540"/>
      <c r="KWA738" s="540"/>
      <c r="KWB738" s="540"/>
      <c r="KWC738" s="540"/>
      <c r="KWD738" s="540"/>
      <c r="KWE738" s="540"/>
      <c r="KWF738" s="540"/>
      <c r="KWG738" s="540"/>
      <c r="KWH738" s="540"/>
      <c r="KWI738" s="540"/>
      <c r="KWJ738" s="540"/>
      <c r="KWK738" s="540"/>
      <c r="KWL738" s="540"/>
      <c r="KWM738" s="540"/>
      <c r="KWN738" s="540"/>
      <c r="KWO738" s="540"/>
      <c r="KWP738" s="540"/>
      <c r="KWQ738" s="540"/>
      <c r="KWR738" s="540"/>
      <c r="KWS738" s="540"/>
      <c r="KWT738" s="540"/>
      <c r="KWU738" s="540"/>
      <c r="KWV738" s="540"/>
      <c r="KWW738" s="540"/>
      <c r="KWX738" s="540"/>
      <c r="KWY738" s="540"/>
      <c r="KWZ738" s="540"/>
      <c r="KXA738" s="540"/>
      <c r="KXB738" s="540"/>
      <c r="KXC738" s="540"/>
      <c r="KXD738" s="540"/>
      <c r="KXE738" s="540"/>
      <c r="KXF738" s="540"/>
      <c r="KXG738" s="540"/>
      <c r="KXH738" s="540"/>
      <c r="KXI738" s="540"/>
      <c r="KXJ738" s="540"/>
      <c r="KXK738" s="540"/>
      <c r="KXL738" s="540"/>
      <c r="KXM738" s="540"/>
      <c r="KXN738" s="540"/>
      <c r="KXO738" s="540"/>
      <c r="KXP738" s="540"/>
      <c r="KXQ738" s="540"/>
      <c r="KXR738" s="540"/>
      <c r="KXS738" s="540"/>
      <c r="KXT738" s="540"/>
      <c r="KXU738" s="540"/>
      <c r="KXV738" s="540"/>
      <c r="KXW738" s="540"/>
      <c r="KXX738" s="540"/>
      <c r="KXY738" s="540"/>
      <c r="KXZ738" s="540"/>
      <c r="KYA738" s="540"/>
      <c r="KYB738" s="540"/>
      <c r="KYC738" s="540"/>
      <c r="KYD738" s="540"/>
      <c r="KYE738" s="540"/>
      <c r="KYF738" s="540"/>
      <c r="KYG738" s="540"/>
      <c r="KYH738" s="540"/>
      <c r="KYI738" s="540"/>
      <c r="KYJ738" s="540"/>
      <c r="KYK738" s="540"/>
      <c r="KYL738" s="540"/>
      <c r="KYM738" s="540"/>
      <c r="KYN738" s="540"/>
      <c r="KYO738" s="540"/>
      <c r="KYP738" s="540"/>
      <c r="KYQ738" s="540"/>
      <c r="KYR738" s="540"/>
      <c r="KYS738" s="540"/>
      <c r="KYT738" s="540"/>
      <c r="KYU738" s="540"/>
      <c r="KYV738" s="540"/>
      <c r="KYW738" s="540"/>
      <c r="KYX738" s="540"/>
      <c r="KYY738" s="540"/>
      <c r="KYZ738" s="540"/>
      <c r="KZA738" s="540"/>
      <c r="KZB738" s="540"/>
      <c r="KZC738" s="540"/>
      <c r="KZD738" s="540"/>
      <c r="KZE738" s="540"/>
      <c r="KZF738" s="540"/>
      <c r="KZG738" s="540"/>
      <c r="KZH738" s="540"/>
      <c r="KZI738" s="540"/>
      <c r="KZJ738" s="540"/>
      <c r="KZK738" s="540"/>
      <c r="KZL738" s="540"/>
      <c r="KZM738" s="540"/>
      <c r="KZN738" s="540"/>
      <c r="KZO738" s="540"/>
      <c r="KZP738" s="540"/>
      <c r="KZQ738" s="540"/>
      <c r="KZR738" s="540"/>
      <c r="KZS738" s="540"/>
      <c r="KZT738" s="540"/>
      <c r="KZU738" s="540"/>
      <c r="KZV738" s="540"/>
      <c r="KZW738" s="540"/>
      <c r="KZX738" s="540"/>
      <c r="KZY738" s="540"/>
      <c r="KZZ738" s="540"/>
      <c r="LAA738" s="540"/>
      <c r="LAB738" s="540"/>
      <c r="LAC738" s="540"/>
      <c r="LAD738" s="540"/>
      <c r="LAE738" s="540"/>
      <c r="LAF738" s="540"/>
      <c r="LAG738" s="540"/>
      <c r="LAH738" s="540"/>
      <c r="LAI738" s="540"/>
      <c r="LAJ738" s="540"/>
      <c r="LAK738" s="540"/>
      <c r="LAL738" s="540"/>
      <c r="LAM738" s="540"/>
      <c r="LAN738" s="540"/>
      <c r="LAO738" s="540"/>
      <c r="LAP738" s="540"/>
      <c r="LAQ738" s="540"/>
      <c r="LAR738" s="540"/>
      <c r="LAS738" s="540"/>
      <c r="LAT738" s="540"/>
      <c r="LAU738" s="540"/>
      <c r="LAV738" s="540"/>
      <c r="LAW738" s="540"/>
      <c r="LAX738" s="540"/>
      <c r="LAY738" s="540"/>
      <c r="LAZ738" s="540"/>
      <c r="LBA738" s="540"/>
      <c r="LBB738" s="540"/>
      <c r="LBC738" s="540"/>
      <c r="LBD738" s="540"/>
      <c r="LBE738" s="540"/>
      <c r="LBF738" s="540"/>
      <c r="LBG738" s="540"/>
      <c r="LBH738" s="540"/>
      <c r="LBI738" s="540"/>
      <c r="LBJ738" s="540"/>
      <c r="LBK738" s="540"/>
      <c r="LBL738" s="540"/>
      <c r="LBM738" s="540"/>
      <c r="LBN738" s="540"/>
      <c r="LBO738" s="540"/>
      <c r="LBP738" s="540"/>
      <c r="LBQ738" s="540"/>
      <c r="LBR738" s="540"/>
      <c r="LBS738" s="540"/>
      <c r="LBT738" s="540"/>
      <c r="LBU738" s="540"/>
      <c r="LBV738" s="540"/>
      <c r="LBW738" s="540"/>
      <c r="LBX738" s="540"/>
      <c r="LBY738" s="540"/>
      <c r="LBZ738" s="540"/>
      <c r="LCA738" s="540"/>
      <c r="LCB738" s="540"/>
      <c r="LCC738" s="540"/>
      <c r="LCD738" s="540"/>
      <c r="LCE738" s="540"/>
      <c r="LCF738" s="540"/>
      <c r="LCG738" s="540"/>
      <c r="LCH738" s="540"/>
      <c r="LCI738" s="540"/>
      <c r="LCJ738" s="540"/>
      <c r="LCK738" s="540"/>
      <c r="LCL738" s="540"/>
      <c r="LCM738" s="540"/>
      <c r="LCN738" s="540"/>
      <c r="LCO738" s="540"/>
      <c r="LCP738" s="540"/>
      <c r="LCQ738" s="540"/>
      <c r="LCR738" s="540"/>
      <c r="LCS738" s="540"/>
      <c r="LCT738" s="540"/>
      <c r="LCU738" s="540"/>
      <c r="LCV738" s="540"/>
      <c r="LCW738" s="540"/>
      <c r="LCX738" s="540"/>
      <c r="LCY738" s="540"/>
      <c r="LCZ738" s="540"/>
      <c r="LDA738" s="540"/>
      <c r="LDB738" s="540"/>
      <c r="LDC738" s="540"/>
      <c r="LDD738" s="540"/>
      <c r="LDE738" s="540"/>
      <c r="LDF738" s="540"/>
      <c r="LDG738" s="540"/>
      <c r="LDH738" s="540"/>
      <c r="LDI738" s="540"/>
      <c r="LDJ738" s="540"/>
      <c r="LDK738" s="540"/>
      <c r="LDL738" s="540"/>
      <c r="LDM738" s="540"/>
      <c r="LDN738" s="540"/>
      <c r="LDO738" s="540"/>
      <c r="LDP738" s="540"/>
      <c r="LDQ738" s="540"/>
      <c r="LDR738" s="540"/>
      <c r="LDS738" s="540"/>
      <c r="LDT738" s="540"/>
      <c r="LDU738" s="540"/>
      <c r="LDV738" s="540"/>
      <c r="LDW738" s="540"/>
      <c r="LDX738" s="540"/>
      <c r="LDY738" s="540"/>
      <c r="LDZ738" s="540"/>
      <c r="LEA738" s="540"/>
      <c r="LEB738" s="540"/>
      <c r="LEC738" s="540"/>
      <c r="LED738" s="540"/>
      <c r="LEE738" s="540"/>
      <c r="LEF738" s="540"/>
      <c r="LEG738" s="540"/>
      <c r="LEH738" s="540"/>
      <c r="LEI738" s="540"/>
      <c r="LEJ738" s="540"/>
      <c r="LEK738" s="540"/>
      <c r="LEL738" s="540"/>
      <c r="LEM738" s="540"/>
      <c r="LEN738" s="540"/>
      <c r="LEO738" s="540"/>
      <c r="LEP738" s="540"/>
      <c r="LEQ738" s="540"/>
      <c r="LER738" s="540"/>
      <c r="LES738" s="540"/>
      <c r="LET738" s="540"/>
      <c r="LEU738" s="540"/>
      <c r="LEV738" s="540"/>
      <c r="LEW738" s="540"/>
      <c r="LEX738" s="540"/>
      <c r="LEY738" s="540"/>
      <c r="LEZ738" s="540"/>
      <c r="LFA738" s="540"/>
      <c r="LFB738" s="540"/>
      <c r="LFC738" s="540"/>
      <c r="LFD738" s="540"/>
      <c r="LFE738" s="540"/>
      <c r="LFF738" s="540"/>
      <c r="LFG738" s="540"/>
      <c r="LFH738" s="540"/>
      <c r="LFI738" s="540"/>
      <c r="LFJ738" s="540"/>
      <c r="LFK738" s="540"/>
      <c r="LFL738" s="540"/>
      <c r="LFM738" s="540"/>
      <c r="LFN738" s="540"/>
      <c r="LFO738" s="540"/>
      <c r="LFP738" s="540"/>
      <c r="LFQ738" s="540"/>
      <c r="LFR738" s="540"/>
      <c r="LFS738" s="540"/>
      <c r="LFT738" s="540"/>
      <c r="LFU738" s="540"/>
      <c r="LFV738" s="540"/>
      <c r="LFW738" s="540"/>
      <c r="LFX738" s="540"/>
      <c r="LFY738" s="540"/>
      <c r="LFZ738" s="540"/>
      <c r="LGA738" s="540"/>
      <c r="LGB738" s="540"/>
      <c r="LGC738" s="540"/>
      <c r="LGD738" s="540"/>
      <c r="LGE738" s="540"/>
      <c r="LGF738" s="540"/>
      <c r="LGG738" s="540"/>
      <c r="LGH738" s="540"/>
      <c r="LGI738" s="540"/>
      <c r="LGJ738" s="540"/>
      <c r="LGK738" s="540"/>
      <c r="LGL738" s="540"/>
      <c r="LGM738" s="540"/>
      <c r="LGN738" s="540"/>
      <c r="LGO738" s="540"/>
      <c r="LGP738" s="540"/>
      <c r="LGQ738" s="540"/>
      <c r="LGR738" s="540"/>
      <c r="LGS738" s="540"/>
      <c r="LGT738" s="540"/>
      <c r="LGU738" s="540"/>
      <c r="LGV738" s="540"/>
      <c r="LGW738" s="540"/>
      <c r="LGX738" s="540"/>
      <c r="LGY738" s="540"/>
      <c r="LGZ738" s="540"/>
      <c r="LHA738" s="540"/>
      <c r="LHB738" s="540"/>
      <c r="LHC738" s="540"/>
      <c r="LHD738" s="540"/>
      <c r="LHE738" s="540"/>
      <c r="LHF738" s="540"/>
      <c r="LHG738" s="540"/>
      <c r="LHH738" s="540"/>
      <c r="LHI738" s="540"/>
      <c r="LHJ738" s="540"/>
      <c r="LHK738" s="540"/>
      <c r="LHL738" s="540"/>
      <c r="LHM738" s="540"/>
      <c r="LHN738" s="540"/>
      <c r="LHO738" s="540"/>
      <c r="LHP738" s="540"/>
      <c r="LHQ738" s="540"/>
      <c r="LHR738" s="540"/>
      <c r="LHS738" s="540"/>
      <c r="LHT738" s="540"/>
      <c r="LHU738" s="540"/>
      <c r="LHV738" s="540"/>
      <c r="LHW738" s="540"/>
      <c r="LHX738" s="540"/>
      <c r="LHY738" s="540"/>
      <c r="LHZ738" s="540"/>
      <c r="LIA738" s="540"/>
      <c r="LIB738" s="540"/>
      <c r="LIC738" s="540"/>
      <c r="LID738" s="540"/>
      <c r="LIE738" s="540"/>
      <c r="LIF738" s="540"/>
      <c r="LIG738" s="540"/>
      <c r="LIH738" s="540"/>
      <c r="LII738" s="540"/>
      <c r="LIJ738" s="540"/>
      <c r="LIK738" s="540"/>
      <c r="LIL738" s="540"/>
      <c r="LIM738" s="540"/>
      <c r="LIN738" s="540"/>
      <c r="LIO738" s="540"/>
      <c r="LIP738" s="540"/>
      <c r="LIQ738" s="540"/>
      <c r="LIR738" s="540"/>
      <c r="LIS738" s="540"/>
      <c r="LIT738" s="540"/>
      <c r="LIU738" s="540"/>
      <c r="LIV738" s="540"/>
      <c r="LIW738" s="540"/>
      <c r="LIX738" s="540"/>
      <c r="LIY738" s="540"/>
      <c r="LIZ738" s="540"/>
      <c r="LJA738" s="540"/>
      <c r="LJB738" s="540"/>
      <c r="LJC738" s="540"/>
      <c r="LJD738" s="540"/>
      <c r="LJE738" s="540"/>
      <c r="LJF738" s="540"/>
      <c r="LJG738" s="540"/>
      <c r="LJH738" s="540"/>
      <c r="LJI738" s="540"/>
      <c r="LJJ738" s="540"/>
      <c r="LJK738" s="540"/>
      <c r="LJL738" s="540"/>
      <c r="LJM738" s="540"/>
      <c r="LJN738" s="540"/>
      <c r="LJO738" s="540"/>
      <c r="LJP738" s="540"/>
      <c r="LJQ738" s="540"/>
      <c r="LJR738" s="540"/>
      <c r="LJS738" s="540"/>
      <c r="LJT738" s="540"/>
      <c r="LJU738" s="540"/>
      <c r="LJV738" s="540"/>
      <c r="LJW738" s="540"/>
      <c r="LJX738" s="540"/>
      <c r="LJY738" s="540"/>
      <c r="LJZ738" s="540"/>
      <c r="LKA738" s="540"/>
      <c r="LKB738" s="540"/>
      <c r="LKC738" s="540"/>
      <c r="LKD738" s="540"/>
      <c r="LKE738" s="540"/>
      <c r="LKF738" s="540"/>
      <c r="LKG738" s="540"/>
      <c r="LKH738" s="540"/>
      <c r="LKI738" s="540"/>
      <c r="LKJ738" s="540"/>
      <c r="LKK738" s="540"/>
      <c r="LKL738" s="540"/>
      <c r="LKM738" s="540"/>
      <c r="LKN738" s="540"/>
      <c r="LKO738" s="540"/>
      <c r="LKP738" s="540"/>
      <c r="LKQ738" s="540"/>
      <c r="LKR738" s="540"/>
      <c r="LKS738" s="540"/>
      <c r="LKT738" s="540"/>
      <c r="LKU738" s="540"/>
      <c r="LKV738" s="540"/>
      <c r="LKW738" s="540"/>
      <c r="LKX738" s="540"/>
      <c r="LKY738" s="540"/>
      <c r="LKZ738" s="540"/>
      <c r="LLA738" s="540"/>
      <c r="LLB738" s="540"/>
      <c r="LLC738" s="540"/>
      <c r="LLD738" s="540"/>
      <c r="LLE738" s="540"/>
      <c r="LLF738" s="540"/>
      <c r="LLG738" s="540"/>
      <c r="LLH738" s="540"/>
      <c r="LLI738" s="540"/>
      <c r="LLJ738" s="540"/>
      <c r="LLK738" s="540"/>
      <c r="LLL738" s="540"/>
      <c r="LLM738" s="540"/>
      <c r="LLN738" s="540"/>
      <c r="LLO738" s="540"/>
      <c r="LLP738" s="540"/>
      <c r="LLQ738" s="540"/>
      <c r="LLR738" s="540"/>
      <c r="LLS738" s="540"/>
      <c r="LLT738" s="540"/>
      <c r="LLU738" s="540"/>
      <c r="LLV738" s="540"/>
      <c r="LLW738" s="540"/>
      <c r="LLX738" s="540"/>
      <c r="LLY738" s="540"/>
      <c r="LLZ738" s="540"/>
      <c r="LMA738" s="540"/>
      <c r="LMB738" s="540"/>
      <c r="LMC738" s="540"/>
      <c r="LMD738" s="540"/>
      <c r="LME738" s="540"/>
      <c r="LMF738" s="540"/>
      <c r="LMG738" s="540"/>
      <c r="LMH738" s="540"/>
      <c r="LMI738" s="540"/>
      <c r="LMJ738" s="540"/>
      <c r="LMK738" s="540"/>
      <c r="LML738" s="540"/>
      <c r="LMM738" s="540"/>
      <c r="LMN738" s="540"/>
      <c r="LMO738" s="540"/>
      <c r="LMP738" s="540"/>
      <c r="LMQ738" s="540"/>
      <c r="LMR738" s="540"/>
      <c r="LMS738" s="540"/>
      <c r="LMT738" s="540"/>
      <c r="LMU738" s="540"/>
      <c r="LMV738" s="540"/>
      <c r="LMW738" s="540"/>
      <c r="LMX738" s="540"/>
      <c r="LMY738" s="540"/>
      <c r="LMZ738" s="540"/>
      <c r="LNA738" s="540"/>
      <c r="LNB738" s="540"/>
      <c r="LNC738" s="540"/>
      <c r="LND738" s="540"/>
      <c r="LNE738" s="540"/>
      <c r="LNF738" s="540"/>
      <c r="LNG738" s="540"/>
      <c r="LNH738" s="540"/>
      <c r="LNI738" s="540"/>
      <c r="LNJ738" s="540"/>
      <c r="LNK738" s="540"/>
      <c r="LNL738" s="540"/>
      <c r="LNM738" s="540"/>
      <c r="LNN738" s="540"/>
      <c r="LNO738" s="540"/>
      <c r="LNP738" s="540"/>
      <c r="LNQ738" s="540"/>
      <c r="LNR738" s="540"/>
      <c r="LNS738" s="540"/>
      <c r="LNT738" s="540"/>
      <c r="LNU738" s="540"/>
      <c r="LNV738" s="540"/>
      <c r="LNW738" s="540"/>
      <c r="LNX738" s="540"/>
      <c r="LNY738" s="540"/>
      <c r="LNZ738" s="540"/>
      <c r="LOA738" s="540"/>
      <c r="LOB738" s="540"/>
      <c r="LOC738" s="540"/>
      <c r="LOD738" s="540"/>
      <c r="LOE738" s="540"/>
      <c r="LOF738" s="540"/>
      <c r="LOG738" s="540"/>
      <c r="LOH738" s="540"/>
      <c r="LOI738" s="540"/>
      <c r="LOJ738" s="540"/>
      <c r="LOK738" s="540"/>
      <c r="LOL738" s="540"/>
      <c r="LOM738" s="540"/>
      <c r="LON738" s="540"/>
      <c r="LOO738" s="540"/>
      <c r="LOP738" s="540"/>
      <c r="LOQ738" s="540"/>
      <c r="LOR738" s="540"/>
      <c r="LOS738" s="540"/>
      <c r="LOT738" s="540"/>
      <c r="LOU738" s="540"/>
      <c r="LOV738" s="540"/>
      <c r="LOW738" s="540"/>
      <c r="LOX738" s="540"/>
      <c r="LOY738" s="540"/>
      <c r="LOZ738" s="540"/>
      <c r="LPA738" s="540"/>
      <c r="LPB738" s="540"/>
      <c r="LPC738" s="540"/>
      <c r="LPD738" s="540"/>
      <c r="LPE738" s="540"/>
      <c r="LPF738" s="540"/>
      <c r="LPG738" s="540"/>
      <c r="LPH738" s="540"/>
      <c r="LPI738" s="540"/>
      <c r="LPJ738" s="540"/>
      <c r="LPK738" s="540"/>
      <c r="LPL738" s="540"/>
      <c r="LPM738" s="540"/>
      <c r="LPN738" s="540"/>
      <c r="LPO738" s="540"/>
      <c r="LPP738" s="540"/>
      <c r="LPQ738" s="540"/>
      <c r="LPR738" s="540"/>
      <c r="LPS738" s="540"/>
      <c r="LPT738" s="540"/>
      <c r="LPU738" s="540"/>
      <c r="LPV738" s="540"/>
      <c r="LPW738" s="540"/>
      <c r="LPX738" s="540"/>
      <c r="LPY738" s="540"/>
      <c r="LPZ738" s="540"/>
      <c r="LQA738" s="540"/>
      <c r="LQB738" s="540"/>
      <c r="LQC738" s="540"/>
      <c r="LQD738" s="540"/>
      <c r="LQE738" s="540"/>
      <c r="LQF738" s="540"/>
      <c r="LQG738" s="540"/>
      <c r="LQH738" s="540"/>
      <c r="LQI738" s="540"/>
      <c r="LQJ738" s="540"/>
      <c r="LQK738" s="540"/>
      <c r="LQL738" s="540"/>
      <c r="LQM738" s="540"/>
      <c r="LQN738" s="540"/>
      <c r="LQO738" s="540"/>
      <c r="LQP738" s="540"/>
      <c r="LQQ738" s="540"/>
      <c r="LQR738" s="540"/>
      <c r="LQS738" s="540"/>
      <c r="LQT738" s="540"/>
      <c r="LQU738" s="540"/>
      <c r="LQV738" s="540"/>
      <c r="LQW738" s="540"/>
      <c r="LQX738" s="540"/>
      <c r="LQY738" s="540"/>
      <c r="LQZ738" s="540"/>
      <c r="LRA738" s="540"/>
      <c r="LRB738" s="540"/>
      <c r="LRC738" s="540"/>
      <c r="LRD738" s="540"/>
      <c r="LRE738" s="540"/>
      <c r="LRF738" s="540"/>
      <c r="LRG738" s="540"/>
      <c r="LRH738" s="540"/>
      <c r="LRI738" s="540"/>
      <c r="LRJ738" s="540"/>
      <c r="LRK738" s="540"/>
      <c r="LRL738" s="540"/>
      <c r="LRM738" s="540"/>
      <c r="LRN738" s="540"/>
      <c r="LRO738" s="540"/>
      <c r="LRP738" s="540"/>
      <c r="LRQ738" s="540"/>
      <c r="LRR738" s="540"/>
      <c r="LRS738" s="540"/>
      <c r="LRT738" s="540"/>
      <c r="LRU738" s="540"/>
      <c r="LRV738" s="540"/>
      <c r="LRW738" s="540"/>
      <c r="LRX738" s="540"/>
      <c r="LRY738" s="540"/>
      <c r="LRZ738" s="540"/>
      <c r="LSA738" s="540"/>
      <c r="LSB738" s="540"/>
      <c r="LSC738" s="540"/>
      <c r="LSD738" s="540"/>
      <c r="LSE738" s="540"/>
      <c r="LSF738" s="540"/>
      <c r="LSG738" s="540"/>
      <c r="LSH738" s="540"/>
      <c r="LSI738" s="540"/>
      <c r="LSJ738" s="540"/>
      <c r="LSK738" s="540"/>
      <c r="LSL738" s="540"/>
      <c r="LSM738" s="540"/>
      <c r="LSN738" s="540"/>
      <c r="LSO738" s="540"/>
      <c r="LSP738" s="540"/>
      <c r="LSQ738" s="540"/>
      <c r="LSR738" s="540"/>
      <c r="LSS738" s="540"/>
      <c r="LST738" s="540"/>
      <c r="LSU738" s="540"/>
      <c r="LSV738" s="540"/>
      <c r="LSW738" s="540"/>
      <c r="LSX738" s="540"/>
      <c r="LSY738" s="540"/>
      <c r="LSZ738" s="540"/>
      <c r="LTA738" s="540"/>
      <c r="LTB738" s="540"/>
      <c r="LTC738" s="540"/>
      <c r="LTD738" s="540"/>
      <c r="LTE738" s="540"/>
      <c r="LTF738" s="540"/>
      <c r="LTG738" s="540"/>
      <c r="LTH738" s="540"/>
      <c r="LTI738" s="540"/>
      <c r="LTJ738" s="540"/>
      <c r="LTK738" s="540"/>
      <c r="LTL738" s="540"/>
      <c r="LTM738" s="540"/>
      <c r="LTN738" s="540"/>
      <c r="LTO738" s="540"/>
      <c r="LTP738" s="540"/>
      <c r="LTQ738" s="540"/>
      <c r="LTR738" s="540"/>
      <c r="LTS738" s="540"/>
      <c r="LTT738" s="540"/>
      <c r="LTU738" s="540"/>
      <c r="LTV738" s="540"/>
      <c r="LTW738" s="540"/>
      <c r="LTX738" s="540"/>
      <c r="LTY738" s="540"/>
      <c r="LTZ738" s="540"/>
      <c r="LUA738" s="540"/>
      <c r="LUB738" s="540"/>
      <c r="LUC738" s="540"/>
      <c r="LUD738" s="540"/>
      <c r="LUE738" s="540"/>
      <c r="LUF738" s="540"/>
      <c r="LUG738" s="540"/>
      <c r="LUH738" s="540"/>
      <c r="LUI738" s="540"/>
      <c r="LUJ738" s="540"/>
      <c r="LUK738" s="540"/>
      <c r="LUL738" s="540"/>
      <c r="LUM738" s="540"/>
      <c r="LUN738" s="540"/>
      <c r="LUO738" s="540"/>
      <c r="LUP738" s="540"/>
      <c r="LUQ738" s="540"/>
      <c r="LUR738" s="540"/>
      <c r="LUS738" s="540"/>
      <c r="LUT738" s="540"/>
      <c r="LUU738" s="540"/>
      <c r="LUV738" s="540"/>
      <c r="LUW738" s="540"/>
      <c r="LUX738" s="540"/>
      <c r="LUY738" s="540"/>
      <c r="LUZ738" s="540"/>
      <c r="LVA738" s="540"/>
      <c r="LVB738" s="540"/>
      <c r="LVC738" s="540"/>
      <c r="LVD738" s="540"/>
      <c r="LVE738" s="540"/>
      <c r="LVF738" s="540"/>
      <c r="LVG738" s="540"/>
      <c r="LVH738" s="540"/>
      <c r="LVI738" s="540"/>
      <c r="LVJ738" s="540"/>
      <c r="LVK738" s="540"/>
      <c r="LVL738" s="540"/>
      <c r="LVM738" s="540"/>
      <c r="LVN738" s="540"/>
      <c r="LVO738" s="540"/>
      <c r="LVP738" s="540"/>
      <c r="LVQ738" s="540"/>
      <c r="LVR738" s="540"/>
      <c r="LVS738" s="540"/>
      <c r="LVT738" s="540"/>
      <c r="LVU738" s="540"/>
      <c r="LVV738" s="540"/>
      <c r="LVW738" s="540"/>
      <c r="LVX738" s="540"/>
      <c r="LVY738" s="540"/>
      <c r="LVZ738" s="540"/>
      <c r="LWA738" s="540"/>
      <c r="LWB738" s="540"/>
      <c r="LWC738" s="540"/>
      <c r="LWD738" s="540"/>
      <c r="LWE738" s="540"/>
      <c r="LWF738" s="540"/>
      <c r="LWG738" s="540"/>
      <c r="LWH738" s="540"/>
      <c r="LWI738" s="540"/>
      <c r="LWJ738" s="540"/>
      <c r="LWK738" s="540"/>
      <c r="LWL738" s="540"/>
      <c r="LWM738" s="540"/>
      <c r="LWN738" s="540"/>
      <c r="LWO738" s="540"/>
      <c r="LWP738" s="540"/>
      <c r="LWQ738" s="540"/>
      <c r="LWR738" s="540"/>
      <c r="LWS738" s="540"/>
      <c r="LWT738" s="540"/>
      <c r="LWU738" s="540"/>
      <c r="LWV738" s="540"/>
      <c r="LWW738" s="540"/>
      <c r="LWX738" s="540"/>
      <c r="LWY738" s="540"/>
      <c r="LWZ738" s="540"/>
      <c r="LXA738" s="540"/>
      <c r="LXB738" s="540"/>
      <c r="LXC738" s="540"/>
      <c r="LXD738" s="540"/>
      <c r="LXE738" s="540"/>
      <c r="LXF738" s="540"/>
      <c r="LXG738" s="540"/>
      <c r="LXH738" s="540"/>
      <c r="LXI738" s="540"/>
      <c r="LXJ738" s="540"/>
      <c r="LXK738" s="540"/>
      <c r="LXL738" s="540"/>
      <c r="LXM738" s="540"/>
      <c r="LXN738" s="540"/>
      <c r="LXO738" s="540"/>
      <c r="LXP738" s="540"/>
      <c r="LXQ738" s="540"/>
      <c r="LXR738" s="540"/>
      <c r="LXS738" s="540"/>
      <c r="LXT738" s="540"/>
      <c r="LXU738" s="540"/>
      <c r="LXV738" s="540"/>
      <c r="LXW738" s="540"/>
      <c r="LXX738" s="540"/>
      <c r="LXY738" s="540"/>
      <c r="LXZ738" s="540"/>
      <c r="LYA738" s="540"/>
      <c r="LYB738" s="540"/>
      <c r="LYC738" s="540"/>
      <c r="LYD738" s="540"/>
      <c r="LYE738" s="540"/>
      <c r="LYF738" s="540"/>
      <c r="LYG738" s="540"/>
      <c r="LYH738" s="540"/>
      <c r="LYI738" s="540"/>
      <c r="LYJ738" s="540"/>
      <c r="LYK738" s="540"/>
      <c r="LYL738" s="540"/>
      <c r="LYM738" s="540"/>
      <c r="LYN738" s="540"/>
      <c r="LYO738" s="540"/>
      <c r="LYP738" s="540"/>
      <c r="LYQ738" s="540"/>
      <c r="LYR738" s="540"/>
      <c r="LYS738" s="540"/>
      <c r="LYT738" s="540"/>
      <c r="LYU738" s="540"/>
      <c r="LYV738" s="540"/>
      <c r="LYW738" s="540"/>
      <c r="LYX738" s="540"/>
      <c r="LYY738" s="540"/>
      <c r="LYZ738" s="540"/>
      <c r="LZA738" s="540"/>
      <c r="LZB738" s="540"/>
      <c r="LZC738" s="540"/>
      <c r="LZD738" s="540"/>
      <c r="LZE738" s="540"/>
      <c r="LZF738" s="540"/>
      <c r="LZG738" s="540"/>
      <c r="LZH738" s="540"/>
      <c r="LZI738" s="540"/>
      <c r="LZJ738" s="540"/>
      <c r="LZK738" s="540"/>
      <c r="LZL738" s="540"/>
      <c r="LZM738" s="540"/>
      <c r="LZN738" s="540"/>
      <c r="LZO738" s="540"/>
      <c r="LZP738" s="540"/>
      <c r="LZQ738" s="540"/>
      <c r="LZR738" s="540"/>
      <c r="LZS738" s="540"/>
      <c r="LZT738" s="540"/>
      <c r="LZU738" s="540"/>
      <c r="LZV738" s="540"/>
      <c r="LZW738" s="540"/>
      <c r="LZX738" s="540"/>
      <c r="LZY738" s="540"/>
      <c r="LZZ738" s="540"/>
      <c r="MAA738" s="540"/>
      <c r="MAB738" s="540"/>
      <c r="MAC738" s="540"/>
      <c r="MAD738" s="540"/>
      <c r="MAE738" s="540"/>
      <c r="MAF738" s="540"/>
      <c r="MAG738" s="540"/>
      <c r="MAH738" s="540"/>
      <c r="MAI738" s="540"/>
      <c r="MAJ738" s="540"/>
      <c r="MAK738" s="540"/>
      <c r="MAL738" s="540"/>
      <c r="MAM738" s="540"/>
      <c r="MAN738" s="540"/>
      <c r="MAO738" s="540"/>
      <c r="MAP738" s="540"/>
      <c r="MAQ738" s="540"/>
      <c r="MAR738" s="540"/>
      <c r="MAS738" s="540"/>
      <c r="MAT738" s="540"/>
      <c r="MAU738" s="540"/>
      <c r="MAV738" s="540"/>
      <c r="MAW738" s="540"/>
      <c r="MAX738" s="540"/>
      <c r="MAY738" s="540"/>
      <c r="MAZ738" s="540"/>
      <c r="MBA738" s="540"/>
      <c r="MBB738" s="540"/>
      <c r="MBC738" s="540"/>
      <c r="MBD738" s="540"/>
      <c r="MBE738" s="540"/>
      <c r="MBF738" s="540"/>
      <c r="MBG738" s="540"/>
      <c r="MBH738" s="540"/>
      <c r="MBI738" s="540"/>
      <c r="MBJ738" s="540"/>
      <c r="MBK738" s="540"/>
      <c r="MBL738" s="540"/>
      <c r="MBM738" s="540"/>
      <c r="MBN738" s="540"/>
      <c r="MBO738" s="540"/>
      <c r="MBP738" s="540"/>
      <c r="MBQ738" s="540"/>
      <c r="MBR738" s="540"/>
      <c r="MBS738" s="540"/>
      <c r="MBT738" s="540"/>
      <c r="MBU738" s="540"/>
      <c r="MBV738" s="540"/>
      <c r="MBW738" s="540"/>
      <c r="MBX738" s="540"/>
      <c r="MBY738" s="540"/>
      <c r="MBZ738" s="540"/>
      <c r="MCA738" s="540"/>
      <c r="MCB738" s="540"/>
      <c r="MCC738" s="540"/>
      <c r="MCD738" s="540"/>
      <c r="MCE738" s="540"/>
      <c r="MCF738" s="540"/>
      <c r="MCG738" s="540"/>
      <c r="MCH738" s="540"/>
      <c r="MCI738" s="540"/>
      <c r="MCJ738" s="540"/>
      <c r="MCK738" s="540"/>
      <c r="MCL738" s="540"/>
      <c r="MCM738" s="540"/>
      <c r="MCN738" s="540"/>
      <c r="MCO738" s="540"/>
      <c r="MCP738" s="540"/>
      <c r="MCQ738" s="540"/>
      <c r="MCR738" s="540"/>
      <c r="MCS738" s="540"/>
      <c r="MCT738" s="540"/>
      <c r="MCU738" s="540"/>
      <c r="MCV738" s="540"/>
      <c r="MCW738" s="540"/>
      <c r="MCX738" s="540"/>
      <c r="MCY738" s="540"/>
      <c r="MCZ738" s="540"/>
      <c r="MDA738" s="540"/>
      <c r="MDB738" s="540"/>
      <c r="MDC738" s="540"/>
      <c r="MDD738" s="540"/>
      <c r="MDE738" s="540"/>
      <c r="MDF738" s="540"/>
      <c r="MDG738" s="540"/>
      <c r="MDH738" s="540"/>
      <c r="MDI738" s="540"/>
      <c r="MDJ738" s="540"/>
      <c r="MDK738" s="540"/>
      <c r="MDL738" s="540"/>
      <c r="MDM738" s="540"/>
      <c r="MDN738" s="540"/>
      <c r="MDO738" s="540"/>
      <c r="MDP738" s="540"/>
      <c r="MDQ738" s="540"/>
      <c r="MDR738" s="540"/>
      <c r="MDS738" s="540"/>
      <c r="MDT738" s="540"/>
      <c r="MDU738" s="540"/>
      <c r="MDV738" s="540"/>
      <c r="MDW738" s="540"/>
      <c r="MDX738" s="540"/>
      <c r="MDY738" s="540"/>
      <c r="MDZ738" s="540"/>
      <c r="MEA738" s="540"/>
      <c r="MEB738" s="540"/>
      <c r="MEC738" s="540"/>
      <c r="MED738" s="540"/>
      <c r="MEE738" s="540"/>
      <c r="MEF738" s="540"/>
      <c r="MEG738" s="540"/>
      <c r="MEH738" s="540"/>
      <c r="MEI738" s="540"/>
      <c r="MEJ738" s="540"/>
      <c r="MEK738" s="540"/>
      <c r="MEL738" s="540"/>
      <c r="MEM738" s="540"/>
      <c r="MEN738" s="540"/>
      <c r="MEO738" s="540"/>
      <c r="MEP738" s="540"/>
      <c r="MEQ738" s="540"/>
      <c r="MER738" s="540"/>
      <c r="MES738" s="540"/>
      <c r="MET738" s="540"/>
      <c r="MEU738" s="540"/>
      <c r="MEV738" s="540"/>
      <c r="MEW738" s="540"/>
      <c r="MEX738" s="540"/>
      <c r="MEY738" s="540"/>
      <c r="MEZ738" s="540"/>
      <c r="MFA738" s="540"/>
      <c r="MFB738" s="540"/>
      <c r="MFC738" s="540"/>
      <c r="MFD738" s="540"/>
      <c r="MFE738" s="540"/>
      <c r="MFF738" s="540"/>
      <c r="MFG738" s="540"/>
      <c r="MFH738" s="540"/>
      <c r="MFI738" s="540"/>
      <c r="MFJ738" s="540"/>
      <c r="MFK738" s="540"/>
      <c r="MFL738" s="540"/>
      <c r="MFM738" s="540"/>
      <c r="MFN738" s="540"/>
      <c r="MFO738" s="540"/>
      <c r="MFP738" s="540"/>
      <c r="MFQ738" s="540"/>
      <c r="MFR738" s="540"/>
      <c r="MFS738" s="540"/>
      <c r="MFT738" s="540"/>
      <c r="MFU738" s="540"/>
      <c r="MFV738" s="540"/>
      <c r="MFW738" s="540"/>
      <c r="MFX738" s="540"/>
      <c r="MFY738" s="540"/>
      <c r="MFZ738" s="540"/>
      <c r="MGA738" s="540"/>
      <c r="MGB738" s="540"/>
      <c r="MGC738" s="540"/>
      <c r="MGD738" s="540"/>
      <c r="MGE738" s="540"/>
      <c r="MGF738" s="540"/>
      <c r="MGG738" s="540"/>
      <c r="MGH738" s="540"/>
      <c r="MGI738" s="540"/>
      <c r="MGJ738" s="540"/>
      <c r="MGK738" s="540"/>
      <c r="MGL738" s="540"/>
      <c r="MGM738" s="540"/>
      <c r="MGN738" s="540"/>
      <c r="MGO738" s="540"/>
      <c r="MGP738" s="540"/>
      <c r="MGQ738" s="540"/>
      <c r="MGR738" s="540"/>
      <c r="MGS738" s="540"/>
      <c r="MGT738" s="540"/>
      <c r="MGU738" s="540"/>
      <c r="MGV738" s="540"/>
      <c r="MGW738" s="540"/>
      <c r="MGX738" s="540"/>
      <c r="MGY738" s="540"/>
      <c r="MGZ738" s="540"/>
      <c r="MHA738" s="540"/>
      <c r="MHB738" s="540"/>
      <c r="MHC738" s="540"/>
      <c r="MHD738" s="540"/>
      <c r="MHE738" s="540"/>
      <c r="MHF738" s="540"/>
      <c r="MHG738" s="540"/>
      <c r="MHH738" s="540"/>
      <c r="MHI738" s="540"/>
      <c r="MHJ738" s="540"/>
      <c r="MHK738" s="540"/>
      <c r="MHL738" s="540"/>
      <c r="MHM738" s="540"/>
      <c r="MHN738" s="540"/>
      <c r="MHO738" s="540"/>
      <c r="MHP738" s="540"/>
      <c r="MHQ738" s="540"/>
      <c r="MHR738" s="540"/>
      <c r="MHS738" s="540"/>
      <c r="MHT738" s="540"/>
      <c r="MHU738" s="540"/>
      <c r="MHV738" s="540"/>
      <c r="MHW738" s="540"/>
      <c r="MHX738" s="540"/>
      <c r="MHY738" s="540"/>
      <c r="MHZ738" s="540"/>
      <c r="MIA738" s="540"/>
      <c r="MIB738" s="540"/>
      <c r="MIC738" s="540"/>
      <c r="MID738" s="540"/>
      <c r="MIE738" s="540"/>
      <c r="MIF738" s="540"/>
      <c r="MIG738" s="540"/>
      <c r="MIH738" s="540"/>
      <c r="MII738" s="540"/>
      <c r="MIJ738" s="540"/>
      <c r="MIK738" s="540"/>
      <c r="MIL738" s="540"/>
      <c r="MIM738" s="540"/>
      <c r="MIN738" s="540"/>
      <c r="MIO738" s="540"/>
      <c r="MIP738" s="540"/>
      <c r="MIQ738" s="540"/>
      <c r="MIR738" s="540"/>
      <c r="MIS738" s="540"/>
      <c r="MIT738" s="540"/>
      <c r="MIU738" s="540"/>
      <c r="MIV738" s="540"/>
      <c r="MIW738" s="540"/>
      <c r="MIX738" s="540"/>
      <c r="MIY738" s="540"/>
      <c r="MIZ738" s="540"/>
      <c r="MJA738" s="540"/>
      <c r="MJB738" s="540"/>
      <c r="MJC738" s="540"/>
      <c r="MJD738" s="540"/>
      <c r="MJE738" s="540"/>
      <c r="MJF738" s="540"/>
      <c r="MJG738" s="540"/>
      <c r="MJH738" s="540"/>
      <c r="MJI738" s="540"/>
      <c r="MJJ738" s="540"/>
      <c r="MJK738" s="540"/>
      <c r="MJL738" s="540"/>
      <c r="MJM738" s="540"/>
      <c r="MJN738" s="540"/>
      <c r="MJO738" s="540"/>
      <c r="MJP738" s="540"/>
      <c r="MJQ738" s="540"/>
      <c r="MJR738" s="540"/>
      <c r="MJS738" s="540"/>
      <c r="MJT738" s="540"/>
      <c r="MJU738" s="540"/>
      <c r="MJV738" s="540"/>
      <c r="MJW738" s="540"/>
      <c r="MJX738" s="540"/>
      <c r="MJY738" s="540"/>
      <c r="MJZ738" s="540"/>
      <c r="MKA738" s="540"/>
      <c r="MKB738" s="540"/>
      <c r="MKC738" s="540"/>
      <c r="MKD738" s="540"/>
      <c r="MKE738" s="540"/>
      <c r="MKF738" s="540"/>
      <c r="MKG738" s="540"/>
      <c r="MKH738" s="540"/>
      <c r="MKI738" s="540"/>
      <c r="MKJ738" s="540"/>
      <c r="MKK738" s="540"/>
      <c r="MKL738" s="540"/>
      <c r="MKM738" s="540"/>
      <c r="MKN738" s="540"/>
      <c r="MKO738" s="540"/>
      <c r="MKP738" s="540"/>
      <c r="MKQ738" s="540"/>
      <c r="MKR738" s="540"/>
      <c r="MKS738" s="540"/>
      <c r="MKT738" s="540"/>
      <c r="MKU738" s="540"/>
      <c r="MKV738" s="540"/>
      <c r="MKW738" s="540"/>
      <c r="MKX738" s="540"/>
      <c r="MKY738" s="540"/>
      <c r="MKZ738" s="540"/>
      <c r="MLA738" s="540"/>
      <c r="MLB738" s="540"/>
      <c r="MLC738" s="540"/>
      <c r="MLD738" s="540"/>
      <c r="MLE738" s="540"/>
      <c r="MLF738" s="540"/>
      <c r="MLG738" s="540"/>
      <c r="MLH738" s="540"/>
      <c r="MLI738" s="540"/>
      <c r="MLJ738" s="540"/>
      <c r="MLK738" s="540"/>
      <c r="MLL738" s="540"/>
      <c r="MLM738" s="540"/>
      <c r="MLN738" s="540"/>
      <c r="MLO738" s="540"/>
      <c r="MLP738" s="540"/>
      <c r="MLQ738" s="540"/>
      <c r="MLR738" s="540"/>
      <c r="MLS738" s="540"/>
      <c r="MLT738" s="540"/>
      <c r="MLU738" s="540"/>
      <c r="MLV738" s="540"/>
      <c r="MLW738" s="540"/>
      <c r="MLX738" s="540"/>
      <c r="MLY738" s="540"/>
      <c r="MLZ738" s="540"/>
      <c r="MMA738" s="540"/>
      <c r="MMB738" s="540"/>
      <c r="MMC738" s="540"/>
      <c r="MMD738" s="540"/>
      <c r="MME738" s="540"/>
      <c r="MMF738" s="540"/>
      <c r="MMG738" s="540"/>
      <c r="MMH738" s="540"/>
      <c r="MMI738" s="540"/>
      <c r="MMJ738" s="540"/>
      <c r="MMK738" s="540"/>
      <c r="MML738" s="540"/>
      <c r="MMM738" s="540"/>
      <c r="MMN738" s="540"/>
      <c r="MMO738" s="540"/>
      <c r="MMP738" s="540"/>
      <c r="MMQ738" s="540"/>
      <c r="MMR738" s="540"/>
      <c r="MMS738" s="540"/>
      <c r="MMT738" s="540"/>
      <c r="MMU738" s="540"/>
      <c r="MMV738" s="540"/>
      <c r="MMW738" s="540"/>
      <c r="MMX738" s="540"/>
      <c r="MMY738" s="540"/>
      <c r="MMZ738" s="540"/>
      <c r="MNA738" s="540"/>
      <c r="MNB738" s="540"/>
      <c r="MNC738" s="540"/>
      <c r="MND738" s="540"/>
      <c r="MNE738" s="540"/>
      <c r="MNF738" s="540"/>
      <c r="MNG738" s="540"/>
      <c r="MNH738" s="540"/>
      <c r="MNI738" s="540"/>
      <c r="MNJ738" s="540"/>
      <c r="MNK738" s="540"/>
      <c r="MNL738" s="540"/>
      <c r="MNM738" s="540"/>
      <c r="MNN738" s="540"/>
      <c r="MNO738" s="540"/>
      <c r="MNP738" s="540"/>
      <c r="MNQ738" s="540"/>
      <c r="MNR738" s="540"/>
      <c r="MNS738" s="540"/>
      <c r="MNT738" s="540"/>
      <c r="MNU738" s="540"/>
      <c r="MNV738" s="540"/>
      <c r="MNW738" s="540"/>
      <c r="MNX738" s="540"/>
      <c r="MNY738" s="540"/>
      <c r="MNZ738" s="540"/>
      <c r="MOA738" s="540"/>
      <c r="MOB738" s="540"/>
      <c r="MOC738" s="540"/>
      <c r="MOD738" s="540"/>
      <c r="MOE738" s="540"/>
      <c r="MOF738" s="540"/>
      <c r="MOG738" s="540"/>
      <c r="MOH738" s="540"/>
      <c r="MOI738" s="540"/>
      <c r="MOJ738" s="540"/>
      <c r="MOK738" s="540"/>
      <c r="MOL738" s="540"/>
      <c r="MOM738" s="540"/>
      <c r="MON738" s="540"/>
      <c r="MOO738" s="540"/>
      <c r="MOP738" s="540"/>
      <c r="MOQ738" s="540"/>
      <c r="MOR738" s="540"/>
      <c r="MOS738" s="540"/>
      <c r="MOT738" s="540"/>
      <c r="MOU738" s="540"/>
      <c r="MOV738" s="540"/>
      <c r="MOW738" s="540"/>
      <c r="MOX738" s="540"/>
      <c r="MOY738" s="540"/>
      <c r="MOZ738" s="540"/>
      <c r="MPA738" s="540"/>
      <c r="MPB738" s="540"/>
      <c r="MPC738" s="540"/>
      <c r="MPD738" s="540"/>
      <c r="MPE738" s="540"/>
      <c r="MPF738" s="540"/>
      <c r="MPG738" s="540"/>
      <c r="MPH738" s="540"/>
      <c r="MPI738" s="540"/>
      <c r="MPJ738" s="540"/>
      <c r="MPK738" s="540"/>
      <c r="MPL738" s="540"/>
      <c r="MPM738" s="540"/>
      <c r="MPN738" s="540"/>
      <c r="MPO738" s="540"/>
      <c r="MPP738" s="540"/>
      <c r="MPQ738" s="540"/>
      <c r="MPR738" s="540"/>
      <c r="MPS738" s="540"/>
      <c r="MPT738" s="540"/>
      <c r="MPU738" s="540"/>
      <c r="MPV738" s="540"/>
      <c r="MPW738" s="540"/>
      <c r="MPX738" s="540"/>
      <c r="MPY738" s="540"/>
      <c r="MPZ738" s="540"/>
      <c r="MQA738" s="540"/>
      <c r="MQB738" s="540"/>
      <c r="MQC738" s="540"/>
      <c r="MQD738" s="540"/>
      <c r="MQE738" s="540"/>
      <c r="MQF738" s="540"/>
      <c r="MQG738" s="540"/>
      <c r="MQH738" s="540"/>
      <c r="MQI738" s="540"/>
      <c r="MQJ738" s="540"/>
      <c r="MQK738" s="540"/>
      <c r="MQL738" s="540"/>
      <c r="MQM738" s="540"/>
      <c r="MQN738" s="540"/>
      <c r="MQO738" s="540"/>
      <c r="MQP738" s="540"/>
      <c r="MQQ738" s="540"/>
      <c r="MQR738" s="540"/>
      <c r="MQS738" s="540"/>
      <c r="MQT738" s="540"/>
      <c r="MQU738" s="540"/>
      <c r="MQV738" s="540"/>
      <c r="MQW738" s="540"/>
      <c r="MQX738" s="540"/>
      <c r="MQY738" s="540"/>
      <c r="MQZ738" s="540"/>
      <c r="MRA738" s="540"/>
      <c r="MRB738" s="540"/>
      <c r="MRC738" s="540"/>
      <c r="MRD738" s="540"/>
      <c r="MRE738" s="540"/>
      <c r="MRF738" s="540"/>
      <c r="MRG738" s="540"/>
      <c r="MRH738" s="540"/>
      <c r="MRI738" s="540"/>
      <c r="MRJ738" s="540"/>
      <c r="MRK738" s="540"/>
      <c r="MRL738" s="540"/>
      <c r="MRM738" s="540"/>
      <c r="MRN738" s="540"/>
      <c r="MRO738" s="540"/>
      <c r="MRP738" s="540"/>
      <c r="MRQ738" s="540"/>
      <c r="MRR738" s="540"/>
      <c r="MRS738" s="540"/>
      <c r="MRT738" s="540"/>
      <c r="MRU738" s="540"/>
      <c r="MRV738" s="540"/>
      <c r="MRW738" s="540"/>
      <c r="MRX738" s="540"/>
      <c r="MRY738" s="540"/>
      <c r="MRZ738" s="540"/>
      <c r="MSA738" s="540"/>
      <c r="MSB738" s="540"/>
      <c r="MSC738" s="540"/>
      <c r="MSD738" s="540"/>
      <c r="MSE738" s="540"/>
      <c r="MSF738" s="540"/>
      <c r="MSG738" s="540"/>
      <c r="MSH738" s="540"/>
      <c r="MSI738" s="540"/>
      <c r="MSJ738" s="540"/>
      <c r="MSK738" s="540"/>
      <c r="MSL738" s="540"/>
      <c r="MSM738" s="540"/>
      <c r="MSN738" s="540"/>
      <c r="MSO738" s="540"/>
      <c r="MSP738" s="540"/>
      <c r="MSQ738" s="540"/>
      <c r="MSR738" s="540"/>
      <c r="MSS738" s="540"/>
      <c r="MST738" s="540"/>
      <c r="MSU738" s="540"/>
      <c r="MSV738" s="540"/>
      <c r="MSW738" s="540"/>
      <c r="MSX738" s="540"/>
      <c r="MSY738" s="540"/>
      <c r="MSZ738" s="540"/>
      <c r="MTA738" s="540"/>
      <c r="MTB738" s="540"/>
      <c r="MTC738" s="540"/>
      <c r="MTD738" s="540"/>
      <c r="MTE738" s="540"/>
      <c r="MTF738" s="540"/>
      <c r="MTG738" s="540"/>
      <c r="MTH738" s="540"/>
      <c r="MTI738" s="540"/>
      <c r="MTJ738" s="540"/>
      <c r="MTK738" s="540"/>
      <c r="MTL738" s="540"/>
      <c r="MTM738" s="540"/>
      <c r="MTN738" s="540"/>
      <c r="MTO738" s="540"/>
      <c r="MTP738" s="540"/>
      <c r="MTQ738" s="540"/>
      <c r="MTR738" s="540"/>
      <c r="MTS738" s="540"/>
      <c r="MTT738" s="540"/>
      <c r="MTU738" s="540"/>
      <c r="MTV738" s="540"/>
      <c r="MTW738" s="540"/>
      <c r="MTX738" s="540"/>
      <c r="MTY738" s="540"/>
      <c r="MTZ738" s="540"/>
      <c r="MUA738" s="540"/>
      <c r="MUB738" s="540"/>
      <c r="MUC738" s="540"/>
      <c r="MUD738" s="540"/>
      <c r="MUE738" s="540"/>
      <c r="MUF738" s="540"/>
      <c r="MUG738" s="540"/>
      <c r="MUH738" s="540"/>
      <c r="MUI738" s="540"/>
      <c r="MUJ738" s="540"/>
      <c r="MUK738" s="540"/>
      <c r="MUL738" s="540"/>
      <c r="MUM738" s="540"/>
      <c r="MUN738" s="540"/>
      <c r="MUO738" s="540"/>
      <c r="MUP738" s="540"/>
      <c r="MUQ738" s="540"/>
      <c r="MUR738" s="540"/>
      <c r="MUS738" s="540"/>
      <c r="MUT738" s="540"/>
      <c r="MUU738" s="540"/>
      <c r="MUV738" s="540"/>
      <c r="MUW738" s="540"/>
      <c r="MUX738" s="540"/>
      <c r="MUY738" s="540"/>
      <c r="MUZ738" s="540"/>
      <c r="MVA738" s="540"/>
      <c r="MVB738" s="540"/>
      <c r="MVC738" s="540"/>
      <c r="MVD738" s="540"/>
      <c r="MVE738" s="540"/>
      <c r="MVF738" s="540"/>
      <c r="MVG738" s="540"/>
      <c r="MVH738" s="540"/>
      <c r="MVI738" s="540"/>
      <c r="MVJ738" s="540"/>
      <c r="MVK738" s="540"/>
      <c r="MVL738" s="540"/>
      <c r="MVM738" s="540"/>
      <c r="MVN738" s="540"/>
      <c r="MVO738" s="540"/>
      <c r="MVP738" s="540"/>
      <c r="MVQ738" s="540"/>
      <c r="MVR738" s="540"/>
      <c r="MVS738" s="540"/>
      <c r="MVT738" s="540"/>
      <c r="MVU738" s="540"/>
      <c r="MVV738" s="540"/>
      <c r="MVW738" s="540"/>
      <c r="MVX738" s="540"/>
      <c r="MVY738" s="540"/>
      <c r="MVZ738" s="540"/>
      <c r="MWA738" s="540"/>
      <c r="MWB738" s="540"/>
      <c r="MWC738" s="540"/>
      <c r="MWD738" s="540"/>
      <c r="MWE738" s="540"/>
      <c r="MWF738" s="540"/>
      <c r="MWG738" s="540"/>
      <c r="MWH738" s="540"/>
      <c r="MWI738" s="540"/>
      <c r="MWJ738" s="540"/>
      <c r="MWK738" s="540"/>
      <c r="MWL738" s="540"/>
      <c r="MWM738" s="540"/>
      <c r="MWN738" s="540"/>
      <c r="MWO738" s="540"/>
      <c r="MWP738" s="540"/>
      <c r="MWQ738" s="540"/>
      <c r="MWR738" s="540"/>
      <c r="MWS738" s="540"/>
      <c r="MWT738" s="540"/>
      <c r="MWU738" s="540"/>
      <c r="MWV738" s="540"/>
      <c r="MWW738" s="540"/>
      <c r="MWX738" s="540"/>
      <c r="MWY738" s="540"/>
      <c r="MWZ738" s="540"/>
      <c r="MXA738" s="540"/>
      <c r="MXB738" s="540"/>
      <c r="MXC738" s="540"/>
      <c r="MXD738" s="540"/>
      <c r="MXE738" s="540"/>
      <c r="MXF738" s="540"/>
      <c r="MXG738" s="540"/>
      <c r="MXH738" s="540"/>
      <c r="MXI738" s="540"/>
      <c r="MXJ738" s="540"/>
      <c r="MXK738" s="540"/>
      <c r="MXL738" s="540"/>
      <c r="MXM738" s="540"/>
      <c r="MXN738" s="540"/>
      <c r="MXO738" s="540"/>
      <c r="MXP738" s="540"/>
      <c r="MXQ738" s="540"/>
      <c r="MXR738" s="540"/>
      <c r="MXS738" s="540"/>
      <c r="MXT738" s="540"/>
      <c r="MXU738" s="540"/>
      <c r="MXV738" s="540"/>
      <c r="MXW738" s="540"/>
      <c r="MXX738" s="540"/>
      <c r="MXY738" s="540"/>
      <c r="MXZ738" s="540"/>
      <c r="MYA738" s="540"/>
      <c r="MYB738" s="540"/>
      <c r="MYC738" s="540"/>
      <c r="MYD738" s="540"/>
      <c r="MYE738" s="540"/>
      <c r="MYF738" s="540"/>
      <c r="MYG738" s="540"/>
      <c r="MYH738" s="540"/>
      <c r="MYI738" s="540"/>
      <c r="MYJ738" s="540"/>
      <c r="MYK738" s="540"/>
      <c r="MYL738" s="540"/>
      <c r="MYM738" s="540"/>
      <c r="MYN738" s="540"/>
      <c r="MYO738" s="540"/>
      <c r="MYP738" s="540"/>
      <c r="MYQ738" s="540"/>
      <c r="MYR738" s="540"/>
      <c r="MYS738" s="540"/>
      <c r="MYT738" s="540"/>
      <c r="MYU738" s="540"/>
      <c r="MYV738" s="540"/>
      <c r="MYW738" s="540"/>
      <c r="MYX738" s="540"/>
      <c r="MYY738" s="540"/>
      <c r="MYZ738" s="540"/>
      <c r="MZA738" s="540"/>
      <c r="MZB738" s="540"/>
      <c r="MZC738" s="540"/>
      <c r="MZD738" s="540"/>
      <c r="MZE738" s="540"/>
      <c r="MZF738" s="540"/>
      <c r="MZG738" s="540"/>
      <c r="MZH738" s="540"/>
      <c r="MZI738" s="540"/>
      <c r="MZJ738" s="540"/>
      <c r="MZK738" s="540"/>
      <c r="MZL738" s="540"/>
      <c r="MZM738" s="540"/>
      <c r="MZN738" s="540"/>
      <c r="MZO738" s="540"/>
      <c r="MZP738" s="540"/>
      <c r="MZQ738" s="540"/>
      <c r="MZR738" s="540"/>
      <c r="MZS738" s="540"/>
      <c r="MZT738" s="540"/>
      <c r="MZU738" s="540"/>
      <c r="MZV738" s="540"/>
      <c r="MZW738" s="540"/>
      <c r="MZX738" s="540"/>
      <c r="MZY738" s="540"/>
      <c r="MZZ738" s="540"/>
      <c r="NAA738" s="540"/>
      <c r="NAB738" s="540"/>
      <c r="NAC738" s="540"/>
      <c r="NAD738" s="540"/>
      <c r="NAE738" s="540"/>
      <c r="NAF738" s="540"/>
      <c r="NAG738" s="540"/>
      <c r="NAH738" s="540"/>
      <c r="NAI738" s="540"/>
      <c r="NAJ738" s="540"/>
      <c r="NAK738" s="540"/>
      <c r="NAL738" s="540"/>
      <c r="NAM738" s="540"/>
      <c r="NAN738" s="540"/>
      <c r="NAO738" s="540"/>
      <c r="NAP738" s="540"/>
      <c r="NAQ738" s="540"/>
      <c r="NAR738" s="540"/>
      <c r="NAS738" s="540"/>
      <c r="NAT738" s="540"/>
      <c r="NAU738" s="540"/>
      <c r="NAV738" s="540"/>
      <c r="NAW738" s="540"/>
      <c r="NAX738" s="540"/>
      <c r="NAY738" s="540"/>
      <c r="NAZ738" s="540"/>
      <c r="NBA738" s="540"/>
      <c r="NBB738" s="540"/>
      <c r="NBC738" s="540"/>
      <c r="NBD738" s="540"/>
      <c r="NBE738" s="540"/>
      <c r="NBF738" s="540"/>
      <c r="NBG738" s="540"/>
      <c r="NBH738" s="540"/>
      <c r="NBI738" s="540"/>
      <c r="NBJ738" s="540"/>
      <c r="NBK738" s="540"/>
      <c r="NBL738" s="540"/>
      <c r="NBM738" s="540"/>
      <c r="NBN738" s="540"/>
      <c r="NBO738" s="540"/>
      <c r="NBP738" s="540"/>
      <c r="NBQ738" s="540"/>
      <c r="NBR738" s="540"/>
      <c r="NBS738" s="540"/>
      <c r="NBT738" s="540"/>
      <c r="NBU738" s="540"/>
      <c r="NBV738" s="540"/>
      <c r="NBW738" s="540"/>
      <c r="NBX738" s="540"/>
      <c r="NBY738" s="540"/>
      <c r="NBZ738" s="540"/>
      <c r="NCA738" s="540"/>
      <c r="NCB738" s="540"/>
      <c r="NCC738" s="540"/>
      <c r="NCD738" s="540"/>
      <c r="NCE738" s="540"/>
      <c r="NCF738" s="540"/>
      <c r="NCG738" s="540"/>
      <c r="NCH738" s="540"/>
      <c r="NCI738" s="540"/>
      <c r="NCJ738" s="540"/>
      <c r="NCK738" s="540"/>
      <c r="NCL738" s="540"/>
      <c r="NCM738" s="540"/>
      <c r="NCN738" s="540"/>
      <c r="NCO738" s="540"/>
      <c r="NCP738" s="540"/>
      <c r="NCQ738" s="540"/>
      <c r="NCR738" s="540"/>
      <c r="NCS738" s="540"/>
      <c r="NCT738" s="540"/>
      <c r="NCU738" s="540"/>
      <c r="NCV738" s="540"/>
      <c r="NCW738" s="540"/>
      <c r="NCX738" s="540"/>
      <c r="NCY738" s="540"/>
      <c r="NCZ738" s="540"/>
      <c r="NDA738" s="540"/>
      <c r="NDB738" s="540"/>
      <c r="NDC738" s="540"/>
      <c r="NDD738" s="540"/>
      <c r="NDE738" s="540"/>
      <c r="NDF738" s="540"/>
      <c r="NDG738" s="540"/>
      <c r="NDH738" s="540"/>
      <c r="NDI738" s="540"/>
      <c r="NDJ738" s="540"/>
      <c r="NDK738" s="540"/>
      <c r="NDL738" s="540"/>
      <c r="NDM738" s="540"/>
      <c r="NDN738" s="540"/>
      <c r="NDO738" s="540"/>
      <c r="NDP738" s="540"/>
      <c r="NDQ738" s="540"/>
      <c r="NDR738" s="540"/>
      <c r="NDS738" s="540"/>
      <c r="NDT738" s="540"/>
      <c r="NDU738" s="540"/>
      <c r="NDV738" s="540"/>
      <c r="NDW738" s="540"/>
      <c r="NDX738" s="540"/>
      <c r="NDY738" s="540"/>
      <c r="NDZ738" s="540"/>
      <c r="NEA738" s="540"/>
      <c r="NEB738" s="540"/>
      <c r="NEC738" s="540"/>
      <c r="NED738" s="540"/>
      <c r="NEE738" s="540"/>
      <c r="NEF738" s="540"/>
      <c r="NEG738" s="540"/>
      <c r="NEH738" s="540"/>
      <c r="NEI738" s="540"/>
      <c r="NEJ738" s="540"/>
      <c r="NEK738" s="540"/>
      <c r="NEL738" s="540"/>
      <c r="NEM738" s="540"/>
      <c r="NEN738" s="540"/>
      <c r="NEO738" s="540"/>
      <c r="NEP738" s="540"/>
      <c r="NEQ738" s="540"/>
      <c r="NER738" s="540"/>
      <c r="NES738" s="540"/>
      <c r="NET738" s="540"/>
      <c r="NEU738" s="540"/>
      <c r="NEV738" s="540"/>
      <c r="NEW738" s="540"/>
      <c r="NEX738" s="540"/>
      <c r="NEY738" s="540"/>
      <c r="NEZ738" s="540"/>
      <c r="NFA738" s="540"/>
      <c r="NFB738" s="540"/>
      <c r="NFC738" s="540"/>
      <c r="NFD738" s="540"/>
      <c r="NFE738" s="540"/>
      <c r="NFF738" s="540"/>
      <c r="NFG738" s="540"/>
      <c r="NFH738" s="540"/>
      <c r="NFI738" s="540"/>
      <c r="NFJ738" s="540"/>
      <c r="NFK738" s="540"/>
      <c r="NFL738" s="540"/>
      <c r="NFM738" s="540"/>
      <c r="NFN738" s="540"/>
      <c r="NFO738" s="540"/>
      <c r="NFP738" s="540"/>
      <c r="NFQ738" s="540"/>
      <c r="NFR738" s="540"/>
      <c r="NFS738" s="540"/>
      <c r="NFT738" s="540"/>
      <c r="NFU738" s="540"/>
      <c r="NFV738" s="540"/>
      <c r="NFW738" s="540"/>
      <c r="NFX738" s="540"/>
      <c r="NFY738" s="540"/>
      <c r="NFZ738" s="540"/>
      <c r="NGA738" s="540"/>
      <c r="NGB738" s="540"/>
      <c r="NGC738" s="540"/>
      <c r="NGD738" s="540"/>
      <c r="NGE738" s="540"/>
      <c r="NGF738" s="540"/>
      <c r="NGG738" s="540"/>
      <c r="NGH738" s="540"/>
      <c r="NGI738" s="540"/>
      <c r="NGJ738" s="540"/>
      <c r="NGK738" s="540"/>
      <c r="NGL738" s="540"/>
      <c r="NGM738" s="540"/>
      <c r="NGN738" s="540"/>
      <c r="NGO738" s="540"/>
      <c r="NGP738" s="540"/>
      <c r="NGQ738" s="540"/>
      <c r="NGR738" s="540"/>
      <c r="NGS738" s="540"/>
      <c r="NGT738" s="540"/>
      <c r="NGU738" s="540"/>
      <c r="NGV738" s="540"/>
      <c r="NGW738" s="540"/>
      <c r="NGX738" s="540"/>
      <c r="NGY738" s="540"/>
      <c r="NGZ738" s="540"/>
      <c r="NHA738" s="540"/>
      <c r="NHB738" s="540"/>
      <c r="NHC738" s="540"/>
      <c r="NHD738" s="540"/>
      <c r="NHE738" s="540"/>
      <c r="NHF738" s="540"/>
      <c r="NHG738" s="540"/>
      <c r="NHH738" s="540"/>
      <c r="NHI738" s="540"/>
      <c r="NHJ738" s="540"/>
      <c r="NHK738" s="540"/>
      <c r="NHL738" s="540"/>
      <c r="NHM738" s="540"/>
      <c r="NHN738" s="540"/>
      <c r="NHO738" s="540"/>
      <c r="NHP738" s="540"/>
      <c r="NHQ738" s="540"/>
      <c r="NHR738" s="540"/>
      <c r="NHS738" s="540"/>
      <c r="NHT738" s="540"/>
      <c r="NHU738" s="540"/>
      <c r="NHV738" s="540"/>
      <c r="NHW738" s="540"/>
      <c r="NHX738" s="540"/>
      <c r="NHY738" s="540"/>
      <c r="NHZ738" s="540"/>
      <c r="NIA738" s="540"/>
      <c r="NIB738" s="540"/>
      <c r="NIC738" s="540"/>
      <c r="NID738" s="540"/>
      <c r="NIE738" s="540"/>
      <c r="NIF738" s="540"/>
      <c r="NIG738" s="540"/>
      <c r="NIH738" s="540"/>
      <c r="NII738" s="540"/>
      <c r="NIJ738" s="540"/>
      <c r="NIK738" s="540"/>
      <c r="NIL738" s="540"/>
      <c r="NIM738" s="540"/>
      <c r="NIN738" s="540"/>
      <c r="NIO738" s="540"/>
      <c r="NIP738" s="540"/>
      <c r="NIQ738" s="540"/>
      <c r="NIR738" s="540"/>
      <c r="NIS738" s="540"/>
      <c r="NIT738" s="540"/>
      <c r="NIU738" s="540"/>
      <c r="NIV738" s="540"/>
      <c r="NIW738" s="540"/>
      <c r="NIX738" s="540"/>
      <c r="NIY738" s="540"/>
      <c r="NIZ738" s="540"/>
      <c r="NJA738" s="540"/>
      <c r="NJB738" s="540"/>
      <c r="NJC738" s="540"/>
      <c r="NJD738" s="540"/>
      <c r="NJE738" s="540"/>
      <c r="NJF738" s="540"/>
      <c r="NJG738" s="540"/>
      <c r="NJH738" s="540"/>
      <c r="NJI738" s="540"/>
      <c r="NJJ738" s="540"/>
      <c r="NJK738" s="540"/>
      <c r="NJL738" s="540"/>
      <c r="NJM738" s="540"/>
      <c r="NJN738" s="540"/>
      <c r="NJO738" s="540"/>
      <c r="NJP738" s="540"/>
      <c r="NJQ738" s="540"/>
      <c r="NJR738" s="540"/>
      <c r="NJS738" s="540"/>
      <c r="NJT738" s="540"/>
      <c r="NJU738" s="540"/>
      <c r="NJV738" s="540"/>
      <c r="NJW738" s="540"/>
      <c r="NJX738" s="540"/>
      <c r="NJY738" s="540"/>
      <c r="NJZ738" s="540"/>
      <c r="NKA738" s="540"/>
      <c r="NKB738" s="540"/>
      <c r="NKC738" s="540"/>
      <c r="NKD738" s="540"/>
      <c r="NKE738" s="540"/>
      <c r="NKF738" s="540"/>
      <c r="NKG738" s="540"/>
      <c r="NKH738" s="540"/>
      <c r="NKI738" s="540"/>
      <c r="NKJ738" s="540"/>
      <c r="NKK738" s="540"/>
      <c r="NKL738" s="540"/>
      <c r="NKM738" s="540"/>
      <c r="NKN738" s="540"/>
      <c r="NKO738" s="540"/>
      <c r="NKP738" s="540"/>
      <c r="NKQ738" s="540"/>
      <c r="NKR738" s="540"/>
      <c r="NKS738" s="540"/>
      <c r="NKT738" s="540"/>
      <c r="NKU738" s="540"/>
      <c r="NKV738" s="540"/>
      <c r="NKW738" s="540"/>
      <c r="NKX738" s="540"/>
      <c r="NKY738" s="540"/>
      <c r="NKZ738" s="540"/>
      <c r="NLA738" s="540"/>
      <c r="NLB738" s="540"/>
      <c r="NLC738" s="540"/>
      <c r="NLD738" s="540"/>
      <c r="NLE738" s="540"/>
      <c r="NLF738" s="540"/>
      <c r="NLG738" s="540"/>
      <c r="NLH738" s="540"/>
      <c r="NLI738" s="540"/>
      <c r="NLJ738" s="540"/>
      <c r="NLK738" s="540"/>
      <c r="NLL738" s="540"/>
      <c r="NLM738" s="540"/>
      <c r="NLN738" s="540"/>
      <c r="NLO738" s="540"/>
      <c r="NLP738" s="540"/>
      <c r="NLQ738" s="540"/>
      <c r="NLR738" s="540"/>
      <c r="NLS738" s="540"/>
      <c r="NLT738" s="540"/>
      <c r="NLU738" s="540"/>
      <c r="NLV738" s="540"/>
      <c r="NLW738" s="540"/>
      <c r="NLX738" s="540"/>
      <c r="NLY738" s="540"/>
      <c r="NLZ738" s="540"/>
      <c r="NMA738" s="540"/>
      <c r="NMB738" s="540"/>
      <c r="NMC738" s="540"/>
      <c r="NMD738" s="540"/>
      <c r="NME738" s="540"/>
      <c r="NMF738" s="540"/>
      <c r="NMG738" s="540"/>
      <c r="NMH738" s="540"/>
      <c r="NMI738" s="540"/>
      <c r="NMJ738" s="540"/>
      <c r="NMK738" s="540"/>
      <c r="NML738" s="540"/>
      <c r="NMM738" s="540"/>
      <c r="NMN738" s="540"/>
      <c r="NMO738" s="540"/>
      <c r="NMP738" s="540"/>
      <c r="NMQ738" s="540"/>
      <c r="NMR738" s="540"/>
      <c r="NMS738" s="540"/>
      <c r="NMT738" s="540"/>
      <c r="NMU738" s="540"/>
      <c r="NMV738" s="540"/>
      <c r="NMW738" s="540"/>
      <c r="NMX738" s="540"/>
      <c r="NMY738" s="540"/>
      <c r="NMZ738" s="540"/>
      <c r="NNA738" s="540"/>
      <c r="NNB738" s="540"/>
      <c r="NNC738" s="540"/>
      <c r="NND738" s="540"/>
      <c r="NNE738" s="540"/>
      <c r="NNF738" s="540"/>
      <c r="NNG738" s="540"/>
      <c r="NNH738" s="540"/>
      <c r="NNI738" s="540"/>
      <c r="NNJ738" s="540"/>
      <c r="NNK738" s="540"/>
      <c r="NNL738" s="540"/>
      <c r="NNM738" s="540"/>
      <c r="NNN738" s="540"/>
      <c r="NNO738" s="540"/>
      <c r="NNP738" s="540"/>
      <c r="NNQ738" s="540"/>
      <c r="NNR738" s="540"/>
      <c r="NNS738" s="540"/>
      <c r="NNT738" s="540"/>
      <c r="NNU738" s="540"/>
      <c r="NNV738" s="540"/>
      <c r="NNW738" s="540"/>
      <c r="NNX738" s="540"/>
      <c r="NNY738" s="540"/>
      <c r="NNZ738" s="540"/>
      <c r="NOA738" s="540"/>
      <c r="NOB738" s="540"/>
      <c r="NOC738" s="540"/>
      <c r="NOD738" s="540"/>
      <c r="NOE738" s="540"/>
      <c r="NOF738" s="540"/>
      <c r="NOG738" s="540"/>
      <c r="NOH738" s="540"/>
      <c r="NOI738" s="540"/>
      <c r="NOJ738" s="540"/>
      <c r="NOK738" s="540"/>
      <c r="NOL738" s="540"/>
      <c r="NOM738" s="540"/>
      <c r="NON738" s="540"/>
      <c r="NOO738" s="540"/>
      <c r="NOP738" s="540"/>
      <c r="NOQ738" s="540"/>
      <c r="NOR738" s="540"/>
      <c r="NOS738" s="540"/>
      <c r="NOT738" s="540"/>
      <c r="NOU738" s="540"/>
      <c r="NOV738" s="540"/>
      <c r="NOW738" s="540"/>
      <c r="NOX738" s="540"/>
      <c r="NOY738" s="540"/>
      <c r="NOZ738" s="540"/>
      <c r="NPA738" s="540"/>
      <c r="NPB738" s="540"/>
      <c r="NPC738" s="540"/>
      <c r="NPD738" s="540"/>
      <c r="NPE738" s="540"/>
      <c r="NPF738" s="540"/>
      <c r="NPG738" s="540"/>
      <c r="NPH738" s="540"/>
      <c r="NPI738" s="540"/>
      <c r="NPJ738" s="540"/>
      <c r="NPK738" s="540"/>
      <c r="NPL738" s="540"/>
      <c r="NPM738" s="540"/>
      <c r="NPN738" s="540"/>
      <c r="NPO738" s="540"/>
      <c r="NPP738" s="540"/>
      <c r="NPQ738" s="540"/>
      <c r="NPR738" s="540"/>
      <c r="NPS738" s="540"/>
      <c r="NPT738" s="540"/>
      <c r="NPU738" s="540"/>
      <c r="NPV738" s="540"/>
      <c r="NPW738" s="540"/>
      <c r="NPX738" s="540"/>
      <c r="NPY738" s="540"/>
      <c r="NPZ738" s="540"/>
      <c r="NQA738" s="540"/>
      <c r="NQB738" s="540"/>
      <c r="NQC738" s="540"/>
      <c r="NQD738" s="540"/>
      <c r="NQE738" s="540"/>
      <c r="NQF738" s="540"/>
      <c r="NQG738" s="540"/>
      <c r="NQH738" s="540"/>
      <c r="NQI738" s="540"/>
      <c r="NQJ738" s="540"/>
      <c r="NQK738" s="540"/>
      <c r="NQL738" s="540"/>
      <c r="NQM738" s="540"/>
      <c r="NQN738" s="540"/>
      <c r="NQO738" s="540"/>
      <c r="NQP738" s="540"/>
      <c r="NQQ738" s="540"/>
      <c r="NQR738" s="540"/>
      <c r="NQS738" s="540"/>
      <c r="NQT738" s="540"/>
      <c r="NQU738" s="540"/>
      <c r="NQV738" s="540"/>
      <c r="NQW738" s="540"/>
      <c r="NQX738" s="540"/>
      <c r="NQY738" s="540"/>
      <c r="NQZ738" s="540"/>
      <c r="NRA738" s="540"/>
      <c r="NRB738" s="540"/>
      <c r="NRC738" s="540"/>
      <c r="NRD738" s="540"/>
      <c r="NRE738" s="540"/>
      <c r="NRF738" s="540"/>
      <c r="NRG738" s="540"/>
      <c r="NRH738" s="540"/>
      <c r="NRI738" s="540"/>
      <c r="NRJ738" s="540"/>
      <c r="NRK738" s="540"/>
      <c r="NRL738" s="540"/>
      <c r="NRM738" s="540"/>
      <c r="NRN738" s="540"/>
      <c r="NRO738" s="540"/>
      <c r="NRP738" s="540"/>
      <c r="NRQ738" s="540"/>
      <c r="NRR738" s="540"/>
      <c r="NRS738" s="540"/>
      <c r="NRT738" s="540"/>
      <c r="NRU738" s="540"/>
      <c r="NRV738" s="540"/>
      <c r="NRW738" s="540"/>
      <c r="NRX738" s="540"/>
      <c r="NRY738" s="540"/>
      <c r="NRZ738" s="540"/>
      <c r="NSA738" s="540"/>
      <c r="NSB738" s="540"/>
      <c r="NSC738" s="540"/>
      <c r="NSD738" s="540"/>
      <c r="NSE738" s="540"/>
      <c r="NSF738" s="540"/>
      <c r="NSG738" s="540"/>
      <c r="NSH738" s="540"/>
      <c r="NSI738" s="540"/>
      <c r="NSJ738" s="540"/>
      <c r="NSK738" s="540"/>
      <c r="NSL738" s="540"/>
      <c r="NSM738" s="540"/>
      <c r="NSN738" s="540"/>
      <c r="NSO738" s="540"/>
      <c r="NSP738" s="540"/>
      <c r="NSQ738" s="540"/>
      <c r="NSR738" s="540"/>
      <c r="NSS738" s="540"/>
      <c r="NST738" s="540"/>
      <c r="NSU738" s="540"/>
      <c r="NSV738" s="540"/>
      <c r="NSW738" s="540"/>
      <c r="NSX738" s="540"/>
      <c r="NSY738" s="540"/>
      <c r="NSZ738" s="540"/>
      <c r="NTA738" s="540"/>
      <c r="NTB738" s="540"/>
      <c r="NTC738" s="540"/>
      <c r="NTD738" s="540"/>
      <c r="NTE738" s="540"/>
      <c r="NTF738" s="540"/>
      <c r="NTG738" s="540"/>
      <c r="NTH738" s="540"/>
      <c r="NTI738" s="540"/>
      <c r="NTJ738" s="540"/>
      <c r="NTK738" s="540"/>
      <c r="NTL738" s="540"/>
      <c r="NTM738" s="540"/>
      <c r="NTN738" s="540"/>
      <c r="NTO738" s="540"/>
      <c r="NTP738" s="540"/>
      <c r="NTQ738" s="540"/>
      <c r="NTR738" s="540"/>
      <c r="NTS738" s="540"/>
      <c r="NTT738" s="540"/>
      <c r="NTU738" s="540"/>
      <c r="NTV738" s="540"/>
      <c r="NTW738" s="540"/>
      <c r="NTX738" s="540"/>
      <c r="NTY738" s="540"/>
      <c r="NTZ738" s="540"/>
      <c r="NUA738" s="540"/>
      <c r="NUB738" s="540"/>
      <c r="NUC738" s="540"/>
      <c r="NUD738" s="540"/>
      <c r="NUE738" s="540"/>
      <c r="NUF738" s="540"/>
      <c r="NUG738" s="540"/>
      <c r="NUH738" s="540"/>
      <c r="NUI738" s="540"/>
      <c r="NUJ738" s="540"/>
      <c r="NUK738" s="540"/>
      <c r="NUL738" s="540"/>
      <c r="NUM738" s="540"/>
      <c r="NUN738" s="540"/>
      <c r="NUO738" s="540"/>
      <c r="NUP738" s="540"/>
      <c r="NUQ738" s="540"/>
      <c r="NUR738" s="540"/>
      <c r="NUS738" s="540"/>
      <c r="NUT738" s="540"/>
      <c r="NUU738" s="540"/>
      <c r="NUV738" s="540"/>
      <c r="NUW738" s="540"/>
      <c r="NUX738" s="540"/>
      <c r="NUY738" s="540"/>
      <c r="NUZ738" s="540"/>
      <c r="NVA738" s="540"/>
      <c r="NVB738" s="540"/>
      <c r="NVC738" s="540"/>
      <c r="NVD738" s="540"/>
      <c r="NVE738" s="540"/>
      <c r="NVF738" s="540"/>
      <c r="NVG738" s="540"/>
      <c r="NVH738" s="540"/>
      <c r="NVI738" s="540"/>
      <c r="NVJ738" s="540"/>
      <c r="NVK738" s="540"/>
      <c r="NVL738" s="540"/>
      <c r="NVM738" s="540"/>
      <c r="NVN738" s="540"/>
      <c r="NVO738" s="540"/>
      <c r="NVP738" s="540"/>
      <c r="NVQ738" s="540"/>
      <c r="NVR738" s="540"/>
      <c r="NVS738" s="540"/>
      <c r="NVT738" s="540"/>
      <c r="NVU738" s="540"/>
      <c r="NVV738" s="540"/>
      <c r="NVW738" s="540"/>
      <c r="NVX738" s="540"/>
      <c r="NVY738" s="540"/>
      <c r="NVZ738" s="540"/>
      <c r="NWA738" s="540"/>
      <c r="NWB738" s="540"/>
      <c r="NWC738" s="540"/>
      <c r="NWD738" s="540"/>
      <c r="NWE738" s="540"/>
      <c r="NWF738" s="540"/>
      <c r="NWG738" s="540"/>
      <c r="NWH738" s="540"/>
      <c r="NWI738" s="540"/>
      <c r="NWJ738" s="540"/>
      <c r="NWK738" s="540"/>
      <c r="NWL738" s="540"/>
      <c r="NWM738" s="540"/>
      <c r="NWN738" s="540"/>
      <c r="NWO738" s="540"/>
      <c r="NWP738" s="540"/>
      <c r="NWQ738" s="540"/>
      <c r="NWR738" s="540"/>
      <c r="NWS738" s="540"/>
      <c r="NWT738" s="540"/>
      <c r="NWU738" s="540"/>
      <c r="NWV738" s="540"/>
      <c r="NWW738" s="540"/>
      <c r="NWX738" s="540"/>
      <c r="NWY738" s="540"/>
      <c r="NWZ738" s="540"/>
      <c r="NXA738" s="540"/>
      <c r="NXB738" s="540"/>
      <c r="NXC738" s="540"/>
      <c r="NXD738" s="540"/>
      <c r="NXE738" s="540"/>
      <c r="NXF738" s="540"/>
      <c r="NXG738" s="540"/>
      <c r="NXH738" s="540"/>
      <c r="NXI738" s="540"/>
      <c r="NXJ738" s="540"/>
      <c r="NXK738" s="540"/>
      <c r="NXL738" s="540"/>
      <c r="NXM738" s="540"/>
      <c r="NXN738" s="540"/>
      <c r="NXO738" s="540"/>
      <c r="NXP738" s="540"/>
      <c r="NXQ738" s="540"/>
      <c r="NXR738" s="540"/>
      <c r="NXS738" s="540"/>
      <c r="NXT738" s="540"/>
      <c r="NXU738" s="540"/>
      <c r="NXV738" s="540"/>
      <c r="NXW738" s="540"/>
      <c r="NXX738" s="540"/>
      <c r="NXY738" s="540"/>
      <c r="NXZ738" s="540"/>
      <c r="NYA738" s="540"/>
      <c r="NYB738" s="540"/>
      <c r="NYC738" s="540"/>
      <c r="NYD738" s="540"/>
      <c r="NYE738" s="540"/>
      <c r="NYF738" s="540"/>
      <c r="NYG738" s="540"/>
      <c r="NYH738" s="540"/>
      <c r="NYI738" s="540"/>
      <c r="NYJ738" s="540"/>
      <c r="NYK738" s="540"/>
      <c r="NYL738" s="540"/>
      <c r="NYM738" s="540"/>
      <c r="NYN738" s="540"/>
      <c r="NYO738" s="540"/>
      <c r="NYP738" s="540"/>
      <c r="NYQ738" s="540"/>
      <c r="NYR738" s="540"/>
      <c r="NYS738" s="540"/>
      <c r="NYT738" s="540"/>
      <c r="NYU738" s="540"/>
      <c r="NYV738" s="540"/>
      <c r="NYW738" s="540"/>
      <c r="NYX738" s="540"/>
      <c r="NYY738" s="540"/>
      <c r="NYZ738" s="540"/>
      <c r="NZA738" s="540"/>
      <c r="NZB738" s="540"/>
      <c r="NZC738" s="540"/>
      <c r="NZD738" s="540"/>
      <c r="NZE738" s="540"/>
      <c r="NZF738" s="540"/>
      <c r="NZG738" s="540"/>
      <c r="NZH738" s="540"/>
      <c r="NZI738" s="540"/>
      <c r="NZJ738" s="540"/>
      <c r="NZK738" s="540"/>
      <c r="NZL738" s="540"/>
      <c r="NZM738" s="540"/>
      <c r="NZN738" s="540"/>
      <c r="NZO738" s="540"/>
      <c r="NZP738" s="540"/>
      <c r="NZQ738" s="540"/>
      <c r="NZR738" s="540"/>
      <c r="NZS738" s="540"/>
      <c r="NZT738" s="540"/>
      <c r="NZU738" s="540"/>
      <c r="NZV738" s="540"/>
      <c r="NZW738" s="540"/>
      <c r="NZX738" s="540"/>
      <c r="NZY738" s="540"/>
      <c r="NZZ738" s="540"/>
      <c r="OAA738" s="540"/>
      <c r="OAB738" s="540"/>
      <c r="OAC738" s="540"/>
      <c r="OAD738" s="540"/>
      <c r="OAE738" s="540"/>
      <c r="OAF738" s="540"/>
      <c r="OAG738" s="540"/>
      <c r="OAH738" s="540"/>
      <c r="OAI738" s="540"/>
      <c r="OAJ738" s="540"/>
      <c r="OAK738" s="540"/>
      <c r="OAL738" s="540"/>
      <c r="OAM738" s="540"/>
      <c r="OAN738" s="540"/>
      <c r="OAO738" s="540"/>
      <c r="OAP738" s="540"/>
      <c r="OAQ738" s="540"/>
      <c r="OAR738" s="540"/>
      <c r="OAS738" s="540"/>
      <c r="OAT738" s="540"/>
      <c r="OAU738" s="540"/>
      <c r="OAV738" s="540"/>
      <c r="OAW738" s="540"/>
      <c r="OAX738" s="540"/>
      <c r="OAY738" s="540"/>
      <c r="OAZ738" s="540"/>
      <c r="OBA738" s="540"/>
      <c r="OBB738" s="540"/>
      <c r="OBC738" s="540"/>
      <c r="OBD738" s="540"/>
      <c r="OBE738" s="540"/>
      <c r="OBF738" s="540"/>
      <c r="OBG738" s="540"/>
      <c r="OBH738" s="540"/>
      <c r="OBI738" s="540"/>
      <c r="OBJ738" s="540"/>
      <c r="OBK738" s="540"/>
      <c r="OBL738" s="540"/>
      <c r="OBM738" s="540"/>
      <c r="OBN738" s="540"/>
      <c r="OBO738" s="540"/>
      <c r="OBP738" s="540"/>
      <c r="OBQ738" s="540"/>
      <c r="OBR738" s="540"/>
      <c r="OBS738" s="540"/>
      <c r="OBT738" s="540"/>
      <c r="OBU738" s="540"/>
      <c r="OBV738" s="540"/>
      <c r="OBW738" s="540"/>
      <c r="OBX738" s="540"/>
      <c r="OBY738" s="540"/>
      <c r="OBZ738" s="540"/>
      <c r="OCA738" s="540"/>
      <c r="OCB738" s="540"/>
      <c r="OCC738" s="540"/>
      <c r="OCD738" s="540"/>
      <c r="OCE738" s="540"/>
      <c r="OCF738" s="540"/>
      <c r="OCG738" s="540"/>
      <c r="OCH738" s="540"/>
      <c r="OCI738" s="540"/>
      <c r="OCJ738" s="540"/>
      <c r="OCK738" s="540"/>
      <c r="OCL738" s="540"/>
      <c r="OCM738" s="540"/>
      <c r="OCN738" s="540"/>
      <c r="OCO738" s="540"/>
      <c r="OCP738" s="540"/>
      <c r="OCQ738" s="540"/>
      <c r="OCR738" s="540"/>
      <c r="OCS738" s="540"/>
      <c r="OCT738" s="540"/>
      <c r="OCU738" s="540"/>
      <c r="OCV738" s="540"/>
      <c r="OCW738" s="540"/>
      <c r="OCX738" s="540"/>
      <c r="OCY738" s="540"/>
      <c r="OCZ738" s="540"/>
      <c r="ODA738" s="540"/>
      <c r="ODB738" s="540"/>
      <c r="ODC738" s="540"/>
      <c r="ODD738" s="540"/>
      <c r="ODE738" s="540"/>
      <c r="ODF738" s="540"/>
      <c r="ODG738" s="540"/>
      <c r="ODH738" s="540"/>
      <c r="ODI738" s="540"/>
      <c r="ODJ738" s="540"/>
      <c r="ODK738" s="540"/>
      <c r="ODL738" s="540"/>
      <c r="ODM738" s="540"/>
      <c r="ODN738" s="540"/>
      <c r="ODO738" s="540"/>
      <c r="ODP738" s="540"/>
      <c r="ODQ738" s="540"/>
      <c r="ODR738" s="540"/>
      <c r="ODS738" s="540"/>
      <c r="ODT738" s="540"/>
      <c r="ODU738" s="540"/>
      <c r="ODV738" s="540"/>
      <c r="ODW738" s="540"/>
      <c r="ODX738" s="540"/>
      <c r="ODY738" s="540"/>
      <c r="ODZ738" s="540"/>
      <c r="OEA738" s="540"/>
      <c r="OEB738" s="540"/>
      <c r="OEC738" s="540"/>
      <c r="OED738" s="540"/>
      <c r="OEE738" s="540"/>
      <c r="OEF738" s="540"/>
      <c r="OEG738" s="540"/>
      <c r="OEH738" s="540"/>
      <c r="OEI738" s="540"/>
      <c r="OEJ738" s="540"/>
      <c r="OEK738" s="540"/>
      <c r="OEL738" s="540"/>
      <c r="OEM738" s="540"/>
      <c r="OEN738" s="540"/>
      <c r="OEO738" s="540"/>
      <c r="OEP738" s="540"/>
      <c r="OEQ738" s="540"/>
      <c r="OER738" s="540"/>
      <c r="OES738" s="540"/>
      <c r="OET738" s="540"/>
      <c r="OEU738" s="540"/>
      <c r="OEV738" s="540"/>
      <c r="OEW738" s="540"/>
      <c r="OEX738" s="540"/>
      <c r="OEY738" s="540"/>
      <c r="OEZ738" s="540"/>
      <c r="OFA738" s="540"/>
      <c r="OFB738" s="540"/>
      <c r="OFC738" s="540"/>
      <c r="OFD738" s="540"/>
      <c r="OFE738" s="540"/>
      <c r="OFF738" s="540"/>
      <c r="OFG738" s="540"/>
      <c r="OFH738" s="540"/>
      <c r="OFI738" s="540"/>
      <c r="OFJ738" s="540"/>
      <c r="OFK738" s="540"/>
      <c r="OFL738" s="540"/>
      <c r="OFM738" s="540"/>
      <c r="OFN738" s="540"/>
      <c r="OFO738" s="540"/>
      <c r="OFP738" s="540"/>
      <c r="OFQ738" s="540"/>
      <c r="OFR738" s="540"/>
      <c r="OFS738" s="540"/>
      <c r="OFT738" s="540"/>
      <c r="OFU738" s="540"/>
      <c r="OFV738" s="540"/>
      <c r="OFW738" s="540"/>
      <c r="OFX738" s="540"/>
      <c r="OFY738" s="540"/>
      <c r="OFZ738" s="540"/>
      <c r="OGA738" s="540"/>
      <c r="OGB738" s="540"/>
      <c r="OGC738" s="540"/>
      <c r="OGD738" s="540"/>
      <c r="OGE738" s="540"/>
      <c r="OGF738" s="540"/>
      <c r="OGG738" s="540"/>
      <c r="OGH738" s="540"/>
      <c r="OGI738" s="540"/>
      <c r="OGJ738" s="540"/>
      <c r="OGK738" s="540"/>
      <c r="OGL738" s="540"/>
      <c r="OGM738" s="540"/>
      <c r="OGN738" s="540"/>
      <c r="OGO738" s="540"/>
      <c r="OGP738" s="540"/>
      <c r="OGQ738" s="540"/>
      <c r="OGR738" s="540"/>
      <c r="OGS738" s="540"/>
      <c r="OGT738" s="540"/>
      <c r="OGU738" s="540"/>
      <c r="OGV738" s="540"/>
      <c r="OGW738" s="540"/>
      <c r="OGX738" s="540"/>
      <c r="OGY738" s="540"/>
      <c r="OGZ738" s="540"/>
      <c r="OHA738" s="540"/>
      <c r="OHB738" s="540"/>
      <c r="OHC738" s="540"/>
      <c r="OHD738" s="540"/>
      <c r="OHE738" s="540"/>
      <c r="OHF738" s="540"/>
      <c r="OHG738" s="540"/>
      <c r="OHH738" s="540"/>
      <c r="OHI738" s="540"/>
      <c r="OHJ738" s="540"/>
      <c r="OHK738" s="540"/>
      <c r="OHL738" s="540"/>
      <c r="OHM738" s="540"/>
      <c r="OHN738" s="540"/>
      <c r="OHO738" s="540"/>
      <c r="OHP738" s="540"/>
      <c r="OHQ738" s="540"/>
      <c r="OHR738" s="540"/>
      <c r="OHS738" s="540"/>
      <c r="OHT738" s="540"/>
      <c r="OHU738" s="540"/>
      <c r="OHV738" s="540"/>
      <c r="OHW738" s="540"/>
      <c r="OHX738" s="540"/>
      <c r="OHY738" s="540"/>
      <c r="OHZ738" s="540"/>
      <c r="OIA738" s="540"/>
      <c r="OIB738" s="540"/>
      <c r="OIC738" s="540"/>
      <c r="OID738" s="540"/>
      <c r="OIE738" s="540"/>
      <c r="OIF738" s="540"/>
      <c r="OIG738" s="540"/>
      <c r="OIH738" s="540"/>
      <c r="OII738" s="540"/>
      <c r="OIJ738" s="540"/>
      <c r="OIK738" s="540"/>
      <c r="OIL738" s="540"/>
      <c r="OIM738" s="540"/>
      <c r="OIN738" s="540"/>
      <c r="OIO738" s="540"/>
      <c r="OIP738" s="540"/>
      <c r="OIQ738" s="540"/>
      <c r="OIR738" s="540"/>
      <c r="OIS738" s="540"/>
      <c r="OIT738" s="540"/>
      <c r="OIU738" s="540"/>
      <c r="OIV738" s="540"/>
      <c r="OIW738" s="540"/>
      <c r="OIX738" s="540"/>
      <c r="OIY738" s="540"/>
      <c r="OIZ738" s="540"/>
      <c r="OJA738" s="540"/>
      <c r="OJB738" s="540"/>
      <c r="OJC738" s="540"/>
      <c r="OJD738" s="540"/>
      <c r="OJE738" s="540"/>
      <c r="OJF738" s="540"/>
      <c r="OJG738" s="540"/>
      <c r="OJH738" s="540"/>
      <c r="OJI738" s="540"/>
      <c r="OJJ738" s="540"/>
      <c r="OJK738" s="540"/>
      <c r="OJL738" s="540"/>
      <c r="OJM738" s="540"/>
      <c r="OJN738" s="540"/>
      <c r="OJO738" s="540"/>
      <c r="OJP738" s="540"/>
      <c r="OJQ738" s="540"/>
      <c r="OJR738" s="540"/>
      <c r="OJS738" s="540"/>
      <c r="OJT738" s="540"/>
      <c r="OJU738" s="540"/>
      <c r="OJV738" s="540"/>
      <c r="OJW738" s="540"/>
      <c r="OJX738" s="540"/>
      <c r="OJY738" s="540"/>
      <c r="OJZ738" s="540"/>
      <c r="OKA738" s="540"/>
      <c r="OKB738" s="540"/>
      <c r="OKC738" s="540"/>
      <c r="OKD738" s="540"/>
      <c r="OKE738" s="540"/>
      <c r="OKF738" s="540"/>
      <c r="OKG738" s="540"/>
      <c r="OKH738" s="540"/>
      <c r="OKI738" s="540"/>
      <c r="OKJ738" s="540"/>
      <c r="OKK738" s="540"/>
      <c r="OKL738" s="540"/>
      <c r="OKM738" s="540"/>
      <c r="OKN738" s="540"/>
      <c r="OKO738" s="540"/>
      <c r="OKP738" s="540"/>
      <c r="OKQ738" s="540"/>
      <c r="OKR738" s="540"/>
      <c r="OKS738" s="540"/>
      <c r="OKT738" s="540"/>
      <c r="OKU738" s="540"/>
      <c r="OKV738" s="540"/>
      <c r="OKW738" s="540"/>
      <c r="OKX738" s="540"/>
      <c r="OKY738" s="540"/>
      <c r="OKZ738" s="540"/>
      <c r="OLA738" s="540"/>
      <c r="OLB738" s="540"/>
      <c r="OLC738" s="540"/>
      <c r="OLD738" s="540"/>
      <c r="OLE738" s="540"/>
      <c r="OLF738" s="540"/>
      <c r="OLG738" s="540"/>
      <c r="OLH738" s="540"/>
      <c r="OLI738" s="540"/>
      <c r="OLJ738" s="540"/>
      <c r="OLK738" s="540"/>
      <c r="OLL738" s="540"/>
      <c r="OLM738" s="540"/>
      <c r="OLN738" s="540"/>
      <c r="OLO738" s="540"/>
      <c r="OLP738" s="540"/>
      <c r="OLQ738" s="540"/>
      <c r="OLR738" s="540"/>
      <c r="OLS738" s="540"/>
      <c r="OLT738" s="540"/>
      <c r="OLU738" s="540"/>
      <c r="OLV738" s="540"/>
      <c r="OLW738" s="540"/>
      <c r="OLX738" s="540"/>
      <c r="OLY738" s="540"/>
      <c r="OLZ738" s="540"/>
      <c r="OMA738" s="540"/>
      <c r="OMB738" s="540"/>
      <c r="OMC738" s="540"/>
      <c r="OMD738" s="540"/>
      <c r="OME738" s="540"/>
      <c r="OMF738" s="540"/>
      <c r="OMG738" s="540"/>
      <c r="OMH738" s="540"/>
      <c r="OMI738" s="540"/>
      <c r="OMJ738" s="540"/>
      <c r="OMK738" s="540"/>
      <c r="OML738" s="540"/>
      <c r="OMM738" s="540"/>
      <c r="OMN738" s="540"/>
      <c r="OMO738" s="540"/>
      <c r="OMP738" s="540"/>
      <c r="OMQ738" s="540"/>
      <c r="OMR738" s="540"/>
      <c r="OMS738" s="540"/>
      <c r="OMT738" s="540"/>
      <c r="OMU738" s="540"/>
      <c r="OMV738" s="540"/>
      <c r="OMW738" s="540"/>
      <c r="OMX738" s="540"/>
      <c r="OMY738" s="540"/>
      <c r="OMZ738" s="540"/>
      <c r="ONA738" s="540"/>
      <c r="ONB738" s="540"/>
      <c r="ONC738" s="540"/>
      <c r="OND738" s="540"/>
      <c r="ONE738" s="540"/>
      <c r="ONF738" s="540"/>
      <c r="ONG738" s="540"/>
      <c r="ONH738" s="540"/>
      <c r="ONI738" s="540"/>
      <c r="ONJ738" s="540"/>
      <c r="ONK738" s="540"/>
      <c r="ONL738" s="540"/>
      <c r="ONM738" s="540"/>
      <c r="ONN738" s="540"/>
      <c r="ONO738" s="540"/>
      <c r="ONP738" s="540"/>
      <c r="ONQ738" s="540"/>
      <c r="ONR738" s="540"/>
      <c r="ONS738" s="540"/>
      <c r="ONT738" s="540"/>
      <c r="ONU738" s="540"/>
      <c r="ONV738" s="540"/>
      <c r="ONW738" s="540"/>
      <c r="ONX738" s="540"/>
      <c r="ONY738" s="540"/>
      <c r="ONZ738" s="540"/>
      <c r="OOA738" s="540"/>
      <c r="OOB738" s="540"/>
      <c r="OOC738" s="540"/>
      <c r="OOD738" s="540"/>
      <c r="OOE738" s="540"/>
      <c r="OOF738" s="540"/>
      <c r="OOG738" s="540"/>
      <c r="OOH738" s="540"/>
      <c r="OOI738" s="540"/>
      <c r="OOJ738" s="540"/>
      <c r="OOK738" s="540"/>
      <c r="OOL738" s="540"/>
      <c r="OOM738" s="540"/>
      <c r="OON738" s="540"/>
      <c r="OOO738" s="540"/>
      <c r="OOP738" s="540"/>
      <c r="OOQ738" s="540"/>
      <c r="OOR738" s="540"/>
      <c r="OOS738" s="540"/>
      <c r="OOT738" s="540"/>
      <c r="OOU738" s="540"/>
      <c r="OOV738" s="540"/>
      <c r="OOW738" s="540"/>
      <c r="OOX738" s="540"/>
      <c r="OOY738" s="540"/>
      <c r="OOZ738" s="540"/>
      <c r="OPA738" s="540"/>
      <c r="OPB738" s="540"/>
      <c r="OPC738" s="540"/>
      <c r="OPD738" s="540"/>
      <c r="OPE738" s="540"/>
      <c r="OPF738" s="540"/>
      <c r="OPG738" s="540"/>
      <c r="OPH738" s="540"/>
      <c r="OPI738" s="540"/>
      <c r="OPJ738" s="540"/>
      <c r="OPK738" s="540"/>
      <c r="OPL738" s="540"/>
      <c r="OPM738" s="540"/>
      <c r="OPN738" s="540"/>
      <c r="OPO738" s="540"/>
      <c r="OPP738" s="540"/>
      <c r="OPQ738" s="540"/>
      <c r="OPR738" s="540"/>
      <c r="OPS738" s="540"/>
      <c r="OPT738" s="540"/>
      <c r="OPU738" s="540"/>
      <c r="OPV738" s="540"/>
      <c r="OPW738" s="540"/>
      <c r="OPX738" s="540"/>
      <c r="OPY738" s="540"/>
      <c r="OPZ738" s="540"/>
      <c r="OQA738" s="540"/>
      <c r="OQB738" s="540"/>
      <c r="OQC738" s="540"/>
      <c r="OQD738" s="540"/>
      <c r="OQE738" s="540"/>
      <c r="OQF738" s="540"/>
      <c r="OQG738" s="540"/>
      <c r="OQH738" s="540"/>
      <c r="OQI738" s="540"/>
      <c r="OQJ738" s="540"/>
      <c r="OQK738" s="540"/>
      <c r="OQL738" s="540"/>
      <c r="OQM738" s="540"/>
      <c r="OQN738" s="540"/>
      <c r="OQO738" s="540"/>
      <c r="OQP738" s="540"/>
      <c r="OQQ738" s="540"/>
      <c r="OQR738" s="540"/>
      <c r="OQS738" s="540"/>
      <c r="OQT738" s="540"/>
      <c r="OQU738" s="540"/>
      <c r="OQV738" s="540"/>
      <c r="OQW738" s="540"/>
      <c r="OQX738" s="540"/>
      <c r="OQY738" s="540"/>
      <c r="OQZ738" s="540"/>
      <c r="ORA738" s="540"/>
      <c r="ORB738" s="540"/>
      <c r="ORC738" s="540"/>
      <c r="ORD738" s="540"/>
      <c r="ORE738" s="540"/>
      <c r="ORF738" s="540"/>
      <c r="ORG738" s="540"/>
      <c r="ORH738" s="540"/>
      <c r="ORI738" s="540"/>
      <c r="ORJ738" s="540"/>
      <c r="ORK738" s="540"/>
      <c r="ORL738" s="540"/>
      <c r="ORM738" s="540"/>
      <c r="ORN738" s="540"/>
      <c r="ORO738" s="540"/>
      <c r="ORP738" s="540"/>
      <c r="ORQ738" s="540"/>
      <c r="ORR738" s="540"/>
      <c r="ORS738" s="540"/>
      <c r="ORT738" s="540"/>
      <c r="ORU738" s="540"/>
      <c r="ORV738" s="540"/>
      <c r="ORW738" s="540"/>
      <c r="ORX738" s="540"/>
      <c r="ORY738" s="540"/>
      <c r="ORZ738" s="540"/>
      <c r="OSA738" s="540"/>
      <c r="OSB738" s="540"/>
      <c r="OSC738" s="540"/>
      <c r="OSD738" s="540"/>
      <c r="OSE738" s="540"/>
      <c r="OSF738" s="540"/>
      <c r="OSG738" s="540"/>
      <c r="OSH738" s="540"/>
      <c r="OSI738" s="540"/>
      <c r="OSJ738" s="540"/>
      <c r="OSK738" s="540"/>
      <c r="OSL738" s="540"/>
      <c r="OSM738" s="540"/>
      <c r="OSN738" s="540"/>
      <c r="OSO738" s="540"/>
      <c r="OSP738" s="540"/>
      <c r="OSQ738" s="540"/>
      <c r="OSR738" s="540"/>
      <c r="OSS738" s="540"/>
      <c r="OST738" s="540"/>
      <c r="OSU738" s="540"/>
      <c r="OSV738" s="540"/>
      <c r="OSW738" s="540"/>
      <c r="OSX738" s="540"/>
      <c r="OSY738" s="540"/>
      <c r="OSZ738" s="540"/>
      <c r="OTA738" s="540"/>
      <c r="OTB738" s="540"/>
      <c r="OTC738" s="540"/>
      <c r="OTD738" s="540"/>
      <c r="OTE738" s="540"/>
      <c r="OTF738" s="540"/>
      <c r="OTG738" s="540"/>
      <c r="OTH738" s="540"/>
      <c r="OTI738" s="540"/>
      <c r="OTJ738" s="540"/>
      <c r="OTK738" s="540"/>
      <c r="OTL738" s="540"/>
      <c r="OTM738" s="540"/>
      <c r="OTN738" s="540"/>
      <c r="OTO738" s="540"/>
      <c r="OTP738" s="540"/>
      <c r="OTQ738" s="540"/>
      <c r="OTR738" s="540"/>
      <c r="OTS738" s="540"/>
      <c r="OTT738" s="540"/>
      <c r="OTU738" s="540"/>
      <c r="OTV738" s="540"/>
      <c r="OTW738" s="540"/>
      <c r="OTX738" s="540"/>
      <c r="OTY738" s="540"/>
      <c r="OTZ738" s="540"/>
      <c r="OUA738" s="540"/>
      <c r="OUB738" s="540"/>
      <c r="OUC738" s="540"/>
      <c r="OUD738" s="540"/>
      <c r="OUE738" s="540"/>
      <c r="OUF738" s="540"/>
      <c r="OUG738" s="540"/>
      <c r="OUH738" s="540"/>
      <c r="OUI738" s="540"/>
      <c r="OUJ738" s="540"/>
      <c r="OUK738" s="540"/>
      <c r="OUL738" s="540"/>
      <c r="OUM738" s="540"/>
      <c r="OUN738" s="540"/>
      <c r="OUO738" s="540"/>
      <c r="OUP738" s="540"/>
      <c r="OUQ738" s="540"/>
      <c r="OUR738" s="540"/>
      <c r="OUS738" s="540"/>
      <c r="OUT738" s="540"/>
      <c r="OUU738" s="540"/>
      <c r="OUV738" s="540"/>
      <c r="OUW738" s="540"/>
      <c r="OUX738" s="540"/>
      <c r="OUY738" s="540"/>
      <c r="OUZ738" s="540"/>
      <c r="OVA738" s="540"/>
      <c r="OVB738" s="540"/>
      <c r="OVC738" s="540"/>
      <c r="OVD738" s="540"/>
      <c r="OVE738" s="540"/>
      <c r="OVF738" s="540"/>
      <c r="OVG738" s="540"/>
      <c r="OVH738" s="540"/>
      <c r="OVI738" s="540"/>
      <c r="OVJ738" s="540"/>
      <c r="OVK738" s="540"/>
      <c r="OVL738" s="540"/>
      <c r="OVM738" s="540"/>
      <c r="OVN738" s="540"/>
      <c r="OVO738" s="540"/>
      <c r="OVP738" s="540"/>
      <c r="OVQ738" s="540"/>
      <c r="OVR738" s="540"/>
      <c r="OVS738" s="540"/>
      <c r="OVT738" s="540"/>
      <c r="OVU738" s="540"/>
      <c r="OVV738" s="540"/>
      <c r="OVW738" s="540"/>
      <c r="OVX738" s="540"/>
      <c r="OVY738" s="540"/>
      <c r="OVZ738" s="540"/>
      <c r="OWA738" s="540"/>
      <c r="OWB738" s="540"/>
      <c r="OWC738" s="540"/>
      <c r="OWD738" s="540"/>
      <c r="OWE738" s="540"/>
      <c r="OWF738" s="540"/>
      <c r="OWG738" s="540"/>
      <c r="OWH738" s="540"/>
      <c r="OWI738" s="540"/>
      <c r="OWJ738" s="540"/>
      <c r="OWK738" s="540"/>
      <c r="OWL738" s="540"/>
      <c r="OWM738" s="540"/>
      <c r="OWN738" s="540"/>
      <c r="OWO738" s="540"/>
      <c r="OWP738" s="540"/>
      <c r="OWQ738" s="540"/>
      <c r="OWR738" s="540"/>
      <c r="OWS738" s="540"/>
      <c r="OWT738" s="540"/>
      <c r="OWU738" s="540"/>
      <c r="OWV738" s="540"/>
      <c r="OWW738" s="540"/>
      <c r="OWX738" s="540"/>
      <c r="OWY738" s="540"/>
      <c r="OWZ738" s="540"/>
      <c r="OXA738" s="540"/>
      <c r="OXB738" s="540"/>
      <c r="OXC738" s="540"/>
      <c r="OXD738" s="540"/>
      <c r="OXE738" s="540"/>
      <c r="OXF738" s="540"/>
      <c r="OXG738" s="540"/>
      <c r="OXH738" s="540"/>
      <c r="OXI738" s="540"/>
      <c r="OXJ738" s="540"/>
      <c r="OXK738" s="540"/>
      <c r="OXL738" s="540"/>
      <c r="OXM738" s="540"/>
      <c r="OXN738" s="540"/>
      <c r="OXO738" s="540"/>
      <c r="OXP738" s="540"/>
      <c r="OXQ738" s="540"/>
      <c r="OXR738" s="540"/>
      <c r="OXS738" s="540"/>
      <c r="OXT738" s="540"/>
      <c r="OXU738" s="540"/>
      <c r="OXV738" s="540"/>
      <c r="OXW738" s="540"/>
      <c r="OXX738" s="540"/>
      <c r="OXY738" s="540"/>
      <c r="OXZ738" s="540"/>
      <c r="OYA738" s="540"/>
      <c r="OYB738" s="540"/>
      <c r="OYC738" s="540"/>
      <c r="OYD738" s="540"/>
      <c r="OYE738" s="540"/>
      <c r="OYF738" s="540"/>
      <c r="OYG738" s="540"/>
      <c r="OYH738" s="540"/>
      <c r="OYI738" s="540"/>
      <c r="OYJ738" s="540"/>
      <c r="OYK738" s="540"/>
      <c r="OYL738" s="540"/>
      <c r="OYM738" s="540"/>
      <c r="OYN738" s="540"/>
      <c r="OYO738" s="540"/>
      <c r="OYP738" s="540"/>
      <c r="OYQ738" s="540"/>
      <c r="OYR738" s="540"/>
      <c r="OYS738" s="540"/>
      <c r="OYT738" s="540"/>
      <c r="OYU738" s="540"/>
      <c r="OYV738" s="540"/>
      <c r="OYW738" s="540"/>
      <c r="OYX738" s="540"/>
      <c r="OYY738" s="540"/>
      <c r="OYZ738" s="540"/>
      <c r="OZA738" s="540"/>
      <c r="OZB738" s="540"/>
      <c r="OZC738" s="540"/>
      <c r="OZD738" s="540"/>
      <c r="OZE738" s="540"/>
      <c r="OZF738" s="540"/>
      <c r="OZG738" s="540"/>
      <c r="OZH738" s="540"/>
      <c r="OZI738" s="540"/>
      <c r="OZJ738" s="540"/>
      <c r="OZK738" s="540"/>
      <c r="OZL738" s="540"/>
      <c r="OZM738" s="540"/>
      <c r="OZN738" s="540"/>
      <c r="OZO738" s="540"/>
      <c r="OZP738" s="540"/>
      <c r="OZQ738" s="540"/>
      <c r="OZR738" s="540"/>
      <c r="OZS738" s="540"/>
      <c r="OZT738" s="540"/>
      <c r="OZU738" s="540"/>
      <c r="OZV738" s="540"/>
      <c r="OZW738" s="540"/>
      <c r="OZX738" s="540"/>
      <c r="OZY738" s="540"/>
      <c r="OZZ738" s="540"/>
      <c r="PAA738" s="540"/>
      <c r="PAB738" s="540"/>
      <c r="PAC738" s="540"/>
      <c r="PAD738" s="540"/>
      <c r="PAE738" s="540"/>
      <c r="PAF738" s="540"/>
      <c r="PAG738" s="540"/>
      <c r="PAH738" s="540"/>
      <c r="PAI738" s="540"/>
      <c r="PAJ738" s="540"/>
      <c r="PAK738" s="540"/>
      <c r="PAL738" s="540"/>
      <c r="PAM738" s="540"/>
      <c r="PAN738" s="540"/>
      <c r="PAO738" s="540"/>
      <c r="PAP738" s="540"/>
      <c r="PAQ738" s="540"/>
      <c r="PAR738" s="540"/>
      <c r="PAS738" s="540"/>
      <c r="PAT738" s="540"/>
      <c r="PAU738" s="540"/>
      <c r="PAV738" s="540"/>
      <c r="PAW738" s="540"/>
      <c r="PAX738" s="540"/>
      <c r="PAY738" s="540"/>
      <c r="PAZ738" s="540"/>
      <c r="PBA738" s="540"/>
      <c r="PBB738" s="540"/>
      <c r="PBC738" s="540"/>
      <c r="PBD738" s="540"/>
      <c r="PBE738" s="540"/>
      <c r="PBF738" s="540"/>
      <c r="PBG738" s="540"/>
      <c r="PBH738" s="540"/>
      <c r="PBI738" s="540"/>
      <c r="PBJ738" s="540"/>
      <c r="PBK738" s="540"/>
      <c r="PBL738" s="540"/>
      <c r="PBM738" s="540"/>
      <c r="PBN738" s="540"/>
      <c r="PBO738" s="540"/>
      <c r="PBP738" s="540"/>
      <c r="PBQ738" s="540"/>
      <c r="PBR738" s="540"/>
      <c r="PBS738" s="540"/>
      <c r="PBT738" s="540"/>
      <c r="PBU738" s="540"/>
      <c r="PBV738" s="540"/>
      <c r="PBW738" s="540"/>
      <c r="PBX738" s="540"/>
      <c r="PBY738" s="540"/>
      <c r="PBZ738" s="540"/>
      <c r="PCA738" s="540"/>
      <c r="PCB738" s="540"/>
      <c r="PCC738" s="540"/>
      <c r="PCD738" s="540"/>
      <c r="PCE738" s="540"/>
      <c r="PCF738" s="540"/>
      <c r="PCG738" s="540"/>
      <c r="PCH738" s="540"/>
      <c r="PCI738" s="540"/>
      <c r="PCJ738" s="540"/>
      <c r="PCK738" s="540"/>
      <c r="PCL738" s="540"/>
      <c r="PCM738" s="540"/>
      <c r="PCN738" s="540"/>
      <c r="PCO738" s="540"/>
      <c r="PCP738" s="540"/>
      <c r="PCQ738" s="540"/>
      <c r="PCR738" s="540"/>
      <c r="PCS738" s="540"/>
      <c r="PCT738" s="540"/>
      <c r="PCU738" s="540"/>
      <c r="PCV738" s="540"/>
      <c r="PCW738" s="540"/>
      <c r="PCX738" s="540"/>
      <c r="PCY738" s="540"/>
      <c r="PCZ738" s="540"/>
      <c r="PDA738" s="540"/>
      <c r="PDB738" s="540"/>
      <c r="PDC738" s="540"/>
      <c r="PDD738" s="540"/>
      <c r="PDE738" s="540"/>
      <c r="PDF738" s="540"/>
      <c r="PDG738" s="540"/>
      <c r="PDH738" s="540"/>
      <c r="PDI738" s="540"/>
      <c r="PDJ738" s="540"/>
      <c r="PDK738" s="540"/>
      <c r="PDL738" s="540"/>
      <c r="PDM738" s="540"/>
      <c r="PDN738" s="540"/>
      <c r="PDO738" s="540"/>
      <c r="PDP738" s="540"/>
      <c r="PDQ738" s="540"/>
      <c r="PDR738" s="540"/>
      <c r="PDS738" s="540"/>
      <c r="PDT738" s="540"/>
      <c r="PDU738" s="540"/>
      <c r="PDV738" s="540"/>
      <c r="PDW738" s="540"/>
      <c r="PDX738" s="540"/>
      <c r="PDY738" s="540"/>
      <c r="PDZ738" s="540"/>
      <c r="PEA738" s="540"/>
      <c r="PEB738" s="540"/>
      <c r="PEC738" s="540"/>
      <c r="PED738" s="540"/>
      <c r="PEE738" s="540"/>
      <c r="PEF738" s="540"/>
      <c r="PEG738" s="540"/>
      <c r="PEH738" s="540"/>
      <c r="PEI738" s="540"/>
      <c r="PEJ738" s="540"/>
      <c r="PEK738" s="540"/>
      <c r="PEL738" s="540"/>
      <c r="PEM738" s="540"/>
      <c r="PEN738" s="540"/>
      <c r="PEO738" s="540"/>
      <c r="PEP738" s="540"/>
      <c r="PEQ738" s="540"/>
      <c r="PER738" s="540"/>
      <c r="PES738" s="540"/>
      <c r="PET738" s="540"/>
      <c r="PEU738" s="540"/>
      <c r="PEV738" s="540"/>
      <c r="PEW738" s="540"/>
      <c r="PEX738" s="540"/>
      <c r="PEY738" s="540"/>
      <c r="PEZ738" s="540"/>
      <c r="PFA738" s="540"/>
      <c r="PFB738" s="540"/>
      <c r="PFC738" s="540"/>
      <c r="PFD738" s="540"/>
      <c r="PFE738" s="540"/>
      <c r="PFF738" s="540"/>
      <c r="PFG738" s="540"/>
      <c r="PFH738" s="540"/>
      <c r="PFI738" s="540"/>
      <c r="PFJ738" s="540"/>
      <c r="PFK738" s="540"/>
      <c r="PFL738" s="540"/>
      <c r="PFM738" s="540"/>
      <c r="PFN738" s="540"/>
      <c r="PFO738" s="540"/>
      <c r="PFP738" s="540"/>
      <c r="PFQ738" s="540"/>
      <c r="PFR738" s="540"/>
      <c r="PFS738" s="540"/>
      <c r="PFT738" s="540"/>
      <c r="PFU738" s="540"/>
      <c r="PFV738" s="540"/>
      <c r="PFW738" s="540"/>
      <c r="PFX738" s="540"/>
      <c r="PFY738" s="540"/>
      <c r="PFZ738" s="540"/>
      <c r="PGA738" s="540"/>
      <c r="PGB738" s="540"/>
      <c r="PGC738" s="540"/>
      <c r="PGD738" s="540"/>
      <c r="PGE738" s="540"/>
      <c r="PGF738" s="540"/>
      <c r="PGG738" s="540"/>
      <c r="PGH738" s="540"/>
      <c r="PGI738" s="540"/>
      <c r="PGJ738" s="540"/>
      <c r="PGK738" s="540"/>
      <c r="PGL738" s="540"/>
      <c r="PGM738" s="540"/>
      <c r="PGN738" s="540"/>
      <c r="PGO738" s="540"/>
      <c r="PGP738" s="540"/>
      <c r="PGQ738" s="540"/>
      <c r="PGR738" s="540"/>
      <c r="PGS738" s="540"/>
      <c r="PGT738" s="540"/>
      <c r="PGU738" s="540"/>
      <c r="PGV738" s="540"/>
      <c r="PGW738" s="540"/>
      <c r="PGX738" s="540"/>
      <c r="PGY738" s="540"/>
      <c r="PGZ738" s="540"/>
      <c r="PHA738" s="540"/>
      <c r="PHB738" s="540"/>
      <c r="PHC738" s="540"/>
      <c r="PHD738" s="540"/>
      <c r="PHE738" s="540"/>
      <c r="PHF738" s="540"/>
      <c r="PHG738" s="540"/>
      <c r="PHH738" s="540"/>
      <c r="PHI738" s="540"/>
      <c r="PHJ738" s="540"/>
      <c r="PHK738" s="540"/>
      <c r="PHL738" s="540"/>
      <c r="PHM738" s="540"/>
      <c r="PHN738" s="540"/>
      <c r="PHO738" s="540"/>
      <c r="PHP738" s="540"/>
      <c r="PHQ738" s="540"/>
      <c r="PHR738" s="540"/>
      <c r="PHS738" s="540"/>
      <c r="PHT738" s="540"/>
      <c r="PHU738" s="540"/>
      <c r="PHV738" s="540"/>
      <c r="PHW738" s="540"/>
      <c r="PHX738" s="540"/>
      <c r="PHY738" s="540"/>
      <c r="PHZ738" s="540"/>
      <c r="PIA738" s="540"/>
      <c r="PIB738" s="540"/>
      <c r="PIC738" s="540"/>
      <c r="PID738" s="540"/>
      <c r="PIE738" s="540"/>
      <c r="PIF738" s="540"/>
      <c r="PIG738" s="540"/>
      <c r="PIH738" s="540"/>
      <c r="PII738" s="540"/>
      <c r="PIJ738" s="540"/>
      <c r="PIK738" s="540"/>
      <c r="PIL738" s="540"/>
      <c r="PIM738" s="540"/>
      <c r="PIN738" s="540"/>
      <c r="PIO738" s="540"/>
      <c r="PIP738" s="540"/>
      <c r="PIQ738" s="540"/>
      <c r="PIR738" s="540"/>
      <c r="PIS738" s="540"/>
      <c r="PIT738" s="540"/>
      <c r="PIU738" s="540"/>
      <c r="PIV738" s="540"/>
      <c r="PIW738" s="540"/>
      <c r="PIX738" s="540"/>
      <c r="PIY738" s="540"/>
      <c r="PIZ738" s="540"/>
      <c r="PJA738" s="540"/>
      <c r="PJB738" s="540"/>
      <c r="PJC738" s="540"/>
      <c r="PJD738" s="540"/>
      <c r="PJE738" s="540"/>
      <c r="PJF738" s="540"/>
      <c r="PJG738" s="540"/>
      <c r="PJH738" s="540"/>
      <c r="PJI738" s="540"/>
      <c r="PJJ738" s="540"/>
      <c r="PJK738" s="540"/>
      <c r="PJL738" s="540"/>
      <c r="PJM738" s="540"/>
      <c r="PJN738" s="540"/>
      <c r="PJO738" s="540"/>
      <c r="PJP738" s="540"/>
      <c r="PJQ738" s="540"/>
      <c r="PJR738" s="540"/>
      <c r="PJS738" s="540"/>
      <c r="PJT738" s="540"/>
      <c r="PJU738" s="540"/>
      <c r="PJV738" s="540"/>
      <c r="PJW738" s="540"/>
      <c r="PJX738" s="540"/>
      <c r="PJY738" s="540"/>
      <c r="PJZ738" s="540"/>
      <c r="PKA738" s="540"/>
      <c r="PKB738" s="540"/>
      <c r="PKC738" s="540"/>
      <c r="PKD738" s="540"/>
      <c r="PKE738" s="540"/>
      <c r="PKF738" s="540"/>
      <c r="PKG738" s="540"/>
      <c r="PKH738" s="540"/>
      <c r="PKI738" s="540"/>
      <c r="PKJ738" s="540"/>
      <c r="PKK738" s="540"/>
      <c r="PKL738" s="540"/>
      <c r="PKM738" s="540"/>
      <c r="PKN738" s="540"/>
      <c r="PKO738" s="540"/>
      <c r="PKP738" s="540"/>
      <c r="PKQ738" s="540"/>
      <c r="PKR738" s="540"/>
      <c r="PKS738" s="540"/>
      <c r="PKT738" s="540"/>
      <c r="PKU738" s="540"/>
      <c r="PKV738" s="540"/>
      <c r="PKW738" s="540"/>
      <c r="PKX738" s="540"/>
      <c r="PKY738" s="540"/>
      <c r="PKZ738" s="540"/>
      <c r="PLA738" s="540"/>
      <c r="PLB738" s="540"/>
      <c r="PLC738" s="540"/>
      <c r="PLD738" s="540"/>
      <c r="PLE738" s="540"/>
      <c r="PLF738" s="540"/>
      <c r="PLG738" s="540"/>
      <c r="PLH738" s="540"/>
      <c r="PLI738" s="540"/>
      <c r="PLJ738" s="540"/>
      <c r="PLK738" s="540"/>
      <c r="PLL738" s="540"/>
      <c r="PLM738" s="540"/>
      <c r="PLN738" s="540"/>
      <c r="PLO738" s="540"/>
      <c r="PLP738" s="540"/>
      <c r="PLQ738" s="540"/>
      <c r="PLR738" s="540"/>
      <c r="PLS738" s="540"/>
      <c r="PLT738" s="540"/>
      <c r="PLU738" s="540"/>
      <c r="PLV738" s="540"/>
      <c r="PLW738" s="540"/>
      <c r="PLX738" s="540"/>
      <c r="PLY738" s="540"/>
      <c r="PLZ738" s="540"/>
      <c r="PMA738" s="540"/>
      <c r="PMB738" s="540"/>
      <c r="PMC738" s="540"/>
      <c r="PMD738" s="540"/>
      <c r="PME738" s="540"/>
      <c r="PMF738" s="540"/>
      <c r="PMG738" s="540"/>
      <c r="PMH738" s="540"/>
      <c r="PMI738" s="540"/>
      <c r="PMJ738" s="540"/>
      <c r="PMK738" s="540"/>
      <c r="PML738" s="540"/>
      <c r="PMM738" s="540"/>
      <c r="PMN738" s="540"/>
      <c r="PMO738" s="540"/>
      <c r="PMP738" s="540"/>
      <c r="PMQ738" s="540"/>
      <c r="PMR738" s="540"/>
      <c r="PMS738" s="540"/>
      <c r="PMT738" s="540"/>
      <c r="PMU738" s="540"/>
      <c r="PMV738" s="540"/>
      <c r="PMW738" s="540"/>
      <c r="PMX738" s="540"/>
      <c r="PMY738" s="540"/>
      <c r="PMZ738" s="540"/>
      <c r="PNA738" s="540"/>
      <c r="PNB738" s="540"/>
      <c r="PNC738" s="540"/>
      <c r="PND738" s="540"/>
      <c r="PNE738" s="540"/>
      <c r="PNF738" s="540"/>
      <c r="PNG738" s="540"/>
      <c r="PNH738" s="540"/>
      <c r="PNI738" s="540"/>
      <c r="PNJ738" s="540"/>
      <c r="PNK738" s="540"/>
      <c r="PNL738" s="540"/>
      <c r="PNM738" s="540"/>
      <c r="PNN738" s="540"/>
      <c r="PNO738" s="540"/>
      <c r="PNP738" s="540"/>
      <c r="PNQ738" s="540"/>
      <c r="PNR738" s="540"/>
      <c r="PNS738" s="540"/>
      <c r="PNT738" s="540"/>
      <c r="PNU738" s="540"/>
      <c r="PNV738" s="540"/>
      <c r="PNW738" s="540"/>
      <c r="PNX738" s="540"/>
      <c r="PNY738" s="540"/>
      <c r="PNZ738" s="540"/>
      <c r="POA738" s="540"/>
      <c r="POB738" s="540"/>
      <c r="POC738" s="540"/>
      <c r="POD738" s="540"/>
      <c r="POE738" s="540"/>
      <c r="POF738" s="540"/>
      <c r="POG738" s="540"/>
      <c r="POH738" s="540"/>
      <c r="POI738" s="540"/>
      <c r="POJ738" s="540"/>
      <c r="POK738" s="540"/>
      <c r="POL738" s="540"/>
      <c r="POM738" s="540"/>
      <c r="PON738" s="540"/>
      <c r="POO738" s="540"/>
      <c r="POP738" s="540"/>
      <c r="POQ738" s="540"/>
      <c r="POR738" s="540"/>
      <c r="POS738" s="540"/>
      <c r="POT738" s="540"/>
      <c r="POU738" s="540"/>
      <c r="POV738" s="540"/>
      <c r="POW738" s="540"/>
      <c r="POX738" s="540"/>
      <c r="POY738" s="540"/>
      <c r="POZ738" s="540"/>
      <c r="PPA738" s="540"/>
      <c r="PPB738" s="540"/>
      <c r="PPC738" s="540"/>
      <c r="PPD738" s="540"/>
      <c r="PPE738" s="540"/>
      <c r="PPF738" s="540"/>
      <c r="PPG738" s="540"/>
      <c r="PPH738" s="540"/>
      <c r="PPI738" s="540"/>
      <c r="PPJ738" s="540"/>
      <c r="PPK738" s="540"/>
      <c r="PPL738" s="540"/>
      <c r="PPM738" s="540"/>
      <c r="PPN738" s="540"/>
      <c r="PPO738" s="540"/>
      <c r="PPP738" s="540"/>
      <c r="PPQ738" s="540"/>
      <c r="PPR738" s="540"/>
      <c r="PPS738" s="540"/>
      <c r="PPT738" s="540"/>
      <c r="PPU738" s="540"/>
      <c r="PPV738" s="540"/>
      <c r="PPW738" s="540"/>
      <c r="PPX738" s="540"/>
      <c r="PPY738" s="540"/>
      <c r="PPZ738" s="540"/>
      <c r="PQA738" s="540"/>
      <c r="PQB738" s="540"/>
      <c r="PQC738" s="540"/>
      <c r="PQD738" s="540"/>
      <c r="PQE738" s="540"/>
      <c r="PQF738" s="540"/>
      <c r="PQG738" s="540"/>
      <c r="PQH738" s="540"/>
      <c r="PQI738" s="540"/>
      <c r="PQJ738" s="540"/>
      <c r="PQK738" s="540"/>
      <c r="PQL738" s="540"/>
      <c r="PQM738" s="540"/>
      <c r="PQN738" s="540"/>
      <c r="PQO738" s="540"/>
      <c r="PQP738" s="540"/>
      <c r="PQQ738" s="540"/>
      <c r="PQR738" s="540"/>
      <c r="PQS738" s="540"/>
      <c r="PQT738" s="540"/>
      <c r="PQU738" s="540"/>
      <c r="PQV738" s="540"/>
      <c r="PQW738" s="540"/>
      <c r="PQX738" s="540"/>
      <c r="PQY738" s="540"/>
      <c r="PQZ738" s="540"/>
      <c r="PRA738" s="540"/>
      <c r="PRB738" s="540"/>
      <c r="PRC738" s="540"/>
      <c r="PRD738" s="540"/>
      <c r="PRE738" s="540"/>
      <c r="PRF738" s="540"/>
      <c r="PRG738" s="540"/>
      <c r="PRH738" s="540"/>
      <c r="PRI738" s="540"/>
      <c r="PRJ738" s="540"/>
      <c r="PRK738" s="540"/>
      <c r="PRL738" s="540"/>
      <c r="PRM738" s="540"/>
      <c r="PRN738" s="540"/>
      <c r="PRO738" s="540"/>
      <c r="PRP738" s="540"/>
      <c r="PRQ738" s="540"/>
      <c r="PRR738" s="540"/>
      <c r="PRS738" s="540"/>
      <c r="PRT738" s="540"/>
      <c r="PRU738" s="540"/>
      <c r="PRV738" s="540"/>
      <c r="PRW738" s="540"/>
      <c r="PRX738" s="540"/>
      <c r="PRY738" s="540"/>
      <c r="PRZ738" s="540"/>
      <c r="PSA738" s="540"/>
      <c r="PSB738" s="540"/>
      <c r="PSC738" s="540"/>
      <c r="PSD738" s="540"/>
      <c r="PSE738" s="540"/>
      <c r="PSF738" s="540"/>
      <c r="PSG738" s="540"/>
      <c r="PSH738" s="540"/>
      <c r="PSI738" s="540"/>
      <c r="PSJ738" s="540"/>
      <c r="PSK738" s="540"/>
      <c r="PSL738" s="540"/>
      <c r="PSM738" s="540"/>
      <c r="PSN738" s="540"/>
      <c r="PSO738" s="540"/>
      <c r="PSP738" s="540"/>
      <c r="PSQ738" s="540"/>
      <c r="PSR738" s="540"/>
      <c r="PSS738" s="540"/>
      <c r="PST738" s="540"/>
      <c r="PSU738" s="540"/>
      <c r="PSV738" s="540"/>
      <c r="PSW738" s="540"/>
      <c r="PSX738" s="540"/>
      <c r="PSY738" s="540"/>
      <c r="PSZ738" s="540"/>
      <c r="PTA738" s="540"/>
      <c r="PTB738" s="540"/>
      <c r="PTC738" s="540"/>
      <c r="PTD738" s="540"/>
      <c r="PTE738" s="540"/>
      <c r="PTF738" s="540"/>
      <c r="PTG738" s="540"/>
      <c r="PTH738" s="540"/>
      <c r="PTI738" s="540"/>
      <c r="PTJ738" s="540"/>
      <c r="PTK738" s="540"/>
      <c r="PTL738" s="540"/>
      <c r="PTM738" s="540"/>
      <c r="PTN738" s="540"/>
      <c r="PTO738" s="540"/>
      <c r="PTP738" s="540"/>
      <c r="PTQ738" s="540"/>
      <c r="PTR738" s="540"/>
      <c r="PTS738" s="540"/>
      <c r="PTT738" s="540"/>
      <c r="PTU738" s="540"/>
      <c r="PTV738" s="540"/>
      <c r="PTW738" s="540"/>
      <c r="PTX738" s="540"/>
      <c r="PTY738" s="540"/>
      <c r="PTZ738" s="540"/>
      <c r="PUA738" s="540"/>
      <c r="PUB738" s="540"/>
      <c r="PUC738" s="540"/>
      <c r="PUD738" s="540"/>
      <c r="PUE738" s="540"/>
      <c r="PUF738" s="540"/>
      <c r="PUG738" s="540"/>
      <c r="PUH738" s="540"/>
      <c r="PUI738" s="540"/>
      <c r="PUJ738" s="540"/>
      <c r="PUK738" s="540"/>
      <c r="PUL738" s="540"/>
      <c r="PUM738" s="540"/>
      <c r="PUN738" s="540"/>
      <c r="PUO738" s="540"/>
      <c r="PUP738" s="540"/>
      <c r="PUQ738" s="540"/>
      <c r="PUR738" s="540"/>
      <c r="PUS738" s="540"/>
      <c r="PUT738" s="540"/>
      <c r="PUU738" s="540"/>
      <c r="PUV738" s="540"/>
      <c r="PUW738" s="540"/>
      <c r="PUX738" s="540"/>
      <c r="PUY738" s="540"/>
      <c r="PUZ738" s="540"/>
      <c r="PVA738" s="540"/>
      <c r="PVB738" s="540"/>
      <c r="PVC738" s="540"/>
      <c r="PVD738" s="540"/>
      <c r="PVE738" s="540"/>
      <c r="PVF738" s="540"/>
      <c r="PVG738" s="540"/>
      <c r="PVH738" s="540"/>
      <c r="PVI738" s="540"/>
      <c r="PVJ738" s="540"/>
      <c r="PVK738" s="540"/>
      <c r="PVL738" s="540"/>
      <c r="PVM738" s="540"/>
      <c r="PVN738" s="540"/>
      <c r="PVO738" s="540"/>
      <c r="PVP738" s="540"/>
      <c r="PVQ738" s="540"/>
      <c r="PVR738" s="540"/>
      <c r="PVS738" s="540"/>
      <c r="PVT738" s="540"/>
      <c r="PVU738" s="540"/>
      <c r="PVV738" s="540"/>
      <c r="PVW738" s="540"/>
      <c r="PVX738" s="540"/>
      <c r="PVY738" s="540"/>
      <c r="PVZ738" s="540"/>
      <c r="PWA738" s="540"/>
      <c r="PWB738" s="540"/>
      <c r="PWC738" s="540"/>
      <c r="PWD738" s="540"/>
      <c r="PWE738" s="540"/>
      <c r="PWF738" s="540"/>
      <c r="PWG738" s="540"/>
      <c r="PWH738" s="540"/>
      <c r="PWI738" s="540"/>
      <c r="PWJ738" s="540"/>
      <c r="PWK738" s="540"/>
      <c r="PWL738" s="540"/>
      <c r="PWM738" s="540"/>
      <c r="PWN738" s="540"/>
      <c r="PWO738" s="540"/>
      <c r="PWP738" s="540"/>
      <c r="PWQ738" s="540"/>
      <c r="PWR738" s="540"/>
      <c r="PWS738" s="540"/>
      <c r="PWT738" s="540"/>
      <c r="PWU738" s="540"/>
      <c r="PWV738" s="540"/>
      <c r="PWW738" s="540"/>
      <c r="PWX738" s="540"/>
      <c r="PWY738" s="540"/>
      <c r="PWZ738" s="540"/>
      <c r="PXA738" s="540"/>
      <c r="PXB738" s="540"/>
      <c r="PXC738" s="540"/>
      <c r="PXD738" s="540"/>
      <c r="PXE738" s="540"/>
      <c r="PXF738" s="540"/>
      <c r="PXG738" s="540"/>
      <c r="PXH738" s="540"/>
      <c r="PXI738" s="540"/>
      <c r="PXJ738" s="540"/>
      <c r="PXK738" s="540"/>
      <c r="PXL738" s="540"/>
      <c r="PXM738" s="540"/>
      <c r="PXN738" s="540"/>
      <c r="PXO738" s="540"/>
      <c r="PXP738" s="540"/>
      <c r="PXQ738" s="540"/>
      <c r="PXR738" s="540"/>
      <c r="PXS738" s="540"/>
      <c r="PXT738" s="540"/>
      <c r="PXU738" s="540"/>
      <c r="PXV738" s="540"/>
      <c r="PXW738" s="540"/>
      <c r="PXX738" s="540"/>
      <c r="PXY738" s="540"/>
      <c r="PXZ738" s="540"/>
      <c r="PYA738" s="540"/>
      <c r="PYB738" s="540"/>
      <c r="PYC738" s="540"/>
      <c r="PYD738" s="540"/>
      <c r="PYE738" s="540"/>
      <c r="PYF738" s="540"/>
      <c r="PYG738" s="540"/>
      <c r="PYH738" s="540"/>
      <c r="PYI738" s="540"/>
      <c r="PYJ738" s="540"/>
      <c r="PYK738" s="540"/>
      <c r="PYL738" s="540"/>
      <c r="PYM738" s="540"/>
      <c r="PYN738" s="540"/>
      <c r="PYO738" s="540"/>
      <c r="PYP738" s="540"/>
      <c r="PYQ738" s="540"/>
      <c r="PYR738" s="540"/>
      <c r="PYS738" s="540"/>
      <c r="PYT738" s="540"/>
      <c r="PYU738" s="540"/>
      <c r="PYV738" s="540"/>
      <c r="PYW738" s="540"/>
      <c r="PYX738" s="540"/>
      <c r="PYY738" s="540"/>
      <c r="PYZ738" s="540"/>
      <c r="PZA738" s="540"/>
      <c r="PZB738" s="540"/>
      <c r="PZC738" s="540"/>
      <c r="PZD738" s="540"/>
      <c r="PZE738" s="540"/>
      <c r="PZF738" s="540"/>
      <c r="PZG738" s="540"/>
      <c r="PZH738" s="540"/>
      <c r="PZI738" s="540"/>
      <c r="PZJ738" s="540"/>
      <c r="PZK738" s="540"/>
      <c r="PZL738" s="540"/>
      <c r="PZM738" s="540"/>
      <c r="PZN738" s="540"/>
      <c r="PZO738" s="540"/>
      <c r="PZP738" s="540"/>
      <c r="PZQ738" s="540"/>
      <c r="PZR738" s="540"/>
      <c r="PZS738" s="540"/>
      <c r="PZT738" s="540"/>
      <c r="PZU738" s="540"/>
      <c r="PZV738" s="540"/>
      <c r="PZW738" s="540"/>
      <c r="PZX738" s="540"/>
      <c r="PZY738" s="540"/>
      <c r="PZZ738" s="540"/>
      <c r="QAA738" s="540"/>
      <c r="QAB738" s="540"/>
      <c r="QAC738" s="540"/>
      <c r="QAD738" s="540"/>
      <c r="QAE738" s="540"/>
      <c r="QAF738" s="540"/>
      <c r="QAG738" s="540"/>
      <c r="QAH738" s="540"/>
      <c r="QAI738" s="540"/>
      <c r="QAJ738" s="540"/>
      <c r="QAK738" s="540"/>
      <c r="QAL738" s="540"/>
      <c r="QAM738" s="540"/>
      <c r="QAN738" s="540"/>
      <c r="QAO738" s="540"/>
      <c r="QAP738" s="540"/>
      <c r="QAQ738" s="540"/>
      <c r="QAR738" s="540"/>
      <c r="QAS738" s="540"/>
      <c r="QAT738" s="540"/>
      <c r="QAU738" s="540"/>
      <c r="QAV738" s="540"/>
      <c r="QAW738" s="540"/>
      <c r="QAX738" s="540"/>
      <c r="QAY738" s="540"/>
      <c r="QAZ738" s="540"/>
      <c r="QBA738" s="540"/>
      <c r="QBB738" s="540"/>
      <c r="QBC738" s="540"/>
      <c r="QBD738" s="540"/>
      <c r="QBE738" s="540"/>
      <c r="QBF738" s="540"/>
      <c r="QBG738" s="540"/>
      <c r="QBH738" s="540"/>
      <c r="QBI738" s="540"/>
      <c r="QBJ738" s="540"/>
      <c r="QBK738" s="540"/>
      <c r="QBL738" s="540"/>
      <c r="QBM738" s="540"/>
      <c r="QBN738" s="540"/>
      <c r="QBO738" s="540"/>
      <c r="QBP738" s="540"/>
      <c r="QBQ738" s="540"/>
      <c r="QBR738" s="540"/>
      <c r="QBS738" s="540"/>
      <c r="QBT738" s="540"/>
      <c r="QBU738" s="540"/>
      <c r="QBV738" s="540"/>
      <c r="QBW738" s="540"/>
      <c r="QBX738" s="540"/>
      <c r="QBY738" s="540"/>
      <c r="QBZ738" s="540"/>
      <c r="QCA738" s="540"/>
      <c r="QCB738" s="540"/>
      <c r="QCC738" s="540"/>
      <c r="QCD738" s="540"/>
      <c r="QCE738" s="540"/>
      <c r="QCF738" s="540"/>
      <c r="QCG738" s="540"/>
      <c r="QCH738" s="540"/>
      <c r="QCI738" s="540"/>
      <c r="QCJ738" s="540"/>
      <c r="QCK738" s="540"/>
      <c r="QCL738" s="540"/>
      <c r="QCM738" s="540"/>
      <c r="QCN738" s="540"/>
      <c r="QCO738" s="540"/>
      <c r="QCP738" s="540"/>
      <c r="QCQ738" s="540"/>
      <c r="QCR738" s="540"/>
      <c r="QCS738" s="540"/>
      <c r="QCT738" s="540"/>
      <c r="QCU738" s="540"/>
      <c r="QCV738" s="540"/>
      <c r="QCW738" s="540"/>
      <c r="QCX738" s="540"/>
      <c r="QCY738" s="540"/>
      <c r="QCZ738" s="540"/>
      <c r="QDA738" s="540"/>
      <c r="QDB738" s="540"/>
      <c r="QDC738" s="540"/>
      <c r="QDD738" s="540"/>
      <c r="QDE738" s="540"/>
      <c r="QDF738" s="540"/>
      <c r="QDG738" s="540"/>
      <c r="QDH738" s="540"/>
      <c r="QDI738" s="540"/>
      <c r="QDJ738" s="540"/>
      <c r="QDK738" s="540"/>
      <c r="QDL738" s="540"/>
      <c r="QDM738" s="540"/>
      <c r="QDN738" s="540"/>
      <c r="QDO738" s="540"/>
      <c r="QDP738" s="540"/>
      <c r="QDQ738" s="540"/>
      <c r="QDR738" s="540"/>
      <c r="QDS738" s="540"/>
      <c r="QDT738" s="540"/>
      <c r="QDU738" s="540"/>
      <c r="QDV738" s="540"/>
      <c r="QDW738" s="540"/>
      <c r="QDX738" s="540"/>
      <c r="QDY738" s="540"/>
      <c r="QDZ738" s="540"/>
      <c r="QEA738" s="540"/>
      <c r="QEB738" s="540"/>
      <c r="QEC738" s="540"/>
      <c r="QED738" s="540"/>
      <c r="QEE738" s="540"/>
      <c r="QEF738" s="540"/>
      <c r="QEG738" s="540"/>
      <c r="QEH738" s="540"/>
      <c r="QEI738" s="540"/>
      <c r="QEJ738" s="540"/>
      <c r="QEK738" s="540"/>
      <c r="QEL738" s="540"/>
      <c r="QEM738" s="540"/>
      <c r="QEN738" s="540"/>
      <c r="QEO738" s="540"/>
      <c r="QEP738" s="540"/>
      <c r="QEQ738" s="540"/>
      <c r="QER738" s="540"/>
      <c r="QES738" s="540"/>
      <c r="QET738" s="540"/>
      <c r="QEU738" s="540"/>
      <c r="QEV738" s="540"/>
      <c r="QEW738" s="540"/>
      <c r="QEX738" s="540"/>
      <c r="QEY738" s="540"/>
      <c r="QEZ738" s="540"/>
      <c r="QFA738" s="540"/>
      <c r="QFB738" s="540"/>
      <c r="QFC738" s="540"/>
      <c r="QFD738" s="540"/>
      <c r="QFE738" s="540"/>
      <c r="QFF738" s="540"/>
      <c r="QFG738" s="540"/>
      <c r="QFH738" s="540"/>
      <c r="QFI738" s="540"/>
      <c r="QFJ738" s="540"/>
      <c r="QFK738" s="540"/>
      <c r="QFL738" s="540"/>
      <c r="QFM738" s="540"/>
      <c r="QFN738" s="540"/>
      <c r="QFO738" s="540"/>
      <c r="QFP738" s="540"/>
      <c r="QFQ738" s="540"/>
      <c r="QFR738" s="540"/>
      <c r="QFS738" s="540"/>
      <c r="QFT738" s="540"/>
      <c r="QFU738" s="540"/>
      <c r="QFV738" s="540"/>
      <c r="QFW738" s="540"/>
      <c r="QFX738" s="540"/>
      <c r="QFY738" s="540"/>
      <c r="QFZ738" s="540"/>
      <c r="QGA738" s="540"/>
      <c r="QGB738" s="540"/>
      <c r="QGC738" s="540"/>
      <c r="QGD738" s="540"/>
      <c r="QGE738" s="540"/>
      <c r="QGF738" s="540"/>
      <c r="QGG738" s="540"/>
      <c r="QGH738" s="540"/>
      <c r="QGI738" s="540"/>
      <c r="QGJ738" s="540"/>
      <c r="QGK738" s="540"/>
      <c r="QGL738" s="540"/>
      <c r="QGM738" s="540"/>
      <c r="QGN738" s="540"/>
      <c r="QGO738" s="540"/>
      <c r="QGP738" s="540"/>
      <c r="QGQ738" s="540"/>
      <c r="QGR738" s="540"/>
      <c r="QGS738" s="540"/>
      <c r="QGT738" s="540"/>
      <c r="QGU738" s="540"/>
      <c r="QGV738" s="540"/>
      <c r="QGW738" s="540"/>
      <c r="QGX738" s="540"/>
      <c r="QGY738" s="540"/>
      <c r="QGZ738" s="540"/>
      <c r="QHA738" s="540"/>
      <c r="QHB738" s="540"/>
      <c r="QHC738" s="540"/>
      <c r="QHD738" s="540"/>
      <c r="QHE738" s="540"/>
      <c r="QHF738" s="540"/>
      <c r="QHG738" s="540"/>
      <c r="QHH738" s="540"/>
      <c r="QHI738" s="540"/>
      <c r="QHJ738" s="540"/>
      <c r="QHK738" s="540"/>
      <c r="QHL738" s="540"/>
      <c r="QHM738" s="540"/>
      <c r="QHN738" s="540"/>
      <c r="QHO738" s="540"/>
      <c r="QHP738" s="540"/>
      <c r="QHQ738" s="540"/>
      <c r="QHR738" s="540"/>
      <c r="QHS738" s="540"/>
      <c r="QHT738" s="540"/>
      <c r="QHU738" s="540"/>
      <c r="QHV738" s="540"/>
      <c r="QHW738" s="540"/>
      <c r="QHX738" s="540"/>
      <c r="QHY738" s="540"/>
      <c r="QHZ738" s="540"/>
      <c r="QIA738" s="540"/>
      <c r="QIB738" s="540"/>
      <c r="QIC738" s="540"/>
      <c r="QID738" s="540"/>
      <c r="QIE738" s="540"/>
      <c r="QIF738" s="540"/>
      <c r="QIG738" s="540"/>
      <c r="QIH738" s="540"/>
      <c r="QII738" s="540"/>
      <c r="QIJ738" s="540"/>
      <c r="QIK738" s="540"/>
      <c r="QIL738" s="540"/>
      <c r="QIM738" s="540"/>
      <c r="QIN738" s="540"/>
      <c r="QIO738" s="540"/>
      <c r="QIP738" s="540"/>
      <c r="QIQ738" s="540"/>
      <c r="QIR738" s="540"/>
      <c r="QIS738" s="540"/>
      <c r="QIT738" s="540"/>
      <c r="QIU738" s="540"/>
      <c r="QIV738" s="540"/>
      <c r="QIW738" s="540"/>
      <c r="QIX738" s="540"/>
      <c r="QIY738" s="540"/>
      <c r="QIZ738" s="540"/>
      <c r="QJA738" s="540"/>
      <c r="QJB738" s="540"/>
      <c r="QJC738" s="540"/>
      <c r="QJD738" s="540"/>
      <c r="QJE738" s="540"/>
      <c r="QJF738" s="540"/>
      <c r="QJG738" s="540"/>
      <c r="QJH738" s="540"/>
      <c r="QJI738" s="540"/>
      <c r="QJJ738" s="540"/>
      <c r="QJK738" s="540"/>
      <c r="QJL738" s="540"/>
      <c r="QJM738" s="540"/>
      <c r="QJN738" s="540"/>
      <c r="QJO738" s="540"/>
      <c r="QJP738" s="540"/>
      <c r="QJQ738" s="540"/>
      <c r="QJR738" s="540"/>
      <c r="QJS738" s="540"/>
      <c r="QJT738" s="540"/>
      <c r="QJU738" s="540"/>
      <c r="QJV738" s="540"/>
      <c r="QJW738" s="540"/>
      <c r="QJX738" s="540"/>
      <c r="QJY738" s="540"/>
      <c r="QJZ738" s="540"/>
      <c r="QKA738" s="540"/>
      <c r="QKB738" s="540"/>
      <c r="QKC738" s="540"/>
      <c r="QKD738" s="540"/>
      <c r="QKE738" s="540"/>
      <c r="QKF738" s="540"/>
      <c r="QKG738" s="540"/>
      <c r="QKH738" s="540"/>
      <c r="QKI738" s="540"/>
      <c r="QKJ738" s="540"/>
      <c r="QKK738" s="540"/>
      <c r="QKL738" s="540"/>
      <c r="QKM738" s="540"/>
      <c r="QKN738" s="540"/>
      <c r="QKO738" s="540"/>
      <c r="QKP738" s="540"/>
      <c r="QKQ738" s="540"/>
      <c r="QKR738" s="540"/>
      <c r="QKS738" s="540"/>
      <c r="QKT738" s="540"/>
      <c r="QKU738" s="540"/>
      <c r="QKV738" s="540"/>
      <c r="QKW738" s="540"/>
      <c r="QKX738" s="540"/>
      <c r="QKY738" s="540"/>
      <c r="QKZ738" s="540"/>
      <c r="QLA738" s="540"/>
      <c r="QLB738" s="540"/>
      <c r="QLC738" s="540"/>
      <c r="QLD738" s="540"/>
      <c r="QLE738" s="540"/>
      <c r="QLF738" s="540"/>
      <c r="QLG738" s="540"/>
      <c r="QLH738" s="540"/>
      <c r="QLI738" s="540"/>
      <c r="QLJ738" s="540"/>
      <c r="QLK738" s="540"/>
      <c r="QLL738" s="540"/>
      <c r="QLM738" s="540"/>
      <c r="QLN738" s="540"/>
      <c r="QLO738" s="540"/>
      <c r="QLP738" s="540"/>
      <c r="QLQ738" s="540"/>
      <c r="QLR738" s="540"/>
      <c r="QLS738" s="540"/>
      <c r="QLT738" s="540"/>
      <c r="QLU738" s="540"/>
      <c r="QLV738" s="540"/>
      <c r="QLW738" s="540"/>
      <c r="QLX738" s="540"/>
      <c r="QLY738" s="540"/>
      <c r="QLZ738" s="540"/>
      <c r="QMA738" s="540"/>
      <c r="QMB738" s="540"/>
      <c r="QMC738" s="540"/>
      <c r="QMD738" s="540"/>
      <c r="QME738" s="540"/>
      <c r="QMF738" s="540"/>
      <c r="QMG738" s="540"/>
      <c r="QMH738" s="540"/>
      <c r="QMI738" s="540"/>
      <c r="QMJ738" s="540"/>
      <c r="QMK738" s="540"/>
      <c r="QML738" s="540"/>
      <c r="QMM738" s="540"/>
      <c r="QMN738" s="540"/>
      <c r="QMO738" s="540"/>
      <c r="QMP738" s="540"/>
      <c r="QMQ738" s="540"/>
      <c r="QMR738" s="540"/>
      <c r="QMS738" s="540"/>
      <c r="QMT738" s="540"/>
      <c r="QMU738" s="540"/>
      <c r="QMV738" s="540"/>
      <c r="QMW738" s="540"/>
      <c r="QMX738" s="540"/>
      <c r="QMY738" s="540"/>
      <c r="QMZ738" s="540"/>
      <c r="QNA738" s="540"/>
      <c r="QNB738" s="540"/>
      <c r="QNC738" s="540"/>
      <c r="QND738" s="540"/>
      <c r="QNE738" s="540"/>
      <c r="QNF738" s="540"/>
      <c r="QNG738" s="540"/>
      <c r="QNH738" s="540"/>
      <c r="QNI738" s="540"/>
      <c r="QNJ738" s="540"/>
      <c r="QNK738" s="540"/>
      <c r="QNL738" s="540"/>
      <c r="QNM738" s="540"/>
      <c r="QNN738" s="540"/>
      <c r="QNO738" s="540"/>
      <c r="QNP738" s="540"/>
      <c r="QNQ738" s="540"/>
      <c r="QNR738" s="540"/>
      <c r="QNS738" s="540"/>
      <c r="QNT738" s="540"/>
      <c r="QNU738" s="540"/>
      <c r="QNV738" s="540"/>
      <c r="QNW738" s="540"/>
      <c r="QNX738" s="540"/>
      <c r="QNY738" s="540"/>
      <c r="QNZ738" s="540"/>
      <c r="QOA738" s="540"/>
      <c r="QOB738" s="540"/>
      <c r="QOC738" s="540"/>
      <c r="QOD738" s="540"/>
      <c r="QOE738" s="540"/>
      <c r="QOF738" s="540"/>
      <c r="QOG738" s="540"/>
      <c r="QOH738" s="540"/>
      <c r="QOI738" s="540"/>
      <c r="QOJ738" s="540"/>
      <c r="QOK738" s="540"/>
      <c r="QOL738" s="540"/>
      <c r="QOM738" s="540"/>
      <c r="QON738" s="540"/>
      <c r="QOO738" s="540"/>
      <c r="QOP738" s="540"/>
      <c r="QOQ738" s="540"/>
      <c r="QOR738" s="540"/>
      <c r="QOS738" s="540"/>
      <c r="QOT738" s="540"/>
      <c r="QOU738" s="540"/>
      <c r="QOV738" s="540"/>
      <c r="QOW738" s="540"/>
      <c r="QOX738" s="540"/>
      <c r="QOY738" s="540"/>
      <c r="QOZ738" s="540"/>
      <c r="QPA738" s="540"/>
      <c r="QPB738" s="540"/>
      <c r="QPC738" s="540"/>
      <c r="QPD738" s="540"/>
      <c r="QPE738" s="540"/>
      <c r="QPF738" s="540"/>
      <c r="QPG738" s="540"/>
      <c r="QPH738" s="540"/>
      <c r="QPI738" s="540"/>
      <c r="QPJ738" s="540"/>
      <c r="QPK738" s="540"/>
      <c r="QPL738" s="540"/>
      <c r="QPM738" s="540"/>
      <c r="QPN738" s="540"/>
      <c r="QPO738" s="540"/>
      <c r="QPP738" s="540"/>
      <c r="QPQ738" s="540"/>
      <c r="QPR738" s="540"/>
      <c r="QPS738" s="540"/>
      <c r="QPT738" s="540"/>
      <c r="QPU738" s="540"/>
      <c r="QPV738" s="540"/>
      <c r="QPW738" s="540"/>
      <c r="QPX738" s="540"/>
      <c r="QPY738" s="540"/>
      <c r="QPZ738" s="540"/>
      <c r="QQA738" s="540"/>
      <c r="QQB738" s="540"/>
      <c r="QQC738" s="540"/>
      <c r="QQD738" s="540"/>
      <c r="QQE738" s="540"/>
      <c r="QQF738" s="540"/>
      <c r="QQG738" s="540"/>
      <c r="QQH738" s="540"/>
      <c r="QQI738" s="540"/>
      <c r="QQJ738" s="540"/>
      <c r="QQK738" s="540"/>
      <c r="QQL738" s="540"/>
      <c r="QQM738" s="540"/>
      <c r="QQN738" s="540"/>
      <c r="QQO738" s="540"/>
      <c r="QQP738" s="540"/>
      <c r="QQQ738" s="540"/>
      <c r="QQR738" s="540"/>
      <c r="QQS738" s="540"/>
      <c r="QQT738" s="540"/>
      <c r="QQU738" s="540"/>
      <c r="QQV738" s="540"/>
      <c r="QQW738" s="540"/>
      <c r="QQX738" s="540"/>
      <c r="QQY738" s="540"/>
      <c r="QQZ738" s="540"/>
      <c r="QRA738" s="540"/>
      <c r="QRB738" s="540"/>
      <c r="QRC738" s="540"/>
      <c r="QRD738" s="540"/>
      <c r="QRE738" s="540"/>
      <c r="QRF738" s="540"/>
      <c r="QRG738" s="540"/>
      <c r="QRH738" s="540"/>
      <c r="QRI738" s="540"/>
      <c r="QRJ738" s="540"/>
      <c r="QRK738" s="540"/>
      <c r="QRL738" s="540"/>
      <c r="QRM738" s="540"/>
      <c r="QRN738" s="540"/>
      <c r="QRO738" s="540"/>
      <c r="QRP738" s="540"/>
      <c r="QRQ738" s="540"/>
      <c r="QRR738" s="540"/>
      <c r="QRS738" s="540"/>
      <c r="QRT738" s="540"/>
      <c r="QRU738" s="540"/>
      <c r="QRV738" s="540"/>
      <c r="QRW738" s="540"/>
      <c r="QRX738" s="540"/>
      <c r="QRY738" s="540"/>
      <c r="QRZ738" s="540"/>
      <c r="QSA738" s="540"/>
      <c r="QSB738" s="540"/>
      <c r="QSC738" s="540"/>
      <c r="QSD738" s="540"/>
      <c r="QSE738" s="540"/>
      <c r="QSF738" s="540"/>
      <c r="QSG738" s="540"/>
      <c r="QSH738" s="540"/>
      <c r="QSI738" s="540"/>
      <c r="QSJ738" s="540"/>
      <c r="QSK738" s="540"/>
      <c r="QSL738" s="540"/>
      <c r="QSM738" s="540"/>
      <c r="QSN738" s="540"/>
      <c r="QSO738" s="540"/>
      <c r="QSP738" s="540"/>
      <c r="QSQ738" s="540"/>
      <c r="QSR738" s="540"/>
      <c r="QSS738" s="540"/>
      <c r="QST738" s="540"/>
      <c r="QSU738" s="540"/>
      <c r="QSV738" s="540"/>
      <c r="QSW738" s="540"/>
      <c r="QSX738" s="540"/>
      <c r="QSY738" s="540"/>
      <c r="QSZ738" s="540"/>
      <c r="QTA738" s="540"/>
      <c r="QTB738" s="540"/>
      <c r="QTC738" s="540"/>
      <c r="QTD738" s="540"/>
      <c r="QTE738" s="540"/>
      <c r="QTF738" s="540"/>
      <c r="QTG738" s="540"/>
      <c r="QTH738" s="540"/>
      <c r="QTI738" s="540"/>
      <c r="QTJ738" s="540"/>
      <c r="QTK738" s="540"/>
      <c r="QTL738" s="540"/>
      <c r="QTM738" s="540"/>
      <c r="QTN738" s="540"/>
      <c r="QTO738" s="540"/>
      <c r="QTP738" s="540"/>
      <c r="QTQ738" s="540"/>
      <c r="QTR738" s="540"/>
      <c r="QTS738" s="540"/>
      <c r="QTT738" s="540"/>
      <c r="QTU738" s="540"/>
      <c r="QTV738" s="540"/>
      <c r="QTW738" s="540"/>
      <c r="QTX738" s="540"/>
      <c r="QTY738" s="540"/>
      <c r="QTZ738" s="540"/>
      <c r="QUA738" s="540"/>
      <c r="QUB738" s="540"/>
      <c r="QUC738" s="540"/>
      <c r="QUD738" s="540"/>
      <c r="QUE738" s="540"/>
      <c r="QUF738" s="540"/>
      <c r="QUG738" s="540"/>
      <c r="QUH738" s="540"/>
      <c r="QUI738" s="540"/>
      <c r="QUJ738" s="540"/>
      <c r="QUK738" s="540"/>
      <c r="QUL738" s="540"/>
      <c r="QUM738" s="540"/>
      <c r="QUN738" s="540"/>
      <c r="QUO738" s="540"/>
      <c r="QUP738" s="540"/>
      <c r="QUQ738" s="540"/>
      <c r="QUR738" s="540"/>
      <c r="QUS738" s="540"/>
      <c r="QUT738" s="540"/>
      <c r="QUU738" s="540"/>
      <c r="QUV738" s="540"/>
      <c r="QUW738" s="540"/>
      <c r="QUX738" s="540"/>
      <c r="QUY738" s="540"/>
      <c r="QUZ738" s="540"/>
      <c r="QVA738" s="540"/>
      <c r="QVB738" s="540"/>
      <c r="QVC738" s="540"/>
      <c r="QVD738" s="540"/>
      <c r="QVE738" s="540"/>
      <c r="QVF738" s="540"/>
      <c r="QVG738" s="540"/>
      <c r="QVH738" s="540"/>
      <c r="QVI738" s="540"/>
      <c r="QVJ738" s="540"/>
      <c r="QVK738" s="540"/>
      <c r="QVL738" s="540"/>
      <c r="QVM738" s="540"/>
      <c r="QVN738" s="540"/>
      <c r="QVO738" s="540"/>
      <c r="QVP738" s="540"/>
      <c r="QVQ738" s="540"/>
      <c r="QVR738" s="540"/>
      <c r="QVS738" s="540"/>
      <c r="QVT738" s="540"/>
      <c r="QVU738" s="540"/>
      <c r="QVV738" s="540"/>
      <c r="QVW738" s="540"/>
      <c r="QVX738" s="540"/>
      <c r="QVY738" s="540"/>
      <c r="QVZ738" s="540"/>
      <c r="QWA738" s="540"/>
      <c r="QWB738" s="540"/>
      <c r="QWC738" s="540"/>
      <c r="QWD738" s="540"/>
      <c r="QWE738" s="540"/>
      <c r="QWF738" s="540"/>
      <c r="QWG738" s="540"/>
      <c r="QWH738" s="540"/>
      <c r="QWI738" s="540"/>
      <c r="QWJ738" s="540"/>
      <c r="QWK738" s="540"/>
      <c r="QWL738" s="540"/>
      <c r="QWM738" s="540"/>
      <c r="QWN738" s="540"/>
      <c r="QWO738" s="540"/>
      <c r="QWP738" s="540"/>
      <c r="QWQ738" s="540"/>
      <c r="QWR738" s="540"/>
      <c r="QWS738" s="540"/>
      <c r="QWT738" s="540"/>
      <c r="QWU738" s="540"/>
      <c r="QWV738" s="540"/>
      <c r="QWW738" s="540"/>
      <c r="QWX738" s="540"/>
      <c r="QWY738" s="540"/>
      <c r="QWZ738" s="540"/>
      <c r="QXA738" s="540"/>
      <c r="QXB738" s="540"/>
      <c r="QXC738" s="540"/>
      <c r="QXD738" s="540"/>
      <c r="QXE738" s="540"/>
      <c r="QXF738" s="540"/>
      <c r="QXG738" s="540"/>
      <c r="QXH738" s="540"/>
      <c r="QXI738" s="540"/>
      <c r="QXJ738" s="540"/>
      <c r="QXK738" s="540"/>
      <c r="QXL738" s="540"/>
      <c r="QXM738" s="540"/>
      <c r="QXN738" s="540"/>
      <c r="QXO738" s="540"/>
      <c r="QXP738" s="540"/>
      <c r="QXQ738" s="540"/>
      <c r="QXR738" s="540"/>
      <c r="QXS738" s="540"/>
      <c r="QXT738" s="540"/>
      <c r="QXU738" s="540"/>
      <c r="QXV738" s="540"/>
      <c r="QXW738" s="540"/>
      <c r="QXX738" s="540"/>
      <c r="QXY738" s="540"/>
      <c r="QXZ738" s="540"/>
      <c r="QYA738" s="540"/>
      <c r="QYB738" s="540"/>
      <c r="QYC738" s="540"/>
      <c r="QYD738" s="540"/>
      <c r="QYE738" s="540"/>
      <c r="QYF738" s="540"/>
      <c r="QYG738" s="540"/>
      <c r="QYH738" s="540"/>
      <c r="QYI738" s="540"/>
      <c r="QYJ738" s="540"/>
      <c r="QYK738" s="540"/>
      <c r="QYL738" s="540"/>
      <c r="QYM738" s="540"/>
      <c r="QYN738" s="540"/>
      <c r="QYO738" s="540"/>
      <c r="QYP738" s="540"/>
      <c r="QYQ738" s="540"/>
      <c r="QYR738" s="540"/>
      <c r="QYS738" s="540"/>
      <c r="QYT738" s="540"/>
      <c r="QYU738" s="540"/>
      <c r="QYV738" s="540"/>
      <c r="QYW738" s="540"/>
      <c r="QYX738" s="540"/>
      <c r="QYY738" s="540"/>
      <c r="QYZ738" s="540"/>
      <c r="QZA738" s="540"/>
      <c r="QZB738" s="540"/>
      <c r="QZC738" s="540"/>
      <c r="QZD738" s="540"/>
      <c r="QZE738" s="540"/>
      <c r="QZF738" s="540"/>
      <c r="QZG738" s="540"/>
      <c r="QZH738" s="540"/>
      <c r="QZI738" s="540"/>
      <c r="QZJ738" s="540"/>
      <c r="QZK738" s="540"/>
      <c r="QZL738" s="540"/>
      <c r="QZM738" s="540"/>
      <c r="QZN738" s="540"/>
      <c r="QZO738" s="540"/>
      <c r="QZP738" s="540"/>
      <c r="QZQ738" s="540"/>
      <c r="QZR738" s="540"/>
      <c r="QZS738" s="540"/>
      <c r="QZT738" s="540"/>
      <c r="QZU738" s="540"/>
      <c r="QZV738" s="540"/>
      <c r="QZW738" s="540"/>
      <c r="QZX738" s="540"/>
      <c r="QZY738" s="540"/>
      <c r="QZZ738" s="540"/>
      <c r="RAA738" s="540"/>
      <c r="RAB738" s="540"/>
      <c r="RAC738" s="540"/>
      <c r="RAD738" s="540"/>
      <c r="RAE738" s="540"/>
      <c r="RAF738" s="540"/>
      <c r="RAG738" s="540"/>
      <c r="RAH738" s="540"/>
      <c r="RAI738" s="540"/>
      <c r="RAJ738" s="540"/>
      <c r="RAK738" s="540"/>
      <c r="RAL738" s="540"/>
      <c r="RAM738" s="540"/>
      <c r="RAN738" s="540"/>
      <c r="RAO738" s="540"/>
      <c r="RAP738" s="540"/>
      <c r="RAQ738" s="540"/>
      <c r="RAR738" s="540"/>
      <c r="RAS738" s="540"/>
      <c r="RAT738" s="540"/>
      <c r="RAU738" s="540"/>
      <c r="RAV738" s="540"/>
      <c r="RAW738" s="540"/>
      <c r="RAX738" s="540"/>
      <c r="RAY738" s="540"/>
      <c r="RAZ738" s="540"/>
      <c r="RBA738" s="540"/>
      <c r="RBB738" s="540"/>
      <c r="RBC738" s="540"/>
      <c r="RBD738" s="540"/>
      <c r="RBE738" s="540"/>
      <c r="RBF738" s="540"/>
      <c r="RBG738" s="540"/>
      <c r="RBH738" s="540"/>
      <c r="RBI738" s="540"/>
      <c r="RBJ738" s="540"/>
      <c r="RBK738" s="540"/>
      <c r="RBL738" s="540"/>
      <c r="RBM738" s="540"/>
      <c r="RBN738" s="540"/>
      <c r="RBO738" s="540"/>
      <c r="RBP738" s="540"/>
      <c r="RBQ738" s="540"/>
      <c r="RBR738" s="540"/>
      <c r="RBS738" s="540"/>
      <c r="RBT738" s="540"/>
      <c r="RBU738" s="540"/>
      <c r="RBV738" s="540"/>
      <c r="RBW738" s="540"/>
      <c r="RBX738" s="540"/>
      <c r="RBY738" s="540"/>
      <c r="RBZ738" s="540"/>
      <c r="RCA738" s="540"/>
      <c r="RCB738" s="540"/>
      <c r="RCC738" s="540"/>
      <c r="RCD738" s="540"/>
      <c r="RCE738" s="540"/>
      <c r="RCF738" s="540"/>
      <c r="RCG738" s="540"/>
      <c r="RCH738" s="540"/>
      <c r="RCI738" s="540"/>
      <c r="RCJ738" s="540"/>
      <c r="RCK738" s="540"/>
      <c r="RCL738" s="540"/>
      <c r="RCM738" s="540"/>
      <c r="RCN738" s="540"/>
      <c r="RCO738" s="540"/>
      <c r="RCP738" s="540"/>
      <c r="RCQ738" s="540"/>
      <c r="RCR738" s="540"/>
      <c r="RCS738" s="540"/>
      <c r="RCT738" s="540"/>
      <c r="RCU738" s="540"/>
      <c r="RCV738" s="540"/>
      <c r="RCW738" s="540"/>
      <c r="RCX738" s="540"/>
      <c r="RCY738" s="540"/>
      <c r="RCZ738" s="540"/>
      <c r="RDA738" s="540"/>
      <c r="RDB738" s="540"/>
      <c r="RDC738" s="540"/>
      <c r="RDD738" s="540"/>
      <c r="RDE738" s="540"/>
      <c r="RDF738" s="540"/>
      <c r="RDG738" s="540"/>
      <c r="RDH738" s="540"/>
      <c r="RDI738" s="540"/>
      <c r="RDJ738" s="540"/>
      <c r="RDK738" s="540"/>
      <c r="RDL738" s="540"/>
      <c r="RDM738" s="540"/>
      <c r="RDN738" s="540"/>
      <c r="RDO738" s="540"/>
      <c r="RDP738" s="540"/>
      <c r="RDQ738" s="540"/>
      <c r="RDR738" s="540"/>
      <c r="RDS738" s="540"/>
      <c r="RDT738" s="540"/>
      <c r="RDU738" s="540"/>
      <c r="RDV738" s="540"/>
      <c r="RDW738" s="540"/>
      <c r="RDX738" s="540"/>
      <c r="RDY738" s="540"/>
      <c r="RDZ738" s="540"/>
      <c r="REA738" s="540"/>
      <c r="REB738" s="540"/>
      <c r="REC738" s="540"/>
      <c r="RED738" s="540"/>
      <c r="REE738" s="540"/>
      <c r="REF738" s="540"/>
      <c r="REG738" s="540"/>
      <c r="REH738" s="540"/>
      <c r="REI738" s="540"/>
      <c r="REJ738" s="540"/>
      <c r="REK738" s="540"/>
      <c r="REL738" s="540"/>
      <c r="REM738" s="540"/>
      <c r="REN738" s="540"/>
      <c r="REO738" s="540"/>
      <c r="REP738" s="540"/>
      <c r="REQ738" s="540"/>
      <c r="RER738" s="540"/>
      <c r="RES738" s="540"/>
      <c r="RET738" s="540"/>
      <c r="REU738" s="540"/>
      <c r="REV738" s="540"/>
      <c r="REW738" s="540"/>
      <c r="REX738" s="540"/>
      <c r="REY738" s="540"/>
      <c r="REZ738" s="540"/>
      <c r="RFA738" s="540"/>
      <c r="RFB738" s="540"/>
      <c r="RFC738" s="540"/>
      <c r="RFD738" s="540"/>
      <c r="RFE738" s="540"/>
      <c r="RFF738" s="540"/>
      <c r="RFG738" s="540"/>
      <c r="RFH738" s="540"/>
      <c r="RFI738" s="540"/>
      <c r="RFJ738" s="540"/>
      <c r="RFK738" s="540"/>
      <c r="RFL738" s="540"/>
      <c r="RFM738" s="540"/>
      <c r="RFN738" s="540"/>
      <c r="RFO738" s="540"/>
      <c r="RFP738" s="540"/>
      <c r="RFQ738" s="540"/>
      <c r="RFR738" s="540"/>
      <c r="RFS738" s="540"/>
      <c r="RFT738" s="540"/>
      <c r="RFU738" s="540"/>
      <c r="RFV738" s="540"/>
      <c r="RFW738" s="540"/>
      <c r="RFX738" s="540"/>
      <c r="RFY738" s="540"/>
      <c r="RFZ738" s="540"/>
      <c r="RGA738" s="540"/>
      <c r="RGB738" s="540"/>
      <c r="RGC738" s="540"/>
      <c r="RGD738" s="540"/>
      <c r="RGE738" s="540"/>
      <c r="RGF738" s="540"/>
      <c r="RGG738" s="540"/>
      <c r="RGH738" s="540"/>
      <c r="RGI738" s="540"/>
      <c r="RGJ738" s="540"/>
      <c r="RGK738" s="540"/>
      <c r="RGL738" s="540"/>
      <c r="RGM738" s="540"/>
      <c r="RGN738" s="540"/>
      <c r="RGO738" s="540"/>
      <c r="RGP738" s="540"/>
      <c r="RGQ738" s="540"/>
      <c r="RGR738" s="540"/>
      <c r="RGS738" s="540"/>
      <c r="RGT738" s="540"/>
      <c r="RGU738" s="540"/>
      <c r="RGV738" s="540"/>
      <c r="RGW738" s="540"/>
      <c r="RGX738" s="540"/>
      <c r="RGY738" s="540"/>
      <c r="RGZ738" s="540"/>
      <c r="RHA738" s="540"/>
      <c r="RHB738" s="540"/>
      <c r="RHC738" s="540"/>
      <c r="RHD738" s="540"/>
      <c r="RHE738" s="540"/>
      <c r="RHF738" s="540"/>
      <c r="RHG738" s="540"/>
      <c r="RHH738" s="540"/>
      <c r="RHI738" s="540"/>
      <c r="RHJ738" s="540"/>
      <c r="RHK738" s="540"/>
      <c r="RHL738" s="540"/>
      <c r="RHM738" s="540"/>
      <c r="RHN738" s="540"/>
      <c r="RHO738" s="540"/>
      <c r="RHP738" s="540"/>
      <c r="RHQ738" s="540"/>
      <c r="RHR738" s="540"/>
      <c r="RHS738" s="540"/>
      <c r="RHT738" s="540"/>
      <c r="RHU738" s="540"/>
      <c r="RHV738" s="540"/>
      <c r="RHW738" s="540"/>
      <c r="RHX738" s="540"/>
      <c r="RHY738" s="540"/>
      <c r="RHZ738" s="540"/>
      <c r="RIA738" s="540"/>
      <c r="RIB738" s="540"/>
      <c r="RIC738" s="540"/>
      <c r="RID738" s="540"/>
      <c r="RIE738" s="540"/>
      <c r="RIF738" s="540"/>
      <c r="RIG738" s="540"/>
      <c r="RIH738" s="540"/>
      <c r="RII738" s="540"/>
      <c r="RIJ738" s="540"/>
      <c r="RIK738" s="540"/>
      <c r="RIL738" s="540"/>
      <c r="RIM738" s="540"/>
      <c r="RIN738" s="540"/>
      <c r="RIO738" s="540"/>
      <c r="RIP738" s="540"/>
      <c r="RIQ738" s="540"/>
      <c r="RIR738" s="540"/>
      <c r="RIS738" s="540"/>
      <c r="RIT738" s="540"/>
      <c r="RIU738" s="540"/>
      <c r="RIV738" s="540"/>
      <c r="RIW738" s="540"/>
      <c r="RIX738" s="540"/>
      <c r="RIY738" s="540"/>
      <c r="RIZ738" s="540"/>
      <c r="RJA738" s="540"/>
      <c r="RJB738" s="540"/>
      <c r="RJC738" s="540"/>
      <c r="RJD738" s="540"/>
      <c r="RJE738" s="540"/>
      <c r="RJF738" s="540"/>
      <c r="RJG738" s="540"/>
      <c r="RJH738" s="540"/>
      <c r="RJI738" s="540"/>
      <c r="RJJ738" s="540"/>
      <c r="RJK738" s="540"/>
      <c r="RJL738" s="540"/>
      <c r="RJM738" s="540"/>
      <c r="RJN738" s="540"/>
      <c r="RJO738" s="540"/>
      <c r="RJP738" s="540"/>
      <c r="RJQ738" s="540"/>
      <c r="RJR738" s="540"/>
      <c r="RJS738" s="540"/>
      <c r="RJT738" s="540"/>
      <c r="RJU738" s="540"/>
      <c r="RJV738" s="540"/>
      <c r="RJW738" s="540"/>
      <c r="RJX738" s="540"/>
      <c r="RJY738" s="540"/>
      <c r="RJZ738" s="540"/>
      <c r="RKA738" s="540"/>
      <c r="RKB738" s="540"/>
      <c r="RKC738" s="540"/>
      <c r="RKD738" s="540"/>
      <c r="RKE738" s="540"/>
      <c r="RKF738" s="540"/>
      <c r="RKG738" s="540"/>
      <c r="RKH738" s="540"/>
      <c r="RKI738" s="540"/>
      <c r="RKJ738" s="540"/>
      <c r="RKK738" s="540"/>
      <c r="RKL738" s="540"/>
      <c r="RKM738" s="540"/>
      <c r="RKN738" s="540"/>
      <c r="RKO738" s="540"/>
      <c r="RKP738" s="540"/>
      <c r="RKQ738" s="540"/>
      <c r="RKR738" s="540"/>
      <c r="RKS738" s="540"/>
      <c r="RKT738" s="540"/>
      <c r="RKU738" s="540"/>
      <c r="RKV738" s="540"/>
      <c r="RKW738" s="540"/>
      <c r="RKX738" s="540"/>
      <c r="RKY738" s="540"/>
      <c r="RKZ738" s="540"/>
      <c r="RLA738" s="540"/>
      <c r="RLB738" s="540"/>
      <c r="RLC738" s="540"/>
      <c r="RLD738" s="540"/>
      <c r="RLE738" s="540"/>
      <c r="RLF738" s="540"/>
      <c r="RLG738" s="540"/>
      <c r="RLH738" s="540"/>
      <c r="RLI738" s="540"/>
      <c r="RLJ738" s="540"/>
      <c r="RLK738" s="540"/>
      <c r="RLL738" s="540"/>
      <c r="RLM738" s="540"/>
      <c r="RLN738" s="540"/>
      <c r="RLO738" s="540"/>
      <c r="RLP738" s="540"/>
      <c r="RLQ738" s="540"/>
      <c r="RLR738" s="540"/>
      <c r="RLS738" s="540"/>
      <c r="RLT738" s="540"/>
      <c r="RLU738" s="540"/>
      <c r="RLV738" s="540"/>
      <c r="RLW738" s="540"/>
      <c r="RLX738" s="540"/>
      <c r="RLY738" s="540"/>
      <c r="RLZ738" s="540"/>
      <c r="RMA738" s="540"/>
      <c r="RMB738" s="540"/>
      <c r="RMC738" s="540"/>
      <c r="RMD738" s="540"/>
      <c r="RME738" s="540"/>
      <c r="RMF738" s="540"/>
      <c r="RMG738" s="540"/>
      <c r="RMH738" s="540"/>
      <c r="RMI738" s="540"/>
      <c r="RMJ738" s="540"/>
      <c r="RMK738" s="540"/>
      <c r="RML738" s="540"/>
      <c r="RMM738" s="540"/>
      <c r="RMN738" s="540"/>
      <c r="RMO738" s="540"/>
      <c r="RMP738" s="540"/>
      <c r="RMQ738" s="540"/>
      <c r="RMR738" s="540"/>
      <c r="RMS738" s="540"/>
      <c r="RMT738" s="540"/>
      <c r="RMU738" s="540"/>
      <c r="RMV738" s="540"/>
      <c r="RMW738" s="540"/>
      <c r="RMX738" s="540"/>
      <c r="RMY738" s="540"/>
      <c r="RMZ738" s="540"/>
      <c r="RNA738" s="540"/>
      <c r="RNB738" s="540"/>
      <c r="RNC738" s="540"/>
      <c r="RND738" s="540"/>
      <c r="RNE738" s="540"/>
      <c r="RNF738" s="540"/>
      <c r="RNG738" s="540"/>
      <c r="RNH738" s="540"/>
      <c r="RNI738" s="540"/>
      <c r="RNJ738" s="540"/>
      <c r="RNK738" s="540"/>
      <c r="RNL738" s="540"/>
      <c r="RNM738" s="540"/>
      <c r="RNN738" s="540"/>
      <c r="RNO738" s="540"/>
      <c r="RNP738" s="540"/>
      <c r="RNQ738" s="540"/>
      <c r="RNR738" s="540"/>
      <c r="RNS738" s="540"/>
      <c r="RNT738" s="540"/>
      <c r="RNU738" s="540"/>
      <c r="RNV738" s="540"/>
      <c r="RNW738" s="540"/>
      <c r="RNX738" s="540"/>
      <c r="RNY738" s="540"/>
      <c r="RNZ738" s="540"/>
      <c r="ROA738" s="540"/>
      <c r="ROB738" s="540"/>
      <c r="ROC738" s="540"/>
      <c r="ROD738" s="540"/>
      <c r="ROE738" s="540"/>
      <c r="ROF738" s="540"/>
      <c r="ROG738" s="540"/>
      <c r="ROH738" s="540"/>
      <c r="ROI738" s="540"/>
      <c r="ROJ738" s="540"/>
      <c r="ROK738" s="540"/>
      <c r="ROL738" s="540"/>
      <c r="ROM738" s="540"/>
      <c r="RON738" s="540"/>
      <c r="ROO738" s="540"/>
      <c r="ROP738" s="540"/>
      <c r="ROQ738" s="540"/>
      <c r="ROR738" s="540"/>
      <c r="ROS738" s="540"/>
      <c r="ROT738" s="540"/>
      <c r="ROU738" s="540"/>
      <c r="ROV738" s="540"/>
      <c r="ROW738" s="540"/>
      <c r="ROX738" s="540"/>
      <c r="ROY738" s="540"/>
      <c r="ROZ738" s="540"/>
      <c r="RPA738" s="540"/>
      <c r="RPB738" s="540"/>
      <c r="RPC738" s="540"/>
      <c r="RPD738" s="540"/>
      <c r="RPE738" s="540"/>
      <c r="RPF738" s="540"/>
      <c r="RPG738" s="540"/>
      <c r="RPH738" s="540"/>
      <c r="RPI738" s="540"/>
      <c r="RPJ738" s="540"/>
      <c r="RPK738" s="540"/>
      <c r="RPL738" s="540"/>
      <c r="RPM738" s="540"/>
      <c r="RPN738" s="540"/>
      <c r="RPO738" s="540"/>
      <c r="RPP738" s="540"/>
      <c r="RPQ738" s="540"/>
      <c r="RPR738" s="540"/>
      <c r="RPS738" s="540"/>
      <c r="RPT738" s="540"/>
      <c r="RPU738" s="540"/>
      <c r="RPV738" s="540"/>
      <c r="RPW738" s="540"/>
      <c r="RPX738" s="540"/>
      <c r="RPY738" s="540"/>
      <c r="RPZ738" s="540"/>
      <c r="RQA738" s="540"/>
      <c r="RQB738" s="540"/>
      <c r="RQC738" s="540"/>
      <c r="RQD738" s="540"/>
      <c r="RQE738" s="540"/>
      <c r="RQF738" s="540"/>
      <c r="RQG738" s="540"/>
      <c r="RQH738" s="540"/>
      <c r="RQI738" s="540"/>
      <c r="RQJ738" s="540"/>
      <c r="RQK738" s="540"/>
      <c r="RQL738" s="540"/>
      <c r="RQM738" s="540"/>
      <c r="RQN738" s="540"/>
      <c r="RQO738" s="540"/>
      <c r="RQP738" s="540"/>
      <c r="RQQ738" s="540"/>
      <c r="RQR738" s="540"/>
      <c r="RQS738" s="540"/>
      <c r="RQT738" s="540"/>
      <c r="RQU738" s="540"/>
      <c r="RQV738" s="540"/>
      <c r="RQW738" s="540"/>
      <c r="RQX738" s="540"/>
      <c r="RQY738" s="540"/>
      <c r="RQZ738" s="540"/>
      <c r="RRA738" s="540"/>
      <c r="RRB738" s="540"/>
      <c r="RRC738" s="540"/>
      <c r="RRD738" s="540"/>
      <c r="RRE738" s="540"/>
      <c r="RRF738" s="540"/>
      <c r="RRG738" s="540"/>
      <c r="RRH738" s="540"/>
      <c r="RRI738" s="540"/>
      <c r="RRJ738" s="540"/>
      <c r="RRK738" s="540"/>
      <c r="RRL738" s="540"/>
      <c r="RRM738" s="540"/>
      <c r="RRN738" s="540"/>
      <c r="RRO738" s="540"/>
      <c r="RRP738" s="540"/>
      <c r="RRQ738" s="540"/>
      <c r="RRR738" s="540"/>
      <c r="RRS738" s="540"/>
      <c r="RRT738" s="540"/>
      <c r="RRU738" s="540"/>
      <c r="RRV738" s="540"/>
      <c r="RRW738" s="540"/>
      <c r="RRX738" s="540"/>
      <c r="RRY738" s="540"/>
      <c r="RRZ738" s="540"/>
      <c r="RSA738" s="540"/>
      <c r="RSB738" s="540"/>
      <c r="RSC738" s="540"/>
      <c r="RSD738" s="540"/>
      <c r="RSE738" s="540"/>
      <c r="RSF738" s="540"/>
      <c r="RSG738" s="540"/>
      <c r="RSH738" s="540"/>
      <c r="RSI738" s="540"/>
      <c r="RSJ738" s="540"/>
      <c r="RSK738" s="540"/>
      <c r="RSL738" s="540"/>
      <c r="RSM738" s="540"/>
      <c r="RSN738" s="540"/>
      <c r="RSO738" s="540"/>
      <c r="RSP738" s="540"/>
      <c r="RSQ738" s="540"/>
      <c r="RSR738" s="540"/>
      <c r="RSS738" s="540"/>
      <c r="RST738" s="540"/>
      <c r="RSU738" s="540"/>
      <c r="RSV738" s="540"/>
      <c r="RSW738" s="540"/>
      <c r="RSX738" s="540"/>
      <c r="RSY738" s="540"/>
      <c r="RSZ738" s="540"/>
      <c r="RTA738" s="540"/>
      <c r="RTB738" s="540"/>
      <c r="RTC738" s="540"/>
      <c r="RTD738" s="540"/>
      <c r="RTE738" s="540"/>
      <c r="RTF738" s="540"/>
      <c r="RTG738" s="540"/>
      <c r="RTH738" s="540"/>
      <c r="RTI738" s="540"/>
      <c r="RTJ738" s="540"/>
      <c r="RTK738" s="540"/>
      <c r="RTL738" s="540"/>
      <c r="RTM738" s="540"/>
      <c r="RTN738" s="540"/>
      <c r="RTO738" s="540"/>
      <c r="RTP738" s="540"/>
      <c r="RTQ738" s="540"/>
      <c r="RTR738" s="540"/>
      <c r="RTS738" s="540"/>
      <c r="RTT738" s="540"/>
      <c r="RTU738" s="540"/>
      <c r="RTV738" s="540"/>
      <c r="RTW738" s="540"/>
      <c r="RTX738" s="540"/>
      <c r="RTY738" s="540"/>
      <c r="RTZ738" s="540"/>
      <c r="RUA738" s="540"/>
      <c r="RUB738" s="540"/>
      <c r="RUC738" s="540"/>
      <c r="RUD738" s="540"/>
      <c r="RUE738" s="540"/>
      <c r="RUF738" s="540"/>
      <c r="RUG738" s="540"/>
      <c r="RUH738" s="540"/>
      <c r="RUI738" s="540"/>
      <c r="RUJ738" s="540"/>
      <c r="RUK738" s="540"/>
      <c r="RUL738" s="540"/>
      <c r="RUM738" s="540"/>
      <c r="RUN738" s="540"/>
      <c r="RUO738" s="540"/>
      <c r="RUP738" s="540"/>
      <c r="RUQ738" s="540"/>
      <c r="RUR738" s="540"/>
      <c r="RUS738" s="540"/>
      <c r="RUT738" s="540"/>
      <c r="RUU738" s="540"/>
      <c r="RUV738" s="540"/>
      <c r="RUW738" s="540"/>
      <c r="RUX738" s="540"/>
      <c r="RUY738" s="540"/>
      <c r="RUZ738" s="540"/>
      <c r="RVA738" s="540"/>
      <c r="RVB738" s="540"/>
      <c r="RVC738" s="540"/>
      <c r="RVD738" s="540"/>
      <c r="RVE738" s="540"/>
      <c r="RVF738" s="540"/>
      <c r="RVG738" s="540"/>
      <c r="RVH738" s="540"/>
      <c r="RVI738" s="540"/>
      <c r="RVJ738" s="540"/>
      <c r="RVK738" s="540"/>
      <c r="RVL738" s="540"/>
      <c r="RVM738" s="540"/>
      <c r="RVN738" s="540"/>
      <c r="RVO738" s="540"/>
      <c r="RVP738" s="540"/>
      <c r="RVQ738" s="540"/>
      <c r="RVR738" s="540"/>
      <c r="RVS738" s="540"/>
      <c r="RVT738" s="540"/>
      <c r="RVU738" s="540"/>
      <c r="RVV738" s="540"/>
      <c r="RVW738" s="540"/>
      <c r="RVX738" s="540"/>
      <c r="RVY738" s="540"/>
      <c r="RVZ738" s="540"/>
      <c r="RWA738" s="540"/>
      <c r="RWB738" s="540"/>
      <c r="RWC738" s="540"/>
      <c r="RWD738" s="540"/>
      <c r="RWE738" s="540"/>
      <c r="RWF738" s="540"/>
      <c r="RWG738" s="540"/>
      <c r="RWH738" s="540"/>
      <c r="RWI738" s="540"/>
      <c r="RWJ738" s="540"/>
      <c r="RWK738" s="540"/>
      <c r="RWL738" s="540"/>
      <c r="RWM738" s="540"/>
      <c r="RWN738" s="540"/>
      <c r="RWO738" s="540"/>
      <c r="RWP738" s="540"/>
      <c r="RWQ738" s="540"/>
      <c r="RWR738" s="540"/>
      <c r="RWS738" s="540"/>
      <c r="RWT738" s="540"/>
      <c r="RWU738" s="540"/>
      <c r="RWV738" s="540"/>
      <c r="RWW738" s="540"/>
      <c r="RWX738" s="540"/>
      <c r="RWY738" s="540"/>
      <c r="RWZ738" s="540"/>
      <c r="RXA738" s="540"/>
      <c r="RXB738" s="540"/>
      <c r="RXC738" s="540"/>
      <c r="RXD738" s="540"/>
      <c r="RXE738" s="540"/>
      <c r="RXF738" s="540"/>
      <c r="RXG738" s="540"/>
      <c r="RXH738" s="540"/>
      <c r="RXI738" s="540"/>
      <c r="RXJ738" s="540"/>
      <c r="RXK738" s="540"/>
      <c r="RXL738" s="540"/>
      <c r="RXM738" s="540"/>
      <c r="RXN738" s="540"/>
      <c r="RXO738" s="540"/>
      <c r="RXP738" s="540"/>
      <c r="RXQ738" s="540"/>
      <c r="RXR738" s="540"/>
      <c r="RXS738" s="540"/>
      <c r="RXT738" s="540"/>
      <c r="RXU738" s="540"/>
      <c r="RXV738" s="540"/>
      <c r="RXW738" s="540"/>
      <c r="RXX738" s="540"/>
      <c r="RXY738" s="540"/>
      <c r="RXZ738" s="540"/>
      <c r="RYA738" s="540"/>
      <c r="RYB738" s="540"/>
      <c r="RYC738" s="540"/>
      <c r="RYD738" s="540"/>
      <c r="RYE738" s="540"/>
      <c r="RYF738" s="540"/>
      <c r="RYG738" s="540"/>
      <c r="RYH738" s="540"/>
      <c r="RYI738" s="540"/>
      <c r="RYJ738" s="540"/>
      <c r="RYK738" s="540"/>
      <c r="RYL738" s="540"/>
      <c r="RYM738" s="540"/>
      <c r="RYN738" s="540"/>
      <c r="RYO738" s="540"/>
      <c r="RYP738" s="540"/>
      <c r="RYQ738" s="540"/>
      <c r="RYR738" s="540"/>
      <c r="RYS738" s="540"/>
      <c r="RYT738" s="540"/>
      <c r="RYU738" s="540"/>
      <c r="RYV738" s="540"/>
      <c r="RYW738" s="540"/>
      <c r="RYX738" s="540"/>
      <c r="RYY738" s="540"/>
      <c r="RYZ738" s="540"/>
      <c r="RZA738" s="540"/>
      <c r="RZB738" s="540"/>
      <c r="RZC738" s="540"/>
      <c r="RZD738" s="540"/>
      <c r="RZE738" s="540"/>
      <c r="RZF738" s="540"/>
      <c r="RZG738" s="540"/>
      <c r="RZH738" s="540"/>
      <c r="RZI738" s="540"/>
      <c r="RZJ738" s="540"/>
      <c r="RZK738" s="540"/>
      <c r="RZL738" s="540"/>
      <c r="RZM738" s="540"/>
      <c r="RZN738" s="540"/>
      <c r="RZO738" s="540"/>
      <c r="RZP738" s="540"/>
      <c r="RZQ738" s="540"/>
      <c r="RZR738" s="540"/>
      <c r="RZS738" s="540"/>
      <c r="RZT738" s="540"/>
      <c r="RZU738" s="540"/>
      <c r="RZV738" s="540"/>
      <c r="RZW738" s="540"/>
      <c r="RZX738" s="540"/>
      <c r="RZY738" s="540"/>
      <c r="RZZ738" s="540"/>
      <c r="SAA738" s="540"/>
      <c r="SAB738" s="540"/>
      <c r="SAC738" s="540"/>
      <c r="SAD738" s="540"/>
      <c r="SAE738" s="540"/>
      <c r="SAF738" s="540"/>
      <c r="SAG738" s="540"/>
      <c r="SAH738" s="540"/>
      <c r="SAI738" s="540"/>
      <c r="SAJ738" s="540"/>
      <c r="SAK738" s="540"/>
      <c r="SAL738" s="540"/>
      <c r="SAM738" s="540"/>
      <c r="SAN738" s="540"/>
      <c r="SAO738" s="540"/>
      <c r="SAP738" s="540"/>
      <c r="SAQ738" s="540"/>
      <c r="SAR738" s="540"/>
      <c r="SAS738" s="540"/>
      <c r="SAT738" s="540"/>
      <c r="SAU738" s="540"/>
      <c r="SAV738" s="540"/>
      <c r="SAW738" s="540"/>
      <c r="SAX738" s="540"/>
      <c r="SAY738" s="540"/>
      <c r="SAZ738" s="540"/>
      <c r="SBA738" s="540"/>
      <c r="SBB738" s="540"/>
      <c r="SBC738" s="540"/>
      <c r="SBD738" s="540"/>
      <c r="SBE738" s="540"/>
      <c r="SBF738" s="540"/>
      <c r="SBG738" s="540"/>
      <c r="SBH738" s="540"/>
      <c r="SBI738" s="540"/>
      <c r="SBJ738" s="540"/>
      <c r="SBK738" s="540"/>
      <c r="SBL738" s="540"/>
      <c r="SBM738" s="540"/>
      <c r="SBN738" s="540"/>
      <c r="SBO738" s="540"/>
      <c r="SBP738" s="540"/>
      <c r="SBQ738" s="540"/>
      <c r="SBR738" s="540"/>
      <c r="SBS738" s="540"/>
      <c r="SBT738" s="540"/>
      <c r="SBU738" s="540"/>
      <c r="SBV738" s="540"/>
      <c r="SBW738" s="540"/>
      <c r="SBX738" s="540"/>
      <c r="SBY738" s="540"/>
      <c r="SBZ738" s="540"/>
      <c r="SCA738" s="540"/>
      <c r="SCB738" s="540"/>
      <c r="SCC738" s="540"/>
      <c r="SCD738" s="540"/>
      <c r="SCE738" s="540"/>
      <c r="SCF738" s="540"/>
      <c r="SCG738" s="540"/>
      <c r="SCH738" s="540"/>
      <c r="SCI738" s="540"/>
      <c r="SCJ738" s="540"/>
      <c r="SCK738" s="540"/>
      <c r="SCL738" s="540"/>
      <c r="SCM738" s="540"/>
      <c r="SCN738" s="540"/>
      <c r="SCO738" s="540"/>
      <c r="SCP738" s="540"/>
      <c r="SCQ738" s="540"/>
      <c r="SCR738" s="540"/>
      <c r="SCS738" s="540"/>
      <c r="SCT738" s="540"/>
      <c r="SCU738" s="540"/>
      <c r="SCV738" s="540"/>
      <c r="SCW738" s="540"/>
      <c r="SCX738" s="540"/>
      <c r="SCY738" s="540"/>
      <c r="SCZ738" s="540"/>
      <c r="SDA738" s="540"/>
      <c r="SDB738" s="540"/>
      <c r="SDC738" s="540"/>
      <c r="SDD738" s="540"/>
      <c r="SDE738" s="540"/>
      <c r="SDF738" s="540"/>
      <c r="SDG738" s="540"/>
      <c r="SDH738" s="540"/>
      <c r="SDI738" s="540"/>
      <c r="SDJ738" s="540"/>
      <c r="SDK738" s="540"/>
      <c r="SDL738" s="540"/>
      <c r="SDM738" s="540"/>
      <c r="SDN738" s="540"/>
      <c r="SDO738" s="540"/>
      <c r="SDP738" s="540"/>
      <c r="SDQ738" s="540"/>
      <c r="SDR738" s="540"/>
      <c r="SDS738" s="540"/>
      <c r="SDT738" s="540"/>
      <c r="SDU738" s="540"/>
      <c r="SDV738" s="540"/>
      <c r="SDW738" s="540"/>
      <c r="SDX738" s="540"/>
      <c r="SDY738" s="540"/>
      <c r="SDZ738" s="540"/>
      <c r="SEA738" s="540"/>
      <c r="SEB738" s="540"/>
      <c r="SEC738" s="540"/>
      <c r="SED738" s="540"/>
      <c r="SEE738" s="540"/>
      <c r="SEF738" s="540"/>
      <c r="SEG738" s="540"/>
      <c r="SEH738" s="540"/>
      <c r="SEI738" s="540"/>
      <c r="SEJ738" s="540"/>
      <c r="SEK738" s="540"/>
      <c r="SEL738" s="540"/>
      <c r="SEM738" s="540"/>
      <c r="SEN738" s="540"/>
      <c r="SEO738" s="540"/>
      <c r="SEP738" s="540"/>
      <c r="SEQ738" s="540"/>
      <c r="SER738" s="540"/>
      <c r="SES738" s="540"/>
      <c r="SET738" s="540"/>
      <c r="SEU738" s="540"/>
      <c r="SEV738" s="540"/>
      <c r="SEW738" s="540"/>
      <c r="SEX738" s="540"/>
      <c r="SEY738" s="540"/>
      <c r="SEZ738" s="540"/>
      <c r="SFA738" s="540"/>
      <c r="SFB738" s="540"/>
      <c r="SFC738" s="540"/>
      <c r="SFD738" s="540"/>
      <c r="SFE738" s="540"/>
      <c r="SFF738" s="540"/>
      <c r="SFG738" s="540"/>
      <c r="SFH738" s="540"/>
      <c r="SFI738" s="540"/>
      <c r="SFJ738" s="540"/>
      <c r="SFK738" s="540"/>
      <c r="SFL738" s="540"/>
      <c r="SFM738" s="540"/>
      <c r="SFN738" s="540"/>
      <c r="SFO738" s="540"/>
      <c r="SFP738" s="540"/>
      <c r="SFQ738" s="540"/>
      <c r="SFR738" s="540"/>
      <c r="SFS738" s="540"/>
      <c r="SFT738" s="540"/>
      <c r="SFU738" s="540"/>
      <c r="SFV738" s="540"/>
      <c r="SFW738" s="540"/>
      <c r="SFX738" s="540"/>
      <c r="SFY738" s="540"/>
      <c r="SFZ738" s="540"/>
      <c r="SGA738" s="540"/>
      <c r="SGB738" s="540"/>
      <c r="SGC738" s="540"/>
      <c r="SGD738" s="540"/>
      <c r="SGE738" s="540"/>
      <c r="SGF738" s="540"/>
      <c r="SGG738" s="540"/>
      <c r="SGH738" s="540"/>
      <c r="SGI738" s="540"/>
      <c r="SGJ738" s="540"/>
      <c r="SGK738" s="540"/>
      <c r="SGL738" s="540"/>
      <c r="SGM738" s="540"/>
      <c r="SGN738" s="540"/>
      <c r="SGO738" s="540"/>
      <c r="SGP738" s="540"/>
      <c r="SGQ738" s="540"/>
      <c r="SGR738" s="540"/>
      <c r="SGS738" s="540"/>
      <c r="SGT738" s="540"/>
      <c r="SGU738" s="540"/>
      <c r="SGV738" s="540"/>
      <c r="SGW738" s="540"/>
      <c r="SGX738" s="540"/>
      <c r="SGY738" s="540"/>
      <c r="SGZ738" s="540"/>
      <c r="SHA738" s="540"/>
      <c r="SHB738" s="540"/>
      <c r="SHC738" s="540"/>
      <c r="SHD738" s="540"/>
      <c r="SHE738" s="540"/>
      <c r="SHF738" s="540"/>
      <c r="SHG738" s="540"/>
      <c r="SHH738" s="540"/>
      <c r="SHI738" s="540"/>
      <c r="SHJ738" s="540"/>
      <c r="SHK738" s="540"/>
      <c r="SHL738" s="540"/>
      <c r="SHM738" s="540"/>
      <c r="SHN738" s="540"/>
      <c r="SHO738" s="540"/>
      <c r="SHP738" s="540"/>
      <c r="SHQ738" s="540"/>
      <c r="SHR738" s="540"/>
      <c r="SHS738" s="540"/>
      <c r="SHT738" s="540"/>
      <c r="SHU738" s="540"/>
      <c r="SHV738" s="540"/>
      <c r="SHW738" s="540"/>
      <c r="SHX738" s="540"/>
      <c r="SHY738" s="540"/>
      <c r="SHZ738" s="540"/>
      <c r="SIA738" s="540"/>
      <c r="SIB738" s="540"/>
      <c r="SIC738" s="540"/>
      <c r="SID738" s="540"/>
      <c r="SIE738" s="540"/>
      <c r="SIF738" s="540"/>
      <c r="SIG738" s="540"/>
      <c r="SIH738" s="540"/>
      <c r="SII738" s="540"/>
      <c r="SIJ738" s="540"/>
      <c r="SIK738" s="540"/>
      <c r="SIL738" s="540"/>
      <c r="SIM738" s="540"/>
      <c r="SIN738" s="540"/>
      <c r="SIO738" s="540"/>
      <c r="SIP738" s="540"/>
      <c r="SIQ738" s="540"/>
      <c r="SIR738" s="540"/>
      <c r="SIS738" s="540"/>
      <c r="SIT738" s="540"/>
      <c r="SIU738" s="540"/>
      <c r="SIV738" s="540"/>
      <c r="SIW738" s="540"/>
      <c r="SIX738" s="540"/>
      <c r="SIY738" s="540"/>
      <c r="SIZ738" s="540"/>
      <c r="SJA738" s="540"/>
      <c r="SJB738" s="540"/>
      <c r="SJC738" s="540"/>
      <c r="SJD738" s="540"/>
      <c r="SJE738" s="540"/>
      <c r="SJF738" s="540"/>
      <c r="SJG738" s="540"/>
      <c r="SJH738" s="540"/>
      <c r="SJI738" s="540"/>
      <c r="SJJ738" s="540"/>
      <c r="SJK738" s="540"/>
      <c r="SJL738" s="540"/>
      <c r="SJM738" s="540"/>
      <c r="SJN738" s="540"/>
      <c r="SJO738" s="540"/>
      <c r="SJP738" s="540"/>
      <c r="SJQ738" s="540"/>
      <c r="SJR738" s="540"/>
      <c r="SJS738" s="540"/>
      <c r="SJT738" s="540"/>
      <c r="SJU738" s="540"/>
      <c r="SJV738" s="540"/>
      <c r="SJW738" s="540"/>
      <c r="SJX738" s="540"/>
      <c r="SJY738" s="540"/>
      <c r="SJZ738" s="540"/>
      <c r="SKA738" s="540"/>
      <c r="SKB738" s="540"/>
      <c r="SKC738" s="540"/>
      <c r="SKD738" s="540"/>
      <c r="SKE738" s="540"/>
      <c r="SKF738" s="540"/>
      <c r="SKG738" s="540"/>
      <c r="SKH738" s="540"/>
      <c r="SKI738" s="540"/>
      <c r="SKJ738" s="540"/>
      <c r="SKK738" s="540"/>
      <c r="SKL738" s="540"/>
      <c r="SKM738" s="540"/>
      <c r="SKN738" s="540"/>
      <c r="SKO738" s="540"/>
      <c r="SKP738" s="540"/>
      <c r="SKQ738" s="540"/>
      <c r="SKR738" s="540"/>
      <c r="SKS738" s="540"/>
      <c r="SKT738" s="540"/>
      <c r="SKU738" s="540"/>
      <c r="SKV738" s="540"/>
      <c r="SKW738" s="540"/>
      <c r="SKX738" s="540"/>
      <c r="SKY738" s="540"/>
      <c r="SKZ738" s="540"/>
      <c r="SLA738" s="540"/>
      <c r="SLB738" s="540"/>
      <c r="SLC738" s="540"/>
      <c r="SLD738" s="540"/>
      <c r="SLE738" s="540"/>
      <c r="SLF738" s="540"/>
      <c r="SLG738" s="540"/>
      <c r="SLH738" s="540"/>
      <c r="SLI738" s="540"/>
      <c r="SLJ738" s="540"/>
      <c r="SLK738" s="540"/>
      <c r="SLL738" s="540"/>
      <c r="SLM738" s="540"/>
      <c r="SLN738" s="540"/>
      <c r="SLO738" s="540"/>
      <c r="SLP738" s="540"/>
      <c r="SLQ738" s="540"/>
      <c r="SLR738" s="540"/>
      <c r="SLS738" s="540"/>
      <c r="SLT738" s="540"/>
      <c r="SLU738" s="540"/>
      <c r="SLV738" s="540"/>
      <c r="SLW738" s="540"/>
      <c r="SLX738" s="540"/>
      <c r="SLY738" s="540"/>
      <c r="SLZ738" s="540"/>
      <c r="SMA738" s="540"/>
      <c r="SMB738" s="540"/>
      <c r="SMC738" s="540"/>
      <c r="SMD738" s="540"/>
      <c r="SME738" s="540"/>
      <c r="SMF738" s="540"/>
      <c r="SMG738" s="540"/>
      <c r="SMH738" s="540"/>
      <c r="SMI738" s="540"/>
      <c r="SMJ738" s="540"/>
      <c r="SMK738" s="540"/>
      <c r="SML738" s="540"/>
      <c r="SMM738" s="540"/>
      <c r="SMN738" s="540"/>
      <c r="SMO738" s="540"/>
      <c r="SMP738" s="540"/>
      <c r="SMQ738" s="540"/>
      <c r="SMR738" s="540"/>
      <c r="SMS738" s="540"/>
      <c r="SMT738" s="540"/>
      <c r="SMU738" s="540"/>
      <c r="SMV738" s="540"/>
      <c r="SMW738" s="540"/>
      <c r="SMX738" s="540"/>
      <c r="SMY738" s="540"/>
      <c r="SMZ738" s="540"/>
      <c r="SNA738" s="540"/>
      <c r="SNB738" s="540"/>
      <c r="SNC738" s="540"/>
      <c r="SND738" s="540"/>
      <c r="SNE738" s="540"/>
      <c r="SNF738" s="540"/>
      <c r="SNG738" s="540"/>
      <c r="SNH738" s="540"/>
      <c r="SNI738" s="540"/>
      <c r="SNJ738" s="540"/>
      <c r="SNK738" s="540"/>
      <c r="SNL738" s="540"/>
      <c r="SNM738" s="540"/>
      <c r="SNN738" s="540"/>
      <c r="SNO738" s="540"/>
      <c r="SNP738" s="540"/>
      <c r="SNQ738" s="540"/>
      <c r="SNR738" s="540"/>
      <c r="SNS738" s="540"/>
      <c r="SNT738" s="540"/>
      <c r="SNU738" s="540"/>
      <c r="SNV738" s="540"/>
      <c r="SNW738" s="540"/>
      <c r="SNX738" s="540"/>
      <c r="SNY738" s="540"/>
      <c r="SNZ738" s="540"/>
      <c r="SOA738" s="540"/>
      <c r="SOB738" s="540"/>
      <c r="SOC738" s="540"/>
      <c r="SOD738" s="540"/>
      <c r="SOE738" s="540"/>
      <c r="SOF738" s="540"/>
      <c r="SOG738" s="540"/>
      <c r="SOH738" s="540"/>
      <c r="SOI738" s="540"/>
      <c r="SOJ738" s="540"/>
      <c r="SOK738" s="540"/>
      <c r="SOL738" s="540"/>
      <c r="SOM738" s="540"/>
      <c r="SON738" s="540"/>
      <c r="SOO738" s="540"/>
      <c r="SOP738" s="540"/>
      <c r="SOQ738" s="540"/>
      <c r="SOR738" s="540"/>
      <c r="SOS738" s="540"/>
      <c r="SOT738" s="540"/>
      <c r="SOU738" s="540"/>
      <c r="SOV738" s="540"/>
      <c r="SOW738" s="540"/>
      <c r="SOX738" s="540"/>
      <c r="SOY738" s="540"/>
      <c r="SOZ738" s="540"/>
      <c r="SPA738" s="540"/>
      <c r="SPB738" s="540"/>
      <c r="SPC738" s="540"/>
      <c r="SPD738" s="540"/>
      <c r="SPE738" s="540"/>
      <c r="SPF738" s="540"/>
      <c r="SPG738" s="540"/>
      <c r="SPH738" s="540"/>
      <c r="SPI738" s="540"/>
      <c r="SPJ738" s="540"/>
      <c r="SPK738" s="540"/>
      <c r="SPL738" s="540"/>
      <c r="SPM738" s="540"/>
      <c r="SPN738" s="540"/>
      <c r="SPO738" s="540"/>
      <c r="SPP738" s="540"/>
      <c r="SPQ738" s="540"/>
      <c r="SPR738" s="540"/>
      <c r="SPS738" s="540"/>
      <c r="SPT738" s="540"/>
      <c r="SPU738" s="540"/>
      <c r="SPV738" s="540"/>
      <c r="SPW738" s="540"/>
      <c r="SPX738" s="540"/>
      <c r="SPY738" s="540"/>
      <c r="SPZ738" s="540"/>
      <c r="SQA738" s="540"/>
      <c r="SQB738" s="540"/>
      <c r="SQC738" s="540"/>
      <c r="SQD738" s="540"/>
      <c r="SQE738" s="540"/>
      <c r="SQF738" s="540"/>
      <c r="SQG738" s="540"/>
      <c r="SQH738" s="540"/>
      <c r="SQI738" s="540"/>
      <c r="SQJ738" s="540"/>
      <c r="SQK738" s="540"/>
      <c r="SQL738" s="540"/>
      <c r="SQM738" s="540"/>
      <c r="SQN738" s="540"/>
      <c r="SQO738" s="540"/>
      <c r="SQP738" s="540"/>
      <c r="SQQ738" s="540"/>
      <c r="SQR738" s="540"/>
      <c r="SQS738" s="540"/>
      <c r="SQT738" s="540"/>
      <c r="SQU738" s="540"/>
      <c r="SQV738" s="540"/>
      <c r="SQW738" s="540"/>
      <c r="SQX738" s="540"/>
      <c r="SQY738" s="540"/>
      <c r="SQZ738" s="540"/>
      <c r="SRA738" s="540"/>
      <c r="SRB738" s="540"/>
      <c r="SRC738" s="540"/>
      <c r="SRD738" s="540"/>
      <c r="SRE738" s="540"/>
      <c r="SRF738" s="540"/>
      <c r="SRG738" s="540"/>
      <c r="SRH738" s="540"/>
      <c r="SRI738" s="540"/>
      <c r="SRJ738" s="540"/>
      <c r="SRK738" s="540"/>
      <c r="SRL738" s="540"/>
      <c r="SRM738" s="540"/>
      <c r="SRN738" s="540"/>
      <c r="SRO738" s="540"/>
      <c r="SRP738" s="540"/>
      <c r="SRQ738" s="540"/>
      <c r="SRR738" s="540"/>
      <c r="SRS738" s="540"/>
      <c r="SRT738" s="540"/>
      <c r="SRU738" s="540"/>
      <c r="SRV738" s="540"/>
      <c r="SRW738" s="540"/>
      <c r="SRX738" s="540"/>
      <c r="SRY738" s="540"/>
      <c r="SRZ738" s="540"/>
      <c r="SSA738" s="540"/>
      <c r="SSB738" s="540"/>
      <c r="SSC738" s="540"/>
      <c r="SSD738" s="540"/>
      <c r="SSE738" s="540"/>
      <c r="SSF738" s="540"/>
      <c r="SSG738" s="540"/>
      <c r="SSH738" s="540"/>
      <c r="SSI738" s="540"/>
      <c r="SSJ738" s="540"/>
      <c r="SSK738" s="540"/>
      <c r="SSL738" s="540"/>
      <c r="SSM738" s="540"/>
      <c r="SSN738" s="540"/>
      <c r="SSO738" s="540"/>
      <c r="SSP738" s="540"/>
      <c r="SSQ738" s="540"/>
      <c r="SSR738" s="540"/>
      <c r="SSS738" s="540"/>
      <c r="SST738" s="540"/>
      <c r="SSU738" s="540"/>
      <c r="SSV738" s="540"/>
      <c r="SSW738" s="540"/>
      <c r="SSX738" s="540"/>
      <c r="SSY738" s="540"/>
      <c r="SSZ738" s="540"/>
      <c r="STA738" s="540"/>
      <c r="STB738" s="540"/>
      <c r="STC738" s="540"/>
      <c r="STD738" s="540"/>
      <c r="STE738" s="540"/>
      <c r="STF738" s="540"/>
      <c r="STG738" s="540"/>
      <c r="STH738" s="540"/>
      <c r="STI738" s="540"/>
      <c r="STJ738" s="540"/>
      <c r="STK738" s="540"/>
      <c r="STL738" s="540"/>
      <c r="STM738" s="540"/>
      <c r="STN738" s="540"/>
      <c r="STO738" s="540"/>
      <c r="STP738" s="540"/>
      <c r="STQ738" s="540"/>
      <c r="STR738" s="540"/>
      <c r="STS738" s="540"/>
      <c r="STT738" s="540"/>
      <c r="STU738" s="540"/>
      <c r="STV738" s="540"/>
      <c r="STW738" s="540"/>
      <c r="STX738" s="540"/>
      <c r="STY738" s="540"/>
      <c r="STZ738" s="540"/>
      <c r="SUA738" s="540"/>
      <c r="SUB738" s="540"/>
      <c r="SUC738" s="540"/>
      <c r="SUD738" s="540"/>
      <c r="SUE738" s="540"/>
      <c r="SUF738" s="540"/>
      <c r="SUG738" s="540"/>
      <c r="SUH738" s="540"/>
      <c r="SUI738" s="540"/>
      <c r="SUJ738" s="540"/>
      <c r="SUK738" s="540"/>
      <c r="SUL738" s="540"/>
      <c r="SUM738" s="540"/>
      <c r="SUN738" s="540"/>
      <c r="SUO738" s="540"/>
      <c r="SUP738" s="540"/>
      <c r="SUQ738" s="540"/>
      <c r="SUR738" s="540"/>
      <c r="SUS738" s="540"/>
      <c r="SUT738" s="540"/>
      <c r="SUU738" s="540"/>
      <c r="SUV738" s="540"/>
      <c r="SUW738" s="540"/>
      <c r="SUX738" s="540"/>
      <c r="SUY738" s="540"/>
      <c r="SUZ738" s="540"/>
      <c r="SVA738" s="540"/>
      <c r="SVB738" s="540"/>
      <c r="SVC738" s="540"/>
      <c r="SVD738" s="540"/>
      <c r="SVE738" s="540"/>
      <c r="SVF738" s="540"/>
      <c r="SVG738" s="540"/>
      <c r="SVH738" s="540"/>
      <c r="SVI738" s="540"/>
      <c r="SVJ738" s="540"/>
      <c r="SVK738" s="540"/>
      <c r="SVL738" s="540"/>
      <c r="SVM738" s="540"/>
      <c r="SVN738" s="540"/>
      <c r="SVO738" s="540"/>
      <c r="SVP738" s="540"/>
      <c r="SVQ738" s="540"/>
      <c r="SVR738" s="540"/>
      <c r="SVS738" s="540"/>
      <c r="SVT738" s="540"/>
      <c r="SVU738" s="540"/>
      <c r="SVV738" s="540"/>
      <c r="SVW738" s="540"/>
      <c r="SVX738" s="540"/>
      <c r="SVY738" s="540"/>
      <c r="SVZ738" s="540"/>
      <c r="SWA738" s="540"/>
      <c r="SWB738" s="540"/>
      <c r="SWC738" s="540"/>
      <c r="SWD738" s="540"/>
      <c r="SWE738" s="540"/>
      <c r="SWF738" s="540"/>
      <c r="SWG738" s="540"/>
      <c r="SWH738" s="540"/>
      <c r="SWI738" s="540"/>
      <c r="SWJ738" s="540"/>
      <c r="SWK738" s="540"/>
      <c r="SWL738" s="540"/>
      <c r="SWM738" s="540"/>
      <c r="SWN738" s="540"/>
      <c r="SWO738" s="540"/>
      <c r="SWP738" s="540"/>
      <c r="SWQ738" s="540"/>
      <c r="SWR738" s="540"/>
      <c r="SWS738" s="540"/>
      <c r="SWT738" s="540"/>
      <c r="SWU738" s="540"/>
      <c r="SWV738" s="540"/>
      <c r="SWW738" s="540"/>
      <c r="SWX738" s="540"/>
      <c r="SWY738" s="540"/>
      <c r="SWZ738" s="540"/>
      <c r="SXA738" s="540"/>
      <c r="SXB738" s="540"/>
      <c r="SXC738" s="540"/>
      <c r="SXD738" s="540"/>
      <c r="SXE738" s="540"/>
      <c r="SXF738" s="540"/>
      <c r="SXG738" s="540"/>
      <c r="SXH738" s="540"/>
      <c r="SXI738" s="540"/>
      <c r="SXJ738" s="540"/>
      <c r="SXK738" s="540"/>
      <c r="SXL738" s="540"/>
      <c r="SXM738" s="540"/>
      <c r="SXN738" s="540"/>
      <c r="SXO738" s="540"/>
      <c r="SXP738" s="540"/>
      <c r="SXQ738" s="540"/>
      <c r="SXR738" s="540"/>
      <c r="SXS738" s="540"/>
      <c r="SXT738" s="540"/>
      <c r="SXU738" s="540"/>
      <c r="SXV738" s="540"/>
      <c r="SXW738" s="540"/>
      <c r="SXX738" s="540"/>
      <c r="SXY738" s="540"/>
      <c r="SXZ738" s="540"/>
      <c r="SYA738" s="540"/>
      <c r="SYB738" s="540"/>
      <c r="SYC738" s="540"/>
      <c r="SYD738" s="540"/>
      <c r="SYE738" s="540"/>
      <c r="SYF738" s="540"/>
      <c r="SYG738" s="540"/>
      <c r="SYH738" s="540"/>
      <c r="SYI738" s="540"/>
      <c r="SYJ738" s="540"/>
      <c r="SYK738" s="540"/>
      <c r="SYL738" s="540"/>
      <c r="SYM738" s="540"/>
      <c r="SYN738" s="540"/>
      <c r="SYO738" s="540"/>
      <c r="SYP738" s="540"/>
      <c r="SYQ738" s="540"/>
      <c r="SYR738" s="540"/>
      <c r="SYS738" s="540"/>
      <c r="SYT738" s="540"/>
      <c r="SYU738" s="540"/>
      <c r="SYV738" s="540"/>
      <c r="SYW738" s="540"/>
      <c r="SYX738" s="540"/>
      <c r="SYY738" s="540"/>
      <c r="SYZ738" s="540"/>
      <c r="SZA738" s="540"/>
      <c r="SZB738" s="540"/>
      <c r="SZC738" s="540"/>
      <c r="SZD738" s="540"/>
      <c r="SZE738" s="540"/>
      <c r="SZF738" s="540"/>
      <c r="SZG738" s="540"/>
      <c r="SZH738" s="540"/>
      <c r="SZI738" s="540"/>
      <c r="SZJ738" s="540"/>
      <c r="SZK738" s="540"/>
      <c r="SZL738" s="540"/>
      <c r="SZM738" s="540"/>
      <c r="SZN738" s="540"/>
      <c r="SZO738" s="540"/>
      <c r="SZP738" s="540"/>
      <c r="SZQ738" s="540"/>
      <c r="SZR738" s="540"/>
      <c r="SZS738" s="540"/>
      <c r="SZT738" s="540"/>
      <c r="SZU738" s="540"/>
      <c r="SZV738" s="540"/>
      <c r="SZW738" s="540"/>
      <c r="SZX738" s="540"/>
      <c r="SZY738" s="540"/>
      <c r="SZZ738" s="540"/>
      <c r="TAA738" s="540"/>
      <c r="TAB738" s="540"/>
      <c r="TAC738" s="540"/>
      <c r="TAD738" s="540"/>
      <c r="TAE738" s="540"/>
      <c r="TAF738" s="540"/>
      <c r="TAG738" s="540"/>
      <c r="TAH738" s="540"/>
      <c r="TAI738" s="540"/>
      <c r="TAJ738" s="540"/>
      <c r="TAK738" s="540"/>
      <c r="TAL738" s="540"/>
      <c r="TAM738" s="540"/>
      <c r="TAN738" s="540"/>
      <c r="TAO738" s="540"/>
      <c r="TAP738" s="540"/>
      <c r="TAQ738" s="540"/>
      <c r="TAR738" s="540"/>
      <c r="TAS738" s="540"/>
      <c r="TAT738" s="540"/>
      <c r="TAU738" s="540"/>
      <c r="TAV738" s="540"/>
      <c r="TAW738" s="540"/>
      <c r="TAX738" s="540"/>
      <c r="TAY738" s="540"/>
      <c r="TAZ738" s="540"/>
      <c r="TBA738" s="540"/>
      <c r="TBB738" s="540"/>
      <c r="TBC738" s="540"/>
      <c r="TBD738" s="540"/>
      <c r="TBE738" s="540"/>
      <c r="TBF738" s="540"/>
      <c r="TBG738" s="540"/>
      <c r="TBH738" s="540"/>
      <c r="TBI738" s="540"/>
      <c r="TBJ738" s="540"/>
      <c r="TBK738" s="540"/>
      <c r="TBL738" s="540"/>
      <c r="TBM738" s="540"/>
      <c r="TBN738" s="540"/>
      <c r="TBO738" s="540"/>
      <c r="TBP738" s="540"/>
      <c r="TBQ738" s="540"/>
      <c r="TBR738" s="540"/>
      <c r="TBS738" s="540"/>
      <c r="TBT738" s="540"/>
      <c r="TBU738" s="540"/>
      <c r="TBV738" s="540"/>
      <c r="TBW738" s="540"/>
      <c r="TBX738" s="540"/>
      <c r="TBY738" s="540"/>
      <c r="TBZ738" s="540"/>
      <c r="TCA738" s="540"/>
      <c r="TCB738" s="540"/>
      <c r="TCC738" s="540"/>
      <c r="TCD738" s="540"/>
      <c r="TCE738" s="540"/>
      <c r="TCF738" s="540"/>
      <c r="TCG738" s="540"/>
      <c r="TCH738" s="540"/>
      <c r="TCI738" s="540"/>
      <c r="TCJ738" s="540"/>
      <c r="TCK738" s="540"/>
      <c r="TCL738" s="540"/>
      <c r="TCM738" s="540"/>
      <c r="TCN738" s="540"/>
      <c r="TCO738" s="540"/>
      <c r="TCP738" s="540"/>
      <c r="TCQ738" s="540"/>
      <c r="TCR738" s="540"/>
      <c r="TCS738" s="540"/>
      <c r="TCT738" s="540"/>
      <c r="TCU738" s="540"/>
      <c r="TCV738" s="540"/>
      <c r="TCW738" s="540"/>
      <c r="TCX738" s="540"/>
      <c r="TCY738" s="540"/>
      <c r="TCZ738" s="540"/>
      <c r="TDA738" s="540"/>
      <c r="TDB738" s="540"/>
      <c r="TDC738" s="540"/>
      <c r="TDD738" s="540"/>
      <c r="TDE738" s="540"/>
      <c r="TDF738" s="540"/>
      <c r="TDG738" s="540"/>
      <c r="TDH738" s="540"/>
      <c r="TDI738" s="540"/>
      <c r="TDJ738" s="540"/>
      <c r="TDK738" s="540"/>
      <c r="TDL738" s="540"/>
      <c r="TDM738" s="540"/>
      <c r="TDN738" s="540"/>
      <c r="TDO738" s="540"/>
      <c r="TDP738" s="540"/>
      <c r="TDQ738" s="540"/>
      <c r="TDR738" s="540"/>
      <c r="TDS738" s="540"/>
      <c r="TDT738" s="540"/>
      <c r="TDU738" s="540"/>
      <c r="TDV738" s="540"/>
      <c r="TDW738" s="540"/>
      <c r="TDX738" s="540"/>
      <c r="TDY738" s="540"/>
      <c r="TDZ738" s="540"/>
      <c r="TEA738" s="540"/>
      <c r="TEB738" s="540"/>
      <c r="TEC738" s="540"/>
      <c r="TED738" s="540"/>
      <c r="TEE738" s="540"/>
      <c r="TEF738" s="540"/>
      <c r="TEG738" s="540"/>
      <c r="TEH738" s="540"/>
      <c r="TEI738" s="540"/>
      <c r="TEJ738" s="540"/>
      <c r="TEK738" s="540"/>
      <c r="TEL738" s="540"/>
      <c r="TEM738" s="540"/>
      <c r="TEN738" s="540"/>
      <c r="TEO738" s="540"/>
      <c r="TEP738" s="540"/>
      <c r="TEQ738" s="540"/>
      <c r="TER738" s="540"/>
      <c r="TES738" s="540"/>
      <c r="TET738" s="540"/>
      <c r="TEU738" s="540"/>
      <c r="TEV738" s="540"/>
      <c r="TEW738" s="540"/>
      <c r="TEX738" s="540"/>
      <c r="TEY738" s="540"/>
      <c r="TEZ738" s="540"/>
      <c r="TFA738" s="540"/>
      <c r="TFB738" s="540"/>
      <c r="TFC738" s="540"/>
      <c r="TFD738" s="540"/>
      <c r="TFE738" s="540"/>
      <c r="TFF738" s="540"/>
      <c r="TFG738" s="540"/>
      <c r="TFH738" s="540"/>
      <c r="TFI738" s="540"/>
      <c r="TFJ738" s="540"/>
      <c r="TFK738" s="540"/>
      <c r="TFL738" s="540"/>
      <c r="TFM738" s="540"/>
      <c r="TFN738" s="540"/>
      <c r="TFO738" s="540"/>
      <c r="TFP738" s="540"/>
      <c r="TFQ738" s="540"/>
      <c r="TFR738" s="540"/>
      <c r="TFS738" s="540"/>
      <c r="TFT738" s="540"/>
      <c r="TFU738" s="540"/>
      <c r="TFV738" s="540"/>
      <c r="TFW738" s="540"/>
      <c r="TFX738" s="540"/>
      <c r="TFY738" s="540"/>
      <c r="TFZ738" s="540"/>
      <c r="TGA738" s="540"/>
      <c r="TGB738" s="540"/>
      <c r="TGC738" s="540"/>
      <c r="TGD738" s="540"/>
      <c r="TGE738" s="540"/>
      <c r="TGF738" s="540"/>
      <c r="TGG738" s="540"/>
      <c r="TGH738" s="540"/>
      <c r="TGI738" s="540"/>
      <c r="TGJ738" s="540"/>
      <c r="TGK738" s="540"/>
      <c r="TGL738" s="540"/>
      <c r="TGM738" s="540"/>
      <c r="TGN738" s="540"/>
      <c r="TGO738" s="540"/>
      <c r="TGP738" s="540"/>
      <c r="TGQ738" s="540"/>
      <c r="TGR738" s="540"/>
      <c r="TGS738" s="540"/>
      <c r="TGT738" s="540"/>
      <c r="TGU738" s="540"/>
      <c r="TGV738" s="540"/>
      <c r="TGW738" s="540"/>
      <c r="TGX738" s="540"/>
      <c r="TGY738" s="540"/>
      <c r="TGZ738" s="540"/>
      <c r="THA738" s="540"/>
      <c r="THB738" s="540"/>
      <c r="THC738" s="540"/>
      <c r="THD738" s="540"/>
      <c r="THE738" s="540"/>
      <c r="THF738" s="540"/>
      <c r="THG738" s="540"/>
      <c r="THH738" s="540"/>
      <c r="THI738" s="540"/>
      <c r="THJ738" s="540"/>
      <c r="THK738" s="540"/>
      <c r="THL738" s="540"/>
      <c r="THM738" s="540"/>
      <c r="THN738" s="540"/>
      <c r="THO738" s="540"/>
      <c r="THP738" s="540"/>
      <c r="THQ738" s="540"/>
      <c r="THR738" s="540"/>
      <c r="THS738" s="540"/>
      <c r="THT738" s="540"/>
      <c r="THU738" s="540"/>
      <c r="THV738" s="540"/>
      <c r="THW738" s="540"/>
      <c r="THX738" s="540"/>
      <c r="THY738" s="540"/>
      <c r="THZ738" s="540"/>
      <c r="TIA738" s="540"/>
      <c r="TIB738" s="540"/>
      <c r="TIC738" s="540"/>
      <c r="TID738" s="540"/>
      <c r="TIE738" s="540"/>
      <c r="TIF738" s="540"/>
      <c r="TIG738" s="540"/>
      <c r="TIH738" s="540"/>
      <c r="TII738" s="540"/>
      <c r="TIJ738" s="540"/>
      <c r="TIK738" s="540"/>
      <c r="TIL738" s="540"/>
      <c r="TIM738" s="540"/>
      <c r="TIN738" s="540"/>
      <c r="TIO738" s="540"/>
      <c r="TIP738" s="540"/>
      <c r="TIQ738" s="540"/>
      <c r="TIR738" s="540"/>
      <c r="TIS738" s="540"/>
      <c r="TIT738" s="540"/>
      <c r="TIU738" s="540"/>
      <c r="TIV738" s="540"/>
      <c r="TIW738" s="540"/>
      <c r="TIX738" s="540"/>
      <c r="TIY738" s="540"/>
      <c r="TIZ738" s="540"/>
      <c r="TJA738" s="540"/>
      <c r="TJB738" s="540"/>
      <c r="TJC738" s="540"/>
      <c r="TJD738" s="540"/>
      <c r="TJE738" s="540"/>
      <c r="TJF738" s="540"/>
      <c r="TJG738" s="540"/>
      <c r="TJH738" s="540"/>
      <c r="TJI738" s="540"/>
      <c r="TJJ738" s="540"/>
      <c r="TJK738" s="540"/>
      <c r="TJL738" s="540"/>
      <c r="TJM738" s="540"/>
      <c r="TJN738" s="540"/>
      <c r="TJO738" s="540"/>
      <c r="TJP738" s="540"/>
      <c r="TJQ738" s="540"/>
      <c r="TJR738" s="540"/>
      <c r="TJS738" s="540"/>
      <c r="TJT738" s="540"/>
      <c r="TJU738" s="540"/>
      <c r="TJV738" s="540"/>
      <c r="TJW738" s="540"/>
      <c r="TJX738" s="540"/>
      <c r="TJY738" s="540"/>
      <c r="TJZ738" s="540"/>
      <c r="TKA738" s="540"/>
      <c r="TKB738" s="540"/>
      <c r="TKC738" s="540"/>
      <c r="TKD738" s="540"/>
      <c r="TKE738" s="540"/>
      <c r="TKF738" s="540"/>
      <c r="TKG738" s="540"/>
      <c r="TKH738" s="540"/>
      <c r="TKI738" s="540"/>
      <c r="TKJ738" s="540"/>
      <c r="TKK738" s="540"/>
      <c r="TKL738" s="540"/>
      <c r="TKM738" s="540"/>
      <c r="TKN738" s="540"/>
      <c r="TKO738" s="540"/>
      <c r="TKP738" s="540"/>
      <c r="TKQ738" s="540"/>
      <c r="TKR738" s="540"/>
      <c r="TKS738" s="540"/>
      <c r="TKT738" s="540"/>
      <c r="TKU738" s="540"/>
      <c r="TKV738" s="540"/>
      <c r="TKW738" s="540"/>
      <c r="TKX738" s="540"/>
      <c r="TKY738" s="540"/>
      <c r="TKZ738" s="540"/>
      <c r="TLA738" s="540"/>
      <c r="TLB738" s="540"/>
      <c r="TLC738" s="540"/>
      <c r="TLD738" s="540"/>
      <c r="TLE738" s="540"/>
      <c r="TLF738" s="540"/>
      <c r="TLG738" s="540"/>
      <c r="TLH738" s="540"/>
      <c r="TLI738" s="540"/>
      <c r="TLJ738" s="540"/>
      <c r="TLK738" s="540"/>
      <c r="TLL738" s="540"/>
      <c r="TLM738" s="540"/>
      <c r="TLN738" s="540"/>
      <c r="TLO738" s="540"/>
      <c r="TLP738" s="540"/>
      <c r="TLQ738" s="540"/>
      <c r="TLR738" s="540"/>
      <c r="TLS738" s="540"/>
      <c r="TLT738" s="540"/>
      <c r="TLU738" s="540"/>
      <c r="TLV738" s="540"/>
      <c r="TLW738" s="540"/>
      <c r="TLX738" s="540"/>
      <c r="TLY738" s="540"/>
      <c r="TLZ738" s="540"/>
      <c r="TMA738" s="540"/>
      <c r="TMB738" s="540"/>
      <c r="TMC738" s="540"/>
      <c r="TMD738" s="540"/>
      <c r="TME738" s="540"/>
      <c r="TMF738" s="540"/>
      <c r="TMG738" s="540"/>
      <c r="TMH738" s="540"/>
      <c r="TMI738" s="540"/>
      <c r="TMJ738" s="540"/>
      <c r="TMK738" s="540"/>
      <c r="TML738" s="540"/>
      <c r="TMM738" s="540"/>
      <c r="TMN738" s="540"/>
      <c r="TMO738" s="540"/>
      <c r="TMP738" s="540"/>
      <c r="TMQ738" s="540"/>
      <c r="TMR738" s="540"/>
      <c r="TMS738" s="540"/>
      <c r="TMT738" s="540"/>
      <c r="TMU738" s="540"/>
      <c r="TMV738" s="540"/>
      <c r="TMW738" s="540"/>
      <c r="TMX738" s="540"/>
      <c r="TMY738" s="540"/>
      <c r="TMZ738" s="540"/>
      <c r="TNA738" s="540"/>
      <c r="TNB738" s="540"/>
      <c r="TNC738" s="540"/>
      <c r="TND738" s="540"/>
      <c r="TNE738" s="540"/>
      <c r="TNF738" s="540"/>
      <c r="TNG738" s="540"/>
      <c r="TNH738" s="540"/>
      <c r="TNI738" s="540"/>
      <c r="TNJ738" s="540"/>
      <c r="TNK738" s="540"/>
      <c r="TNL738" s="540"/>
      <c r="TNM738" s="540"/>
      <c r="TNN738" s="540"/>
      <c r="TNO738" s="540"/>
      <c r="TNP738" s="540"/>
      <c r="TNQ738" s="540"/>
      <c r="TNR738" s="540"/>
      <c r="TNS738" s="540"/>
      <c r="TNT738" s="540"/>
      <c r="TNU738" s="540"/>
      <c r="TNV738" s="540"/>
      <c r="TNW738" s="540"/>
      <c r="TNX738" s="540"/>
      <c r="TNY738" s="540"/>
      <c r="TNZ738" s="540"/>
      <c r="TOA738" s="540"/>
      <c r="TOB738" s="540"/>
      <c r="TOC738" s="540"/>
      <c r="TOD738" s="540"/>
      <c r="TOE738" s="540"/>
      <c r="TOF738" s="540"/>
      <c r="TOG738" s="540"/>
      <c r="TOH738" s="540"/>
      <c r="TOI738" s="540"/>
      <c r="TOJ738" s="540"/>
      <c r="TOK738" s="540"/>
      <c r="TOL738" s="540"/>
      <c r="TOM738" s="540"/>
      <c r="TON738" s="540"/>
      <c r="TOO738" s="540"/>
      <c r="TOP738" s="540"/>
      <c r="TOQ738" s="540"/>
      <c r="TOR738" s="540"/>
      <c r="TOS738" s="540"/>
      <c r="TOT738" s="540"/>
      <c r="TOU738" s="540"/>
      <c r="TOV738" s="540"/>
      <c r="TOW738" s="540"/>
      <c r="TOX738" s="540"/>
      <c r="TOY738" s="540"/>
      <c r="TOZ738" s="540"/>
      <c r="TPA738" s="540"/>
      <c r="TPB738" s="540"/>
      <c r="TPC738" s="540"/>
      <c r="TPD738" s="540"/>
      <c r="TPE738" s="540"/>
      <c r="TPF738" s="540"/>
      <c r="TPG738" s="540"/>
      <c r="TPH738" s="540"/>
      <c r="TPI738" s="540"/>
      <c r="TPJ738" s="540"/>
      <c r="TPK738" s="540"/>
      <c r="TPL738" s="540"/>
      <c r="TPM738" s="540"/>
      <c r="TPN738" s="540"/>
      <c r="TPO738" s="540"/>
      <c r="TPP738" s="540"/>
      <c r="TPQ738" s="540"/>
      <c r="TPR738" s="540"/>
      <c r="TPS738" s="540"/>
      <c r="TPT738" s="540"/>
      <c r="TPU738" s="540"/>
      <c r="TPV738" s="540"/>
      <c r="TPW738" s="540"/>
      <c r="TPX738" s="540"/>
      <c r="TPY738" s="540"/>
      <c r="TPZ738" s="540"/>
      <c r="TQA738" s="540"/>
      <c r="TQB738" s="540"/>
      <c r="TQC738" s="540"/>
      <c r="TQD738" s="540"/>
      <c r="TQE738" s="540"/>
      <c r="TQF738" s="540"/>
      <c r="TQG738" s="540"/>
      <c r="TQH738" s="540"/>
      <c r="TQI738" s="540"/>
      <c r="TQJ738" s="540"/>
      <c r="TQK738" s="540"/>
      <c r="TQL738" s="540"/>
      <c r="TQM738" s="540"/>
      <c r="TQN738" s="540"/>
      <c r="TQO738" s="540"/>
      <c r="TQP738" s="540"/>
      <c r="TQQ738" s="540"/>
      <c r="TQR738" s="540"/>
      <c r="TQS738" s="540"/>
      <c r="TQT738" s="540"/>
      <c r="TQU738" s="540"/>
      <c r="TQV738" s="540"/>
      <c r="TQW738" s="540"/>
      <c r="TQX738" s="540"/>
      <c r="TQY738" s="540"/>
      <c r="TQZ738" s="540"/>
      <c r="TRA738" s="540"/>
      <c r="TRB738" s="540"/>
      <c r="TRC738" s="540"/>
      <c r="TRD738" s="540"/>
      <c r="TRE738" s="540"/>
      <c r="TRF738" s="540"/>
      <c r="TRG738" s="540"/>
      <c r="TRH738" s="540"/>
      <c r="TRI738" s="540"/>
      <c r="TRJ738" s="540"/>
      <c r="TRK738" s="540"/>
      <c r="TRL738" s="540"/>
      <c r="TRM738" s="540"/>
      <c r="TRN738" s="540"/>
      <c r="TRO738" s="540"/>
      <c r="TRP738" s="540"/>
      <c r="TRQ738" s="540"/>
      <c r="TRR738" s="540"/>
      <c r="TRS738" s="540"/>
      <c r="TRT738" s="540"/>
      <c r="TRU738" s="540"/>
      <c r="TRV738" s="540"/>
      <c r="TRW738" s="540"/>
      <c r="TRX738" s="540"/>
      <c r="TRY738" s="540"/>
      <c r="TRZ738" s="540"/>
      <c r="TSA738" s="540"/>
      <c r="TSB738" s="540"/>
      <c r="TSC738" s="540"/>
      <c r="TSD738" s="540"/>
      <c r="TSE738" s="540"/>
      <c r="TSF738" s="540"/>
      <c r="TSG738" s="540"/>
      <c r="TSH738" s="540"/>
      <c r="TSI738" s="540"/>
      <c r="TSJ738" s="540"/>
      <c r="TSK738" s="540"/>
      <c r="TSL738" s="540"/>
      <c r="TSM738" s="540"/>
      <c r="TSN738" s="540"/>
      <c r="TSO738" s="540"/>
      <c r="TSP738" s="540"/>
      <c r="TSQ738" s="540"/>
      <c r="TSR738" s="540"/>
      <c r="TSS738" s="540"/>
      <c r="TST738" s="540"/>
      <c r="TSU738" s="540"/>
      <c r="TSV738" s="540"/>
      <c r="TSW738" s="540"/>
      <c r="TSX738" s="540"/>
      <c r="TSY738" s="540"/>
      <c r="TSZ738" s="540"/>
      <c r="TTA738" s="540"/>
      <c r="TTB738" s="540"/>
      <c r="TTC738" s="540"/>
      <c r="TTD738" s="540"/>
      <c r="TTE738" s="540"/>
      <c r="TTF738" s="540"/>
      <c r="TTG738" s="540"/>
      <c r="TTH738" s="540"/>
      <c r="TTI738" s="540"/>
      <c r="TTJ738" s="540"/>
      <c r="TTK738" s="540"/>
      <c r="TTL738" s="540"/>
      <c r="TTM738" s="540"/>
      <c r="TTN738" s="540"/>
      <c r="TTO738" s="540"/>
      <c r="TTP738" s="540"/>
      <c r="TTQ738" s="540"/>
      <c r="TTR738" s="540"/>
      <c r="TTS738" s="540"/>
      <c r="TTT738" s="540"/>
      <c r="TTU738" s="540"/>
      <c r="TTV738" s="540"/>
      <c r="TTW738" s="540"/>
      <c r="TTX738" s="540"/>
      <c r="TTY738" s="540"/>
      <c r="TTZ738" s="540"/>
      <c r="TUA738" s="540"/>
      <c r="TUB738" s="540"/>
      <c r="TUC738" s="540"/>
      <c r="TUD738" s="540"/>
      <c r="TUE738" s="540"/>
      <c r="TUF738" s="540"/>
      <c r="TUG738" s="540"/>
      <c r="TUH738" s="540"/>
      <c r="TUI738" s="540"/>
      <c r="TUJ738" s="540"/>
      <c r="TUK738" s="540"/>
      <c r="TUL738" s="540"/>
      <c r="TUM738" s="540"/>
      <c r="TUN738" s="540"/>
      <c r="TUO738" s="540"/>
      <c r="TUP738" s="540"/>
      <c r="TUQ738" s="540"/>
      <c r="TUR738" s="540"/>
      <c r="TUS738" s="540"/>
      <c r="TUT738" s="540"/>
      <c r="TUU738" s="540"/>
      <c r="TUV738" s="540"/>
      <c r="TUW738" s="540"/>
      <c r="TUX738" s="540"/>
      <c r="TUY738" s="540"/>
      <c r="TUZ738" s="540"/>
      <c r="TVA738" s="540"/>
      <c r="TVB738" s="540"/>
      <c r="TVC738" s="540"/>
      <c r="TVD738" s="540"/>
      <c r="TVE738" s="540"/>
      <c r="TVF738" s="540"/>
      <c r="TVG738" s="540"/>
      <c r="TVH738" s="540"/>
      <c r="TVI738" s="540"/>
      <c r="TVJ738" s="540"/>
      <c r="TVK738" s="540"/>
      <c r="TVL738" s="540"/>
      <c r="TVM738" s="540"/>
      <c r="TVN738" s="540"/>
      <c r="TVO738" s="540"/>
      <c r="TVP738" s="540"/>
      <c r="TVQ738" s="540"/>
      <c r="TVR738" s="540"/>
      <c r="TVS738" s="540"/>
      <c r="TVT738" s="540"/>
      <c r="TVU738" s="540"/>
      <c r="TVV738" s="540"/>
      <c r="TVW738" s="540"/>
      <c r="TVX738" s="540"/>
      <c r="TVY738" s="540"/>
      <c r="TVZ738" s="540"/>
      <c r="TWA738" s="540"/>
      <c r="TWB738" s="540"/>
      <c r="TWC738" s="540"/>
      <c r="TWD738" s="540"/>
      <c r="TWE738" s="540"/>
      <c r="TWF738" s="540"/>
      <c r="TWG738" s="540"/>
      <c r="TWH738" s="540"/>
      <c r="TWI738" s="540"/>
      <c r="TWJ738" s="540"/>
      <c r="TWK738" s="540"/>
      <c r="TWL738" s="540"/>
      <c r="TWM738" s="540"/>
      <c r="TWN738" s="540"/>
      <c r="TWO738" s="540"/>
      <c r="TWP738" s="540"/>
      <c r="TWQ738" s="540"/>
      <c r="TWR738" s="540"/>
      <c r="TWS738" s="540"/>
      <c r="TWT738" s="540"/>
      <c r="TWU738" s="540"/>
      <c r="TWV738" s="540"/>
      <c r="TWW738" s="540"/>
      <c r="TWX738" s="540"/>
      <c r="TWY738" s="540"/>
      <c r="TWZ738" s="540"/>
      <c r="TXA738" s="540"/>
      <c r="TXB738" s="540"/>
      <c r="TXC738" s="540"/>
      <c r="TXD738" s="540"/>
      <c r="TXE738" s="540"/>
      <c r="TXF738" s="540"/>
      <c r="TXG738" s="540"/>
      <c r="TXH738" s="540"/>
      <c r="TXI738" s="540"/>
      <c r="TXJ738" s="540"/>
      <c r="TXK738" s="540"/>
      <c r="TXL738" s="540"/>
      <c r="TXM738" s="540"/>
      <c r="TXN738" s="540"/>
      <c r="TXO738" s="540"/>
      <c r="TXP738" s="540"/>
      <c r="TXQ738" s="540"/>
      <c r="TXR738" s="540"/>
      <c r="TXS738" s="540"/>
      <c r="TXT738" s="540"/>
      <c r="TXU738" s="540"/>
      <c r="TXV738" s="540"/>
      <c r="TXW738" s="540"/>
      <c r="TXX738" s="540"/>
      <c r="TXY738" s="540"/>
      <c r="TXZ738" s="540"/>
      <c r="TYA738" s="540"/>
      <c r="TYB738" s="540"/>
      <c r="TYC738" s="540"/>
      <c r="TYD738" s="540"/>
      <c r="TYE738" s="540"/>
      <c r="TYF738" s="540"/>
      <c r="TYG738" s="540"/>
      <c r="TYH738" s="540"/>
      <c r="TYI738" s="540"/>
      <c r="TYJ738" s="540"/>
      <c r="TYK738" s="540"/>
      <c r="TYL738" s="540"/>
      <c r="TYM738" s="540"/>
      <c r="TYN738" s="540"/>
      <c r="TYO738" s="540"/>
      <c r="TYP738" s="540"/>
      <c r="TYQ738" s="540"/>
      <c r="TYR738" s="540"/>
      <c r="TYS738" s="540"/>
      <c r="TYT738" s="540"/>
      <c r="TYU738" s="540"/>
      <c r="TYV738" s="540"/>
      <c r="TYW738" s="540"/>
      <c r="TYX738" s="540"/>
      <c r="TYY738" s="540"/>
      <c r="TYZ738" s="540"/>
      <c r="TZA738" s="540"/>
      <c r="TZB738" s="540"/>
      <c r="TZC738" s="540"/>
      <c r="TZD738" s="540"/>
      <c r="TZE738" s="540"/>
      <c r="TZF738" s="540"/>
      <c r="TZG738" s="540"/>
      <c r="TZH738" s="540"/>
      <c r="TZI738" s="540"/>
      <c r="TZJ738" s="540"/>
      <c r="TZK738" s="540"/>
      <c r="TZL738" s="540"/>
      <c r="TZM738" s="540"/>
      <c r="TZN738" s="540"/>
      <c r="TZO738" s="540"/>
      <c r="TZP738" s="540"/>
      <c r="TZQ738" s="540"/>
      <c r="TZR738" s="540"/>
      <c r="TZS738" s="540"/>
      <c r="TZT738" s="540"/>
      <c r="TZU738" s="540"/>
      <c r="TZV738" s="540"/>
      <c r="TZW738" s="540"/>
      <c r="TZX738" s="540"/>
      <c r="TZY738" s="540"/>
      <c r="TZZ738" s="540"/>
      <c r="UAA738" s="540"/>
      <c r="UAB738" s="540"/>
      <c r="UAC738" s="540"/>
      <c r="UAD738" s="540"/>
      <c r="UAE738" s="540"/>
      <c r="UAF738" s="540"/>
      <c r="UAG738" s="540"/>
      <c r="UAH738" s="540"/>
      <c r="UAI738" s="540"/>
      <c r="UAJ738" s="540"/>
      <c r="UAK738" s="540"/>
      <c r="UAL738" s="540"/>
      <c r="UAM738" s="540"/>
      <c r="UAN738" s="540"/>
      <c r="UAO738" s="540"/>
      <c r="UAP738" s="540"/>
      <c r="UAQ738" s="540"/>
      <c r="UAR738" s="540"/>
      <c r="UAS738" s="540"/>
      <c r="UAT738" s="540"/>
      <c r="UAU738" s="540"/>
      <c r="UAV738" s="540"/>
      <c r="UAW738" s="540"/>
      <c r="UAX738" s="540"/>
      <c r="UAY738" s="540"/>
      <c r="UAZ738" s="540"/>
      <c r="UBA738" s="540"/>
      <c r="UBB738" s="540"/>
      <c r="UBC738" s="540"/>
      <c r="UBD738" s="540"/>
      <c r="UBE738" s="540"/>
      <c r="UBF738" s="540"/>
      <c r="UBG738" s="540"/>
      <c r="UBH738" s="540"/>
      <c r="UBI738" s="540"/>
      <c r="UBJ738" s="540"/>
      <c r="UBK738" s="540"/>
      <c r="UBL738" s="540"/>
      <c r="UBM738" s="540"/>
      <c r="UBN738" s="540"/>
      <c r="UBO738" s="540"/>
      <c r="UBP738" s="540"/>
      <c r="UBQ738" s="540"/>
      <c r="UBR738" s="540"/>
      <c r="UBS738" s="540"/>
      <c r="UBT738" s="540"/>
      <c r="UBU738" s="540"/>
      <c r="UBV738" s="540"/>
      <c r="UBW738" s="540"/>
      <c r="UBX738" s="540"/>
      <c r="UBY738" s="540"/>
      <c r="UBZ738" s="540"/>
      <c r="UCA738" s="540"/>
      <c r="UCB738" s="540"/>
      <c r="UCC738" s="540"/>
      <c r="UCD738" s="540"/>
      <c r="UCE738" s="540"/>
      <c r="UCF738" s="540"/>
      <c r="UCG738" s="540"/>
      <c r="UCH738" s="540"/>
      <c r="UCI738" s="540"/>
      <c r="UCJ738" s="540"/>
      <c r="UCK738" s="540"/>
      <c r="UCL738" s="540"/>
      <c r="UCM738" s="540"/>
      <c r="UCN738" s="540"/>
      <c r="UCO738" s="540"/>
      <c r="UCP738" s="540"/>
      <c r="UCQ738" s="540"/>
      <c r="UCR738" s="540"/>
      <c r="UCS738" s="540"/>
      <c r="UCT738" s="540"/>
      <c r="UCU738" s="540"/>
      <c r="UCV738" s="540"/>
      <c r="UCW738" s="540"/>
      <c r="UCX738" s="540"/>
      <c r="UCY738" s="540"/>
      <c r="UCZ738" s="540"/>
      <c r="UDA738" s="540"/>
      <c r="UDB738" s="540"/>
      <c r="UDC738" s="540"/>
      <c r="UDD738" s="540"/>
      <c r="UDE738" s="540"/>
      <c r="UDF738" s="540"/>
      <c r="UDG738" s="540"/>
      <c r="UDH738" s="540"/>
      <c r="UDI738" s="540"/>
      <c r="UDJ738" s="540"/>
      <c r="UDK738" s="540"/>
      <c r="UDL738" s="540"/>
      <c r="UDM738" s="540"/>
      <c r="UDN738" s="540"/>
      <c r="UDO738" s="540"/>
      <c r="UDP738" s="540"/>
      <c r="UDQ738" s="540"/>
      <c r="UDR738" s="540"/>
      <c r="UDS738" s="540"/>
      <c r="UDT738" s="540"/>
      <c r="UDU738" s="540"/>
      <c r="UDV738" s="540"/>
      <c r="UDW738" s="540"/>
      <c r="UDX738" s="540"/>
      <c r="UDY738" s="540"/>
      <c r="UDZ738" s="540"/>
      <c r="UEA738" s="540"/>
      <c r="UEB738" s="540"/>
      <c r="UEC738" s="540"/>
      <c r="UED738" s="540"/>
      <c r="UEE738" s="540"/>
      <c r="UEF738" s="540"/>
      <c r="UEG738" s="540"/>
      <c r="UEH738" s="540"/>
      <c r="UEI738" s="540"/>
      <c r="UEJ738" s="540"/>
      <c r="UEK738" s="540"/>
      <c r="UEL738" s="540"/>
      <c r="UEM738" s="540"/>
      <c r="UEN738" s="540"/>
      <c r="UEO738" s="540"/>
      <c r="UEP738" s="540"/>
      <c r="UEQ738" s="540"/>
      <c r="UER738" s="540"/>
      <c r="UES738" s="540"/>
      <c r="UET738" s="540"/>
      <c r="UEU738" s="540"/>
      <c r="UEV738" s="540"/>
      <c r="UEW738" s="540"/>
      <c r="UEX738" s="540"/>
      <c r="UEY738" s="540"/>
      <c r="UEZ738" s="540"/>
      <c r="UFA738" s="540"/>
      <c r="UFB738" s="540"/>
      <c r="UFC738" s="540"/>
      <c r="UFD738" s="540"/>
      <c r="UFE738" s="540"/>
      <c r="UFF738" s="540"/>
      <c r="UFG738" s="540"/>
      <c r="UFH738" s="540"/>
      <c r="UFI738" s="540"/>
      <c r="UFJ738" s="540"/>
      <c r="UFK738" s="540"/>
      <c r="UFL738" s="540"/>
      <c r="UFM738" s="540"/>
      <c r="UFN738" s="540"/>
      <c r="UFO738" s="540"/>
      <c r="UFP738" s="540"/>
      <c r="UFQ738" s="540"/>
      <c r="UFR738" s="540"/>
      <c r="UFS738" s="540"/>
      <c r="UFT738" s="540"/>
      <c r="UFU738" s="540"/>
      <c r="UFV738" s="540"/>
      <c r="UFW738" s="540"/>
      <c r="UFX738" s="540"/>
      <c r="UFY738" s="540"/>
      <c r="UFZ738" s="540"/>
      <c r="UGA738" s="540"/>
      <c r="UGB738" s="540"/>
      <c r="UGC738" s="540"/>
      <c r="UGD738" s="540"/>
      <c r="UGE738" s="540"/>
      <c r="UGF738" s="540"/>
      <c r="UGG738" s="540"/>
      <c r="UGH738" s="540"/>
      <c r="UGI738" s="540"/>
      <c r="UGJ738" s="540"/>
      <c r="UGK738" s="540"/>
      <c r="UGL738" s="540"/>
      <c r="UGM738" s="540"/>
      <c r="UGN738" s="540"/>
      <c r="UGO738" s="540"/>
      <c r="UGP738" s="540"/>
      <c r="UGQ738" s="540"/>
      <c r="UGR738" s="540"/>
      <c r="UGS738" s="540"/>
      <c r="UGT738" s="540"/>
      <c r="UGU738" s="540"/>
      <c r="UGV738" s="540"/>
      <c r="UGW738" s="540"/>
      <c r="UGX738" s="540"/>
      <c r="UGY738" s="540"/>
      <c r="UGZ738" s="540"/>
      <c r="UHA738" s="540"/>
      <c r="UHB738" s="540"/>
      <c r="UHC738" s="540"/>
      <c r="UHD738" s="540"/>
      <c r="UHE738" s="540"/>
      <c r="UHF738" s="540"/>
      <c r="UHG738" s="540"/>
      <c r="UHH738" s="540"/>
      <c r="UHI738" s="540"/>
      <c r="UHJ738" s="540"/>
      <c r="UHK738" s="540"/>
      <c r="UHL738" s="540"/>
      <c r="UHM738" s="540"/>
      <c r="UHN738" s="540"/>
      <c r="UHO738" s="540"/>
      <c r="UHP738" s="540"/>
      <c r="UHQ738" s="540"/>
      <c r="UHR738" s="540"/>
      <c r="UHS738" s="540"/>
      <c r="UHT738" s="540"/>
      <c r="UHU738" s="540"/>
      <c r="UHV738" s="540"/>
      <c r="UHW738" s="540"/>
      <c r="UHX738" s="540"/>
      <c r="UHY738" s="540"/>
      <c r="UHZ738" s="540"/>
      <c r="UIA738" s="540"/>
      <c r="UIB738" s="540"/>
      <c r="UIC738" s="540"/>
      <c r="UID738" s="540"/>
      <c r="UIE738" s="540"/>
      <c r="UIF738" s="540"/>
      <c r="UIG738" s="540"/>
      <c r="UIH738" s="540"/>
      <c r="UII738" s="540"/>
      <c r="UIJ738" s="540"/>
      <c r="UIK738" s="540"/>
      <c r="UIL738" s="540"/>
      <c r="UIM738" s="540"/>
      <c r="UIN738" s="540"/>
      <c r="UIO738" s="540"/>
      <c r="UIP738" s="540"/>
      <c r="UIQ738" s="540"/>
      <c r="UIR738" s="540"/>
      <c r="UIS738" s="540"/>
      <c r="UIT738" s="540"/>
      <c r="UIU738" s="540"/>
      <c r="UIV738" s="540"/>
      <c r="UIW738" s="540"/>
      <c r="UIX738" s="540"/>
      <c r="UIY738" s="540"/>
      <c r="UIZ738" s="540"/>
      <c r="UJA738" s="540"/>
      <c r="UJB738" s="540"/>
      <c r="UJC738" s="540"/>
      <c r="UJD738" s="540"/>
      <c r="UJE738" s="540"/>
      <c r="UJF738" s="540"/>
      <c r="UJG738" s="540"/>
      <c r="UJH738" s="540"/>
      <c r="UJI738" s="540"/>
      <c r="UJJ738" s="540"/>
      <c r="UJK738" s="540"/>
      <c r="UJL738" s="540"/>
      <c r="UJM738" s="540"/>
      <c r="UJN738" s="540"/>
      <c r="UJO738" s="540"/>
      <c r="UJP738" s="540"/>
      <c r="UJQ738" s="540"/>
      <c r="UJR738" s="540"/>
      <c r="UJS738" s="540"/>
      <c r="UJT738" s="540"/>
      <c r="UJU738" s="540"/>
      <c r="UJV738" s="540"/>
      <c r="UJW738" s="540"/>
      <c r="UJX738" s="540"/>
      <c r="UJY738" s="540"/>
      <c r="UJZ738" s="540"/>
      <c r="UKA738" s="540"/>
      <c r="UKB738" s="540"/>
      <c r="UKC738" s="540"/>
      <c r="UKD738" s="540"/>
      <c r="UKE738" s="540"/>
      <c r="UKF738" s="540"/>
      <c r="UKG738" s="540"/>
      <c r="UKH738" s="540"/>
      <c r="UKI738" s="540"/>
      <c r="UKJ738" s="540"/>
      <c r="UKK738" s="540"/>
      <c r="UKL738" s="540"/>
      <c r="UKM738" s="540"/>
      <c r="UKN738" s="540"/>
      <c r="UKO738" s="540"/>
      <c r="UKP738" s="540"/>
      <c r="UKQ738" s="540"/>
      <c r="UKR738" s="540"/>
      <c r="UKS738" s="540"/>
      <c r="UKT738" s="540"/>
      <c r="UKU738" s="540"/>
      <c r="UKV738" s="540"/>
      <c r="UKW738" s="540"/>
      <c r="UKX738" s="540"/>
      <c r="UKY738" s="540"/>
      <c r="UKZ738" s="540"/>
      <c r="ULA738" s="540"/>
      <c r="ULB738" s="540"/>
      <c r="ULC738" s="540"/>
      <c r="ULD738" s="540"/>
      <c r="ULE738" s="540"/>
      <c r="ULF738" s="540"/>
      <c r="ULG738" s="540"/>
      <c r="ULH738" s="540"/>
      <c r="ULI738" s="540"/>
      <c r="ULJ738" s="540"/>
      <c r="ULK738" s="540"/>
      <c r="ULL738" s="540"/>
      <c r="ULM738" s="540"/>
      <c r="ULN738" s="540"/>
      <c r="ULO738" s="540"/>
      <c r="ULP738" s="540"/>
      <c r="ULQ738" s="540"/>
      <c r="ULR738" s="540"/>
      <c r="ULS738" s="540"/>
      <c r="ULT738" s="540"/>
      <c r="ULU738" s="540"/>
      <c r="ULV738" s="540"/>
      <c r="ULW738" s="540"/>
      <c r="ULX738" s="540"/>
      <c r="ULY738" s="540"/>
      <c r="ULZ738" s="540"/>
      <c r="UMA738" s="540"/>
      <c r="UMB738" s="540"/>
      <c r="UMC738" s="540"/>
      <c r="UMD738" s="540"/>
      <c r="UME738" s="540"/>
      <c r="UMF738" s="540"/>
      <c r="UMG738" s="540"/>
      <c r="UMH738" s="540"/>
      <c r="UMI738" s="540"/>
      <c r="UMJ738" s="540"/>
      <c r="UMK738" s="540"/>
      <c r="UML738" s="540"/>
      <c r="UMM738" s="540"/>
      <c r="UMN738" s="540"/>
      <c r="UMO738" s="540"/>
      <c r="UMP738" s="540"/>
      <c r="UMQ738" s="540"/>
      <c r="UMR738" s="540"/>
      <c r="UMS738" s="540"/>
      <c r="UMT738" s="540"/>
      <c r="UMU738" s="540"/>
      <c r="UMV738" s="540"/>
      <c r="UMW738" s="540"/>
      <c r="UMX738" s="540"/>
      <c r="UMY738" s="540"/>
      <c r="UMZ738" s="540"/>
      <c r="UNA738" s="540"/>
      <c r="UNB738" s="540"/>
      <c r="UNC738" s="540"/>
      <c r="UND738" s="540"/>
      <c r="UNE738" s="540"/>
      <c r="UNF738" s="540"/>
      <c r="UNG738" s="540"/>
      <c r="UNH738" s="540"/>
      <c r="UNI738" s="540"/>
      <c r="UNJ738" s="540"/>
      <c r="UNK738" s="540"/>
      <c r="UNL738" s="540"/>
      <c r="UNM738" s="540"/>
      <c r="UNN738" s="540"/>
      <c r="UNO738" s="540"/>
      <c r="UNP738" s="540"/>
      <c r="UNQ738" s="540"/>
      <c r="UNR738" s="540"/>
      <c r="UNS738" s="540"/>
      <c r="UNT738" s="540"/>
      <c r="UNU738" s="540"/>
      <c r="UNV738" s="540"/>
      <c r="UNW738" s="540"/>
      <c r="UNX738" s="540"/>
      <c r="UNY738" s="540"/>
      <c r="UNZ738" s="540"/>
      <c r="UOA738" s="540"/>
      <c r="UOB738" s="540"/>
      <c r="UOC738" s="540"/>
      <c r="UOD738" s="540"/>
      <c r="UOE738" s="540"/>
      <c r="UOF738" s="540"/>
      <c r="UOG738" s="540"/>
      <c r="UOH738" s="540"/>
      <c r="UOI738" s="540"/>
      <c r="UOJ738" s="540"/>
      <c r="UOK738" s="540"/>
      <c r="UOL738" s="540"/>
      <c r="UOM738" s="540"/>
      <c r="UON738" s="540"/>
      <c r="UOO738" s="540"/>
      <c r="UOP738" s="540"/>
      <c r="UOQ738" s="540"/>
      <c r="UOR738" s="540"/>
      <c r="UOS738" s="540"/>
      <c r="UOT738" s="540"/>
      <c r="UOU738" s="540"/>
      <c r="UOV738" s="540"/>
      <c r="UOW738" s="540"/>
      <c r="UOX738" s="540"/>
      <c r="UOY738" s="540"/>
      <c r="UOZ738" s="540"/>
      <c r="UPA738" s="540"/>
      <c r="UPB738" s="540"/>
      <c r="UPC738" s="540"/>
      <c r="UPD738" s="540"/>
      <c r="UPE738" s="540"/>
      <c r="UPF738" s="540"/>
      <c r="UPG738" s="540"/>
      <c r="UPH738" s="540"/>
      <c r="UPI738" s="540"/>
      <c r="UPJ738" s="540"/>
      <c r="UPK738" s="540"/>
      <c r="UPL738" s="540"/>
      <c r="UPM738" s="540"/>
      <c r="UPN738" s="540"/>
      <c r="UPO738" s="540"/>
      <c r="UPP738" s="540"/>
      <c r="UPQ738" s="540"/>
      <c r="UPR738" s="540"/>
      <c r="UPS738" s="540"/>
      <c r="UPT738" s="540"/>
      <c r="UPU738" s="540"/>
      <c r="UPV738" s="540"/>
      <c r="UPW738" s="540"/>
      <c r="UPX738" s="540"/>
      <c r="UPY738" s="540"/>
      <c r="UPZ738" s="540"/>
      <c r="UQA738" s="540"/>
      <c r="UQB738" s="540"/>
      <c r="UQC738" s="540"/>
      <c r="UQD738" s="540"/>
      <c r="UQE738" s="540"/>
      <c r="UQF738" s="540"/>
      <c r="UQG738" s="540"/>
      <c r="UQH738" s="540"/>
      <c r="UQI738" s="540"/>
      <c r="UQJ738" s="540"/>
      <c r="UQK738" s="540"/>
      <c r="UQL738" s="540"/>
      <c r="UQM738" s="540"/>
      <c r="UQN738" s="540"/>
      <c r="UQO738" s="540"/>
      <c r="UQP738" s="540"/>
      <c r="UQQ738" s="540"/>
      <c r="UQR738" s="540"/>
      <c r="UQS738" s="540"/>
      <c r="UQT738" s="540"/>
      <c r="UQU738" s="540"/>
      <c r="UQV738" s="540"/>
      <c r="UQW738" s="540"/>
      <c r="UQX738" s="540"/>
      <c r="UQY738" s="540"/>
      <c r="UQZ738" s="540"/>
      <c r="URA738" s="540"/>
      <c r="URB738" s="540"/>
      <c r="URC738" s="540"/>
      <c r="URD738" s="540"/>
      <c r="URE738" s="540"/>
      <c r="URF738" s="540"/>
      <c r="URG738" s="540"/>
      <c r="URH738" s="540"/>
      <c r="URI738" s="540"/>
      <c r="URJ738" s="540"/>
      <c r="URK738" s="540"/>
      <c r="URL738" s="540"/>
      <c r="URM738" s="540"/>
      <c r="URN738" s="540"/>
      <c r="URO738" s="540"/>
      <c r="URP738" s="540"/>
      <c r="URQ738" s="540"/>
      <c r="URR738" s="540"/>
      <c r="URS738" s="540"/>
      <c r="URT738" s="540"/>
      <c r="URU738" s="540"/>
      <c r="URV738" s="540"/>
      <c r="URW738" s="540"/>
      <c r="URX738" s="540"/>
      <c r="URY738" s="540"/>
      <c r="URZ738" s="540"/>
      <c r="USA738" s="540"/>
      <c r="USB738" s="540"/>
      <c r="USC738" s="540"/>
      <c r="USD738" s="540"/>
      <c r="USE738" s="540"/>
      <c r="USF738" s="540"/>
      <c r="USG738" s="540"/>
      <c r="USH738" s="540"/>
      <c r="USI738" s="540"/>
      <c r="USJ738" s="540"/>
      <c r="USK738" s="540"/>
      <c r="USL738" s="540"/>
      <c r="USM738" s="540"/>
      <c r="USN738" s="540"/>
      <c r="USO738" s="540"/>
      <c r="USP738" s="540"/>
      <c r="USQ738" s="540"/>
      <c r="USR738" s="540"/>
      <c r="USS738" s="540"/>
      <c r="UST738" s="540"/>
      <c r="USU738" s="540"/>
      <c r="USV738" s="540"/>
      <c r="USW738" s="540"/>
      <c r="USX738" s="540"/>
      <c r="USY738" s="540"/>
      <c r="USZ738" s="540"/>
      <c r="UTA738" s="540"/>
      <c r="UTB738" s="540"/>
      <c r="UTC738" s="540"/>
      <c r="UTD738" s="540"/>
      <c r="UTE738" s="540"/>
      <c r="UTF738" s="540"/>
      <c r="UTG738" s="540"/>
      <c r="UTH738" s="540"/>
      <c r="UTI738" s="540"/>
      <c r="UTJ738" s="540"/>
      <c r="UTK738" s="540"/>
      <c r="UTL738" s="540"/>
      <c r="UTM738" s="540"/>
      <c r="UTN738" s="540"/>
      <c r="UTO738" s="540"/>
      <c r="UTP738" s="540"/>
      <c r="UTQ738" s="540"/>
      <c r="UTR738" s="540"/>
      <c r="UTS738" s="540"/>
      <c r="UTT738" s="540"/>
      <c r="UTU738" s="540"/>
      <c r="UTV738" s="540"/>
      <c r="UTW738" s="540"/>
      <c r="UTX738" s="540"/>
      <c r="UTY738" s="540"/>
      <c r="UTZ738" s="540"/>
      <c r="UUA738" s="540"/>
      <c r="UUB738" s="540"/>
      <c r="UUC738" s="540"/>
      <c r="UUD738" s="540"/>
      <c r="UUE738" s="540"/>
      <c r="UUF738" s="540"/>
      <c r="UUG738" s="540"/>
      <c r="UUH738" s="540"/>
      <c r="UUI738" s="540"/>
      <c r="UUJ738" s="540"/>
      <c r="UUK738" s="540"/>
      <c r="UUL738" s="540"/>
      <c r="UUM738" s="540"/>
      <c r="UUN738" s="540"/>
      <c r="UUO738" s="540"/>
      <c r="UUP738" s="540"/>
      <c r="UUQ738" s="540"/>
      <c r="UUR738" s="540"/>
      <c r="UUS738" s="540"/>
      <c r="UUT738" s="540"/>
      <c r="UUU738" s="540"/>
      <c r="UUV738" s="540"/>
      <c r="UUW738" s="540"/>
      <c r="UUX738" s="540"/>
      <c r="UUY738" s="540"/>
      <c r="UUZ738" s="540"/>
      <c r="UVA738" s="540"/>
      <c r="UVB738" s="540"/>
      <c r="UVC738" s="540"/>
      <c r="UVD738" s="540"/>
      <c r="UVE738" s="540"/>
      <c r="UVF738" s="540"/>
      <c r="UVG738" s="540"/>
      <c r="UVH738" s="540"/>
      <c r="UVI738" s="540"/>
      <c r="UVJ738" s="540"/>
      <c r="UVK738" s="540"/>
      <c r="UVL738" s="540"/>
      <c r="UVM738" s="540"/>
      <c r="UVN738" s="540"/>
      <c r="UVO738" s="540"/>
      <c r="UVP738" s="540"/>
      <c r="UVQ738" s="540"/>
      <c r="UVR738" s="540"/>
      <c r="UVS738" s="540"/>
      <c r="UVT738" s="540"/>
      <c r="UVU738" s="540"/>
      <c r="UVV738" s="540"/>
      <c r="UVW738" s="540"/>
      <c r="UVX738" s="540"/>
      <c r="UVY738" s="540"/>
      <c r="UVZ738" s="540"/>
      <c r="UWA738" s="540"/>
      <c r="UWB738" s="540"/>
      <c r="UWC738" s="540"/>
      <c r="UWD738" s="540"/>
      <c r="UWE738" s="540"/>
      <c r="UWF738" s="540"/>
      <c r="UWG738" s="540"/>
      <c r="UWH738" s="540"/>
      <c r="UWI738" s="540"/>
      <c r="UWJ738" s="540"/>
      <c r="UWK738" s="540"/>
      <c r="UWL738" s="540"/>
      <c r="UWM738" s="540"/>
      <c r="UWN738" s="540"/>
      <c r="UWO738" s="540"/>
      <c r="UWP738" s="540"/>
      <c r="UWQ738" s="540"/>
      <c r="UWR738" s="540"/>
      <c r="UWS738" s="540"/>
      <c r="UWT738" s="540"/>
      <c r="UWU738" s="540"/>
      <c r="UWV738" s="540"/>
      <c r="UWW738" s="540"/>
      <c r="UWX738" s="540"/>
      <c r="UWY738" s="540"/>
      <c r="UWZ738" s="540"/>
      <c r="UXA738" s="540"/>
      <c r="UXB738" s="540"/>
      <c r="UXC738" s="540"/>
      <c r="UXD738" s="540"/>
      <c r="UXE738" s="540"/>
      <c r="UXF738" s="540"/>
      <c r="UXG738" s="540"/>
      <c r="UXH738" s="540"/>
      <c r="UXI738" s="540"/>
      <c r="UXJ738" s="540"/>
      <c r="UXK738" s="540"/>
      <c r="UXL738" s="540"/>
      <c r="UXM738" s="540"/>
      <c r="UXN738" s="540"/>
      <c r="UXO738" s="540"/>
      <c r="UXP738" s="540"/>
      <c r="UXQ738" s="540"/>
      <c r="UXR738" s="540"/>
      <c r="UXS738" s="540"/>
      <c r="UXT738" s="540"/>
      <c r="UXU738" s="540"/>
      <c r="UXV738" s="540"/>
      <c r="UXW738" s="540"/>
      <c r="UXX738" s="540"/>
      <c r="UXY738" s="540"/>
      <c r="UXZ738" s="540"/>
      <c r="UYA738" s="540"/>
      <c r="UYB738" s="540"/>
      <c r="UYC738" s="540"/>
      <c r="UYD738" s="540"/>
      <c r="UYE738" s="540"/>
      <c r="UYF738" s="540"/>
      <c r="UYG738" s="540"/>
      <c r="UYH738" s="540"/>
      <c r="UYI738" s="540"/>
      <c r="UYJ738" s="540"/>
      <c r="UYK738" s="540"/>
      <c r="UYL738" s="540"/>
      <c r="UYM738" s="540"/>
      <c r="UYN738" s="540"/>
      <c r="UYO738" s="540"/>
      <c r="UYP738" s="540"/>
      <c r="UYQ738" s="540"/>
      <c r="UYR738" s="540"/>
      <c r="UYS738" s="540"/>
      <c r="UYT738" s="540"/>
      <c r="UYU738" s="540"/>
      <c r="UYV738" s="540"/>
      <c r="UYW738" s="540"/>
      <c r="UYX738" s="540"/>
      <c r="UYY738" s="540"/>
      <c r="UYZ738" s="540"/>
      <c r="UZA738" s="540"/>
      <c r="UZB738" s="540"/>
      <c r="UZC738" s="540"/>
      <c r="UZD738" s="540"/>
      <c r="UZE738" s="540"/>
      <c r="UZF738" s="540"/>
      <c r="UZG738" s="540"/>
      <c r="UZH738" s="540"/>
      <c r="UZI738" s="540"/>
      <c r="UZJ738" s="540"/>
      <c r="UZK738" s="540"/>
      <c r="UZL738" s="540"/>
      <c r="UZM738" s="540"/>
      <c r="UZN738" s="540"/>
      <c r="UZO738" s="540"/>
      <c r="UZP738" s="540"/>
      <c r="UZQ738" s="540"/>
      <c r="UZR738" s="540"/>
      <c r="UZS738" s="540"/>
      <c r="UZT738" s="540"/>
      <c r="UZU738" s="540"/>
      <c r="UZV738" s="540"/>
      <c r="UZW738" s="540"/>
      <c r="UZX738" s="540"/>
      <c r="UZY738" s="540"/>
      <c r="UZZ738" s="540"/>
      <c r="VAA738" s="540"/>
      <c r="VAB738" s="540"/>
      <c r="VAC738" s="540"/>
      <c r="VAD738" s="540"/>
      <c r="VAE738" s="540"/>
      <c r="VAF738" s="540"/>
      <c r="VAG738" s="540"/>
      <c r="VAH738" s="540"/>
      <c r="VAI738" s="540"/>
      <c r="VAJ738" s="540"/>
      <c r="VAK738" s="540"/>
      <c r="VAL738" s="540"/>
      <c r="VAM738" s="540"/>
      <c r="VAN738" s="540"/>
      <c r="VAO738" s="540"/>
      <c r="VAP738" s="540"/>
      <c r="VAQ738" s="540"/>
      <c r="VAR738" s="540"/>
      <c r="VAS738" s="540"/>
      <c r="VAT738" s="540"/>
      <c r="VAU738" s="540"/>
      <c r="VAV738" s="540"/>
      <c r="VAW738" s="540"/>
      <c r="VAX738" s="540"/>
      <c r="VAY738" s="540"/>
      <c r="VAZ738" s="540"/>
      <c r="VBA738" s="540"/>
      <c r="VBB738" s="540"/>
      <c r="VBC738" s="540"/>
      <c r="VBD738" s="540"/>
      <c r="VBE738" s="540"/>
      <c r="VBF738" s="540"/>
      <c r="VBG738" s="540"/>
      <c r="VBH738" s="540"/>
      <c r="VBI738" s="540"/>
      <c r="VBJ738" s="540"/>
      <c r="VBK738" s="540"/>
      <c r="VBL738" s="540"/>
      <c r="VBM738" s="540"/>
      <c r="VBN738" s="540"/>
      <c r="VBO738" s="540"/>
      <c r="VBP738" s="540"/>
      <c r="VBQ738" s="540"/>
      <c r="VBR738" s="540"/>
      <c r="VBS738" s="540"/>
      <c r="VBT738" s="540"/>
      <c r="VBU738" s="540"/>
      <c r="VBV738" s="540"/>
      <c r="VBW738" s="540"/>
      <c r="VBX738" s="540"/>
      <c r="VBY738" s="540"/>
      <c r="VBZ738" s="540"/>
      <c r="VCA738" s="540"/>
      <c r="VCB738" s="540"/>
      <c r="VCC738" s="540"/>
      <c r="VCD738" s="540"/>
      <c r="VCE738" s="540"/>
      <c r="VCF738" s="540"/>
      <c r="VCG738" s="540"/>
      <c r="VCH738" s="540"/>
      <c r="VCI738" s="540"/>
      <c r="VCJ738" s="540"/>
      <c r="VCK738" s="540"/>
      <c r="VCL738" s="540"/>
      <c r="VCM738" s="540"/>
      <c r="VCN738" s="540"/>
      <c r="VCO738" s="540"/>
      <c r="VCP738" s="540"/>
      <c r="VCQ738" s="540"/>
      <c r="VCR738" s="540"/>
      <c r="VCS738" s="540"/>
      <c r="VCT738" s="540"/>
      <c r="VCU738" s="540"/>
      <c r="VCV738" s="540"/>
      <c r="VCW738" s="540"/>
      <c r="VCX738" s="540"/>
      <c r="VCY738" s="540"/>
      <c r="VCZ738" s="540"/>
      <c r="VDA738" s="540"/>
      <c r="VDB738" s="540"/>
      <c r="VDC738" s="540"/>
      <c r="VDD738" s="540"/>
      <c r="VDE738" s="540"/>
      <c r="VDF738" s="540"/>
      <c r="VDG738" s="540"/>
      <c r="VDH738" s="540"/>
      <c r="VDI738" s="540"/>
      <c r="VDJ738" s="540"/>
      <c r="VDK738" s="540"/>
      <c r="VDL738" s="540"/>
      <c r="VDM738" s="540"/>
      <c r="VDN738" s="540"/>
      <c r="VDO738" s="540"/>
      <c r="VDP738" s="540"/>
      <c r="VDQ738" s="540"/>
      <c r="VDR738" s="540"/>
      <c r="VDS738" s="540"/>
      <c r="VDT738" s="540"/>
      <c r="VDU738" s="540"/>
      <c r="VDV738" s="540"/>
      <c r="VDW738" s="540"/>
      <c r="VDX738" s="540"/>
      <c r="VDY738" s="540"/>
      <c r="VDZ738" s="540"/>
      <c r="VEA738" s="540"/>
      <c r="VEB738" s="540"/>
      <c r="VEC738" s="540"/>
      <c r="VED738" s="540"/>
      <c r="VEE738" s="540"/>
      <c r="VEF738" s="540"/>
      <c r="VEG738" s="540"/>
      <c r="VEH738" s="540"/>
      <c r="VEI738" s="540"/>
      <c r="VEJ738" s="540"/>
      <c r="VEK738" s="540"/>
      <c r="VEL738" s="540"/>
      <c r="VEM738" s="540"/>
      <c r="VEN738" s="540"/>
      <c r="VEO738" s="540"/>
      <c r="VEP738" s="540"/>
      <c r="VEQ738" s="540"/>
      <c r="VER738" s="540"/>
      <c r="VES738" s="540"/>
      <c r="VET738" s="540"/>
      <c r="VEU738" s="540"/>
      <c r="VEV738" s="540"/>
      <c r="VEW738" s="540"/>
      <c r="VEX738" s="540"/>
      <c r="VEY738" s="540"/>
      <c r="VEZ738" s="540"/>
      <c r="VFA738" s="540"/>
      <c r="VFB738" s="540"/>
      <c r="VFC738" s="540"/>
      <c r="VFD738" s="540"/>
      <c r="VFE738" s="540"/>
      <c r="VFF738" s="540"/>
      <c r="VFG738" s="540"/>
      <c r="VFH738" s="540"/>
      <c r="VFI738" s="540"/>
      <c r="VFJ738" s="540"/>
      <c r="VFK738" s="540"/>
      <c r="VFL738" s="540"/>
      <c r="VFM738" s="540"/>
      <c r="VFN738" s="540"/>
      <c r="VFO738" s="540"/>
      <c r="VFP738" s="540"/>
      <c r="VFQ738" s="540"/>
      <c r="VFR738" s="540"/>
      <c r="VFS738" s="540"/>
      <c r="VFT738" s="540"/>
      <c r="VFU738" s="540"/>
      <c r="VFV738" s="540"/>
      <c r="VFW738" s="540"/>
      <c r="VFX738" s="540"/>
      <c r="VFY738" s="540"/>
      <c r="VFZ738" s="540"/>
      <c r="VGA738" s="540"/>
      <c r="VGB738" s="540"/>
      <c r="VGC738" s="540"/>
      <c r="VGD738" s="540"/>
      <c r="VGE738" s="540"/>
      <c r="VGF738" s="540"/>
      <c r="VGG738" s="540"/>
      <c r="VGH738" s="540"/>
      <c r="VGI738" s="540"/>
      <c r="VGJ738" s="540"/>
      <c r="VGK738" s="540"/>
      <c r="VGL738" s="540"/>
      <c r="VGM738" s="540"/>
      <c r="VGN738" s="540"/>
      <c r="VGO738" s="540"/>
      <c r="VGP738" s="540"/>
      <c r="VGQ738" s="540"/>
      <c r="VGR738" s="540"/>
      <c r="VGS738" s="540"/>
      <c r="VGT738" s="540"/>
      <c r="VGU738" s="540"/>
      <c r="VGV738" s="540"/>
      <c r="VGW738" s="540"/>
      <c r="VGX738" s="540"/>
      <c r="VGY738" s="540"/>
      <c r="VGZ738" s="540"/>
      <c r="VHA738" s="540"/>
      <c r="VHB738" s="540"/>
      <c r="VHC738" s="540"/>
      <c r="VHD738" s="540"/>
      <c r="VHE738" s="540"/>
      <c r="VHF738" s="540"/>
      <c r="VHG738" s="540"/>
      <c r="VHH738" s="540"/>
      <c r="VHI738" s="540"/>
      <c r="VHJ738" s="540"/>
      <c r="VHK738" s="540"/>
      <c r="VHL738" s="540"/>
      <c r="VHM738" s="540"/>
      <c r="VHN738" s="540"/>
      <c r="VHO738" s="540"/>
      <c r="VHP738" s="540"/>
      <c r="VHQ738" s="540"/>
      <c r="VHR738" s="540"/>
      <c r="VHS738" s="540"/>
      <c r="VHT738" s="540"/>
      <c r="VHU738" s="540"/>
      <c r="VHV738" s="540"/>
      <c r="VHW738" s="540"/>
      <c r="VHX738" s="540"/>
      <c r="VHY738" s="540"/>
      <c r="VHZ738" s="540"/>
      <c r="VIA738" s="540"/>
      <c r="VIB738" s="540"/>
      <c r="VIC738" s="540"/>
      <c r="VID738" s="540"/>
      <c r="VIE738" s="540"/>
      <c r="VIF738" s="540"/>
      <c r="VIG738" s="540"/>
      <c r="VIH738" s="540"/>
      <c r="VII738" s="540"/>
      <c r="VIJ738" s="540"/>
      <c r="VIK738" s="540"/>
      <c r="VIL738" s="540"/>
      <c r="VIM738" s="540"/>
      <c r="VIN738" s="540"/>
      <c r="VIO738" s="540"/>
      <c r="VIP738" s="540"/>
      <c r="VIQ738" s="540"/>
      <c r="VIR738" s="540"/>
      <c r="VIS738" s="540"/>
      <c r="VIT738" s="540"/>
      <c r="VIU738" s="540"/>
      <c r="VIV738" s="540"/>
      <c r="VIW738" s="540"/>
      <c r="VIX738" s="540"/>
      <c r="VIY738" s="540"/>
      <c r="VIZ738" s="540"/>
      <c r="VJA738" s="540"/>
      <c r="VJB738" s="540"/>
      <c r="VJC738" s="540"/>
      <c r="VJD738" s="540"/>
      <c r="VJE738" s="540"/>
      <c r="VJF738" s="540"/>
      <c r="VJG738" s="540"/>
      <c r="VJH738" s="540"/>
      <c r="VJI738" s="540"/>
      <c r="VJJ738" s="540"/>
      <c r="VJK738" s="540"/>
      <c r="VJL738" s="540"/>
      <c r="VJM738" s="540"/>
      <c r="VJN738" s="540"/>
      <c r="VJO738" s="540"/>
      <c r="VJP738" s="540"/>
      <c r="VJQ738" s="540"/>
      <c r="VJR738" s="540"/>
      <c r="VJS738" s="540"/>
      <c r="VJT738" s="540"/>
      <c r="VJU738" s="540"/>
      <c r="VJV738" s="540"/>
      <c r="VJW738" s="540"/>
      <c r="VJX738" s="540"/>
      <c r="VJY738" s="540"/>
      <c r="VJZ738" s="540"/>
      <c r="VKA738" s="540"/>
      <c r="VKB738" s="540"/>
      <c r="VKC738" s="540"/>
      <c r="VKD738" s="540"/>
      <c r="VKE738" s="540"/>
      <c r="VKF738" s="540"/>
      <c r="VKG738" s="540"/>
      <c r="VKH738" s="540"/>
      <c r="VKI738" s="540"/>
      <c r="VKJ738" s="540"/>
      <c r="VKK738" s="540"/>
      <c r="VKL738" s="540"/>
      <c r="VKM738" s="540"/>
      <c r="VKN738" s="540"/>
      <c r="VKO738" s="540"/>
      <c r="VKP738" s="540"/>
      <c r="VKQ738" s="540"/>
      <c r="VKR738" s="540"/>
      <c r="VKS738" s="540"/>
      <c r="VKT738" s="540"/>
      <c r="VKU738" s="540"/>
      <c r="VKV738" s="540"/>
      <c r="VKW738" s="540"/>
      <c r="VKX738" s="540"/>
      <c r="VKY738" s="540"/>
      <c r="VKZ738" s="540"/>
      <c r="VLA738" s="540"/>
      <c r="VLB738" s="540"/>
      <c r="VLC738" s="540"/>
      <c r="VLD738" s="540"/>
      <c r="VLE738" s="540"/>
      <c r="VLF738" s="540"/>
      <c r="VLG738" s="540"/>
      <c r="VLH738" s="540"/>
      <c r="VLI738" s="540"/>
      <c r="VLJ738" s="540"/>
      <c r="VLK738" s="540"/>
      <c r="VLL738" s="540"/>
      <c r="VLM738" s="540"/>
      <c r="VLN738" s="540"/>
      <c r="VLO738" s="540"/>
      <c r="VLP738" s="540"/>
      <c r="VLQ738" s="540"/>
      <c r="VLR738" s="540"/>
      <c r="VLS738" s="540"/>
      <c r="VLT738" s="540"/>
      <c r="VLU738" s="540"/>
      <c r="VLV738" s="540"/>
      <c r="VLW738" s="540"/>
      <c r="VLX738" s="540"/>
      <c r="VLY738" s="540"/>
      <c r="VLZ738" s="540"/>
      <c r="VMA738" s="540"/>
      <c r="VMB738" s="540"/>
      <c r="VMC738" s="540"/>
      <c r="VMD738" s="540"/>
      <c r="VME738" s="540"/>
      <c r="VMF738" s="540"/>
      <c r="VMG738" s="540"/>
      <c r="VMH738" s="540"/>
      <c r="VMI738" s="540"/>
      <c r="VMJ738" s="540"/>
      <c r="VMK738" s="540"/>
      <c r="VML738" s="540"/>
      <c r="VMM738" s="540"/>
      <c r="VMN738" s="540"/>
      <c r="VMO738" s="540"/>
      <c r="VMP738" s="540"/>
      <c r="VMQ738" s="540"/>
      <c r="VMR738" s="540"/>
      <c r="VMS738" s="540"/>
      <c r="VMT738" s="540"/>
      <c r="VMU738" s="540"/>
      <c r="VMV738" s="540"/>
      <c r="VMW738" s="540"/>
      <c r="VMX738" s="540"/>
      <c r="VMY738" s="540"/>
      <c r="VMZ738" s="540"/>
      <c r="VNA738" s="540"/>
      <c r="VNB738" s="540"/>
      <c r="VNC738" s="540"/>
      <c r="VND738" s="540"/>
      <c r="VNE738" s="540"/>
      <c r="VNF738" s="540"/>
      <c r="VNG738" s="540"/>
      <c r="VNH738" s="540"/>
      <c r="VNI738" s="540"/>
      <c r="VNJ738" s="540"/>
      <c r="VNK738" s="540"/>
      <c r="VNL738" s="540"/>
      <c r="VNM738" s="540"/>
      <c r="VNN738" s="540"/>
      <c r="VNO738" s="540"/>
      <c r="VNP738" s="540"/>
      <c r="VNQ738" s="540"/>
      <c r="VNR738" s="540"/>
      <c r="VNS738" s="540"/>
      <c r="VNT738" s="540"/>
      <c r="VNU738" s="540"/>
      <c r="VNV738" s="540"/>
      <c r="VNW738" s="540"/>
      <c r="VNX738" s="540"/>
      <c r="VNY738" s="540"/>
      <c r="VNZ738" s="540"/>
      <c r="VOA738" s="540"/>
      <c r="VOB738" s="540"/>
      <c r="VOC738" s="540"/>
      <c r="VOD738" s="540"/>
      <c r="VOE738" s="540"/>
      <c r="VOF738" s="540"/>
      <c r="VOG738" s="540"/>
      <c r="VOH738" s="540"/>
      <c r="VOI738" s="540"/>
      <c r="VOJ738" s="540"/>
      <c r="VOK738" s="540"/>
      <c r="VOL738" s="540"/>
      <c r="VOM738" s="540"/>
      <c r="VON738" s="540"/>
      <c r="VOO738" s="540"/>
      <c r="VOP738" s="540"/>
      <c r="VOQ738" s="540"/>
      <c r="VOR738" s="540"/>
      <c r="VOS738" s="540"/>
      <c r="VOT738" s="540"/>
      <c r="VOU738" s="540"/>
      <c r="VOV738" s="540"/>
      <c r="VOW738" s="540"/>
      <c r="VOX738" s="540"/>
      <c r="VOY738" s="540"/>
      <c r="VOZ738" s="540"/>
      <c r="VPA738" s="540"/>
      <c r="VPB738" s="540"/>
      <c r="VPC738" s="540"/>
      <c r="VPD738" s="540"/>
      <c r="VPE738" s="540"/>
      <c r="VPF738" s="540"/>
      <c r="VPG738" s="540"/>
      <c r="VPH738" s="540"/>
      <c r="VPI738" s="540"/>
      <c r="VPJ738" s="540"/>
      <c r="VPK738" s="540"/>
      <c r="VPL738" s="540"/>
      <c r="VPM738" s="540"/>
      <c r="VPN738" s="540"/>
      <c r="VPO738" s="540"/>
      <c r="VPP738" s="540"/>
      <c r="VPQ738" s="540"/>
      <c r="VPR738" s="540"/>
      <c r="VPS738" s="540"/>
      <c r="VPT738" s="540"/>
      <c r="VPU738" s="540"/>
      <c r="VPV738" s="540"/>
      <c r="VPW738" s="540"/>
      <c r="VPX738" s="540"/>
      <c r="VPY738" s="540"/>
      <c r="VPZ738" s="540"/>
      <c r="VQA738" s="540"/>
      <c r="VQB738" s="540"/>
      <c r="VQC738" s="540"/>
      <c r="VQD738" s="540"/>
      <c r="VQE738" s="540"/>
      <c r="VQF738" s="540"/>
      <c r="VQG738" s="540"/>
      <c r="VQH738" s="540"/>
      <c r="VQI738" s="540"/>
      <c r="VQJ738" s="540"/>
      <c r="VQK738" s="540"/>
      <c r="VQL738" s="540"/>
      <c r="VQM738" s="540"/>
      <c r="VQN738" s="540"/>
      <c r="VQO738" s="540"/>
      <c r="VQP738" s="540"/>
      <c r="VQQ738" s="540"/>
      <c r="VQR738" s="540"/>
      <c r="VQS738" s="540"/>
      <c r="VQT738" s="540"/>
      <c r="VQU738" s="540"/>
      <c r="VQV738" s="540"/>
      <c r="VQW738" s="540"/>
      <c r="VQX738" s="540"/>
      <c r="VQY738" s="540"/>
      <c r="VQZ738" s="540"/>
      <c r="VRA738" s="540"/>
      <c r="VRB738" s="540"/>
      <c r="VRC738" s="540"/>
      <c r="VRD738" s="540"/>
      <c r="VRE738" s="540"/>
      <c r="VRF738" s="540"/>
      <c r="VRG738" s="540"/>
      <c r="VRH738" s="540"/>
      <c r="VRI738" s="540"/>
      <c r="VRJ738" s="540"/>
      <c r="VRK738" s="540"/>
      <c r="VRL738" s="540"/>
      <c r="VRM738" s="540"/>
      <c r="VRN738" s="540"/>
      <c r="VRO738" s="540"/>
      <c r="VRP738" s="540"/>
      <c r="VRQ738" s="540"/>
      <c r="VRR738" s="540"/>
      <c r="VRS738" s="540"/>
      <c r="VRT738" s="540"/>
      <c r="VRU738" s="540"/>
      <c r="VRV738" s="540"/>
      <c r="VRW738" s="540"/>
      <c r="VRX738" s="540"/>
      <c r="VRY738" s="540"/>
      <c r="VRZ738" s="540"/>
      <c r="VSA738" s="540"/>
      <c r="VSB738" s="540"/>
      <c r="VSC738" s="540"/>
      <c r="VSD738" s="540"/>
      <c r="VSE738" s="540"/>
      <c r="VSF738" s="540"/>
      <c r="VSG738" s="540"/>
      <c r="VSH738" s="540"/>
      <c r="VSI738" s="540"/>
      <c r="VSJ738" s="540"/>
      <c r="VSK738" s="540"/>
      <c r="VSL738" s="540"/>
      <c r="VSM738" s="540"/>
      <c r="VSN738" s="540"/>
      <c r="VSO738" s="540"/>
      <c r="VSP738" s="540"/>
      <c r="VSQ738" s="540"/>
      <c r="VSR738" s="540"/>
      <c r="VSS738" s="540"/>
      <c r="VST738" s="540"/>
      <c r="VSU738" s="540"/>
      <c r="VSV738" s="540"/>
      <c r="VSW738" s="540"/>
      <c r="VSX738" s="540"/>
      <c r="VSY738" s="540"/>
      <c r="VSZ738" s="540"/>
      <c r="VTA738" s="540"/>
      <c r="VTB738" s="540"/>
      <c r="VTC738" s="540"/>
      <c r="VTD738" s="540"/>
      <c r="VTE738" s="540"/>
      <c r="VTF738" s="540"/>
      <c r="VTG738" s="540"/>
      <c r="VTH738" s="540"/>
      <c r="VTI738" s="540"/>
      <c r="VTJ738" s="540"/>
      <c r="VTK738" s="540"/>
      <c r="VTL738" s="540"/>
      <c r="VTM738" s="540"/>
      <c r="VTN738" s="540"/>
      <c r="VTO738" s="540"/>
      <c r="VTP738" s="540"/>
      <c r="VTQ738" s="540"/>
      <c r="VTR738" s="540"/>
      <c r="VTS738" s="540"/>
      <c r="VTT738" s="540"/>
      <c r="VTU738" s="540"/>
      <c r="VTV738" s="540"/>
      <c r="VTW738" s="540"/>
      <c r="VTX738" s="540"/>
      <c r="VTY738" s="540"/>
      <c r="VTZ738" s="540"/>
      <c r="VUA738" s="540"/>
      <c r="VUB738" s="540"/>
      <c r="VUC738" s="540"/>
      <c r="VUD738" s="540"/>
      <c r="VUE738" s="540"/>
      <c r="VUF738" s="540"/>
      <c r="VUG738" s="540"/>
      <c r="VUH738" s="540"/>
      <c r="VUI738" s="540"/>
      <c r="VUJ738" s="540"/>
      <c r="VUK738" s="540"/>
      <c r="VUL738" s="540"/>
      <c r="VUM738" s="540"/>
      <c r="VUN738" s="540"/>
      <c r="VUO738" s="540"/>
      <c r="VUP738" s="540"/>
      <c r="VUQ738" s="540"/>
      <c r="VUR738" s="540"/>
      <c r="VUS738" s="540"/>
      <c r="VUT738" s="540"/>
      <c r="VUU738" s="540"/>
      <c r="VUV738" s="540"/>
      <c r="VUW738" s="540"/>
      <c r="VUX738" s="540"/>
      <c r="VUY738" s="540"/>
      <c r="VUZ738" s="540"/>
      <c r="VVA738" s="540"/>
      <c r="VVB738" s="540"/>
      <c r="VVC738" s="540"/>
      <c r="VVD738" s="540"/>
      <c r="VVE738" s="540"/>
      <c r="VVF738" s="540"/>
      <c r="VVG738" s="540"/>
      <c r="VVH738" s="540"/>
      <c r="VVI738" s="540"/>
      <c r="VVJ738" s="540"/>
      <c r="VVK738" s="540"/>
      <c r="VVL738" s="540"/>
      <c r="VVM738" s="540"/>
      <c r="VVN738" s="540"/>
      <c r="VVO738" s="540"/>
      <c r="VVP738" s="540"/>
      <c r="VVQ738" s="540"/>
      <c r="VVR738" s="540"/>
      <c r="VVS738" s="540"/>
      <c r="VVT738" s="540"/>
      <c r="VVU738" s="540"/>
      <c r="VVV738" s="540"/>
      <c r="VVW738" s="540"/>
      <c r="VVX738" s="540"/>
      <c r="VVY738" s="540"/>
      <c r="VVZ738" s="540"/>
      <c r="VWA738" s="540"/>
      <c r="VWB738" s="540"/>
      <c r="VWC738" s="540"/>
      <c r="VWD738" s="540"/>
      <c r="VWE738" s="540"/>
      <c r="VWF738" s="540"/>
      <c r="VWG738" s="540"/>
      <c r="VWH738" s="540"/>
      <c r="VWI738" s="540"/>
      <c r="VWJ738" s="540"/>
      <c r="VWK738" s="540"/>
      <c r="VWL738" s="540"/>
      <c r="VWM738" s="540"/>
      <c r="VWN738" s="540"/>
      <c r="VWO738" s="540"/>
      <c r="VWP738" s="540"/>
      <c r="VWQ738" s="540"/>
      <c r="VWR738" s="540"/>
      <c r="VWS738" s="540"/>
      <c r="VWT738" s="540"/>
      <c r="VWU738" s="540"/>
      <c r="VWV738" s="540"/>
      <c r="VWW738" s="540"/>
      <c r="VWX738" s="540"/>
      <c r="VWY738" s="540"/>
      <c r="VWZ738" s="540"/>
      <c r="VXA738" s="540"/>
      <c r="VXB738" s="540"/>
      <c r="VXC738" s="540"/>
      <c r="VXD738" s="540"/>
      <c r="VXE738" s="540"/>
      <c r="VXF738" s="540"/>
      <c r="VXG738" s="540"/>
      <c r="VXH738" s="540"/>
      <c r="VXI738" s="540"/>
      <c r="VXJ738" s="540"/>
      <c r="VXK738" s="540"/>
      <c r="VXL738" s="540"/>
      <c r="VXM738" s="540"/>
      <c r="VXN738" s="540"/>
      <c r="VXO738" s="540"/>
      <c r="VXP738" s="540"/>
      <c r="VXQ738" s="540"/>
      <c r="VXR738" s="540"/>
      <c r="VXS738" s="540"/>
      <c r="VXT738" s="540"/>
      <c r="VXU738" s="540"/>
      <c r="VXV738" s="540"/>
      <c r="VXW738" s="540"/>
      <c r="VXX738" s="540"/>
      <c r="VXY738" s="540"/>
      <c r="VXZ738" s="540"/>
      <c r="VYA738" s="540"/>
      <c r="VYB738" s="540"/>
      <c r="VYC738" s="540"/>
      <c r="VYD738" s="540"/>
      <c r="VYE738" s="540"/>
      <c r="VYF738" s="540"/>
      <c r="VYG738" s="540"/>
      <c r="VYH738" s="540"/>
      <c r="VYI738" s="540"/>
      <c r="VYJ738" s="540"/>
      <c r="VYK738" s="540"/>
      <c r="VYL738" s="540"/>
      <c r="VYM738" s="540"/>
      <c r="VYN738" s="540"/>
      <c r="VYO738" s="540"/>
      <c r="VYP738" s="540"/>
      <c r="VYQ738" s="540"/>
      <c r="VYR738" s="540"/>
      <c r="VYS738" s="540"/>
      <c r="VYT738" s="540"/>
      <c r="VYU738" s="540"/>
      <c r="VYV738" s="540"/>
      <c r="VYW738" s="540"/>
      <c r="VYX738" s="540"/>
      <c r="VYY738" s="540"/>
      <c r="VYZ738" s="540"/>
      <c r="VZA738" s="540"/>
      <c r="VZB738" s="540"/>
      <c r="VZC738" s="540"/>
      <c r="VZD738" s="540"/>
      <c r="VZE738" s="540"/>
      <c r="VZF738" s="540"/>
      <c r="VZG738" s="540"/>
      <c r="VZH738" s="540"/>
      <c r="VZI738" s="540"/>
      <c r="VZJ738" s="540"/>
      <c r="VZK738" s="540"/>
      <c r="VZL738" s="540"/>
      <c r="VZM738" s="540"/>
      <c r="VZN738" s="540"/>
      <c r="VZO738" s="540"/>
      <c r="VZP738" s="540"/>
      <c r="VZQ738" s="540"/>
      <c r="VZR738" s="540"/>
      <c r="VZS738" s="540"/>
      <c r="VZT738" s="540"/>
      <c r="VZU738" s="540"/>
      <c r="VZV738" s="540"/>
      <c r="VZW738" s="540"/>
      <c r="VZX738" s="540"/>
      <c r="VZY738" s="540"/>
      <c r="VZZ738" s="540"/>
      <c r="WAA738" s="540"/>
      <c r="WAB738" s="540"/>
      <c r="WAC738" s="540"/>
      <c r="WAD738" s="540"/>
      <c r="WAE738" s="540"/>
      <c r="WAF738" s="540"/>
      <c r="WAG738" s="540"/>
      <c r="WAH738" s="540"/>
      <c r="WAI738" s="540"/>
      <c r="WAJ738" s="540"/>
      <c r="WAK738" s="540"/>
      <c r="WAL738" s="540"/>
      <c r="WAM738" s="540"/>
      <c r="WAN738" s="540"/>
      <c r="WAO738" s="540"/>
      <c r="WAP738" s="540"/>
      <c r="WAQ738" s="540"/>
      <c r="WAR738" s="540"/>
      <c r="WAS738" s="540"/>
      <c r="WAT738" s="540"/>
      <c r="WAU738" s="540"/>
      <c r="WAV738" s="540"/>
      <c r="WAW738" s="540"/>
      <c r="WAX738" s="540"/>
      <c r="WAY738" s="540"/>
      <c r="WAZ738" s="540"/>
      <c r="WBA738" s="540"/>
      <c r="WBB738" s="540"/>
      <c r="WBC738" s="540"/>
      <c r="WBD738" s="540"/>
      <c r="WBE738" s="540"/>
      <c r="WBF738" s="540"/>
      <c r="WBG738" s="540"/>
      <c r="WBH738" s="540"/>
      <c r="WBI738" s="540"/>
      <c r="WBJ738" s="540"/>
      <c r="WBK738" s="540"/>
      <c r="WBL738" s="540"/>
      <c r="WBM738" s="540"/>
      <c r="WBN738" s="540"/>
      <c r="WBO738" s="540"/>
      <c r="WBP738" s="540"/>
      <c r="WBQ738" s="540"/>
      <c r="WBR738" s="540"/>
      <c r="WBS738" s="540"/>
      <c r="WBT738" s="540"/>
      <c r="WBU738" s="540"/>
      <c r="WBV738" s="540"/>
      <c r="WBW738" s="540"/>
      <c r="WBX738" s="540"/>
      <c r="WBY738" s="540"/>
      <c r="WBZ738" s="540"/>
      <c r="WCA738" s="540"/>
      <c r="WCB738" s="540"/>
      <c r="WCC738" s="540"/>
      <c r="WCD738" s="540"/>
      <c r="WCE738" s="540"/>
      <c r="WCF738" s="540"/>
      <c r="WCG738" s="540"/>
      <c r="WCH738" s="540"/>
      <c r="WCI738" s="540"/>
      <c r="WCJ738" s="540"/>
      <c r="WCK738" s="540"/>
      <c r="WCL738" s="540"/>
      <c r="WCM738" s="540"/>
      <c r="WCN738" s="540"/>
      <c r="WCO738" s="540"/>
      <c r="WCP738" s="540"/>
      <c r="WCQ738" s="540"/>
      <c r="WCR738" s="540"/>
      <c r="WCS738" s="540"/>
      <c r="WCT738" s="540"/>
      <c r="WCU738" s="540"/>
      <c r="WCV738" s="540"/>
      <c r="WCW738" s="540"/>
      <c r="WCX738" s="540"/>
      <c r="WCY738" s="540"/>
      <c r="WCZ738" s="540"/>
      <c r="WDA738" s="540"/>
      <c r="WDB738" s="540"/>
      <c r="WDC738" s="540"/>
      <c r="WDD738" s="540"/>
      <c r="WDE738" s="540"/>
      <c r="WDF738" s="540"/>
      <c r="WDG738" s="540"/>
      <c r="WDH738" s="540"/>
      <c r="WDI738" s="540"/>
      <c r="WDJ738" s="540"/>
      <c r="WDK738" s="540"/>
      <c r="WDL738" s="540"/>
      <c r="WDM738" s="540"/>
      <c r="WDN738" s="540"/>
      <c r="WDO738" s="540"/>
      <c r="WDP738" s="540"/>
      <c r="WDQ738" s="540"/>
      <c r="WDR738" s="540"/>
      <c r="WDS738" s="540"/>
      <c r="WDT738" s="540"/>
      <c r="WDU738" s="540"/>
      <c r="WDV738" s="540"/>
      <c r="WDW738" s="540"/>
      <c r="WDX738" s="540"/>
      <c r="WDY738" s="540"/>
      <c r="WDZ738" s="540"/>
      <c r="WEA738" s="540"/>
      <c r="WEB738" s="540"/>
      <c r="WEC738" s="540"/>
      <c r="WED738" s="540"/>
      <c r="WEE738" s="540"/>
      <c r="WEF738" s="540"/>
      <c r="WEG738" s="540"/>
      <c r="WEH738" s="540"/>
      <c r="WEI738" s="540"/>
      <c r="WEJ738" s="540"/>
      <c r="WEK738" s="540"/>
      <c r="WEL738" s="540"/>
      <c r="WEM738" s="540"/>
      <c r="WEN738" s="540"/>
      <c r="WEO738" s="540"/>
      <c r="WEP738" s="540"/>
      <c r="WEQ738" s="540"/>
      <c r="WER738" s="540"/>
      <c r="WES738" s="540"/>
      <c r="WET738" s="540"/>
      <c r="WEU738" s="540"/>
      <c r="WEV738" s="540"/>
      <c r="WEW738" s="540"/>
      <c r="WEX738" s="540"/>
      <c r="WEY738" s="540"/>
      <c r="WEZ738" s="540"/>
      <c r="WFA738" s="540"/>
      <c r="WFB738" s="540"/>
      <c r="WFC738" s="540"/>
      <c r="WFD738" s="540"/>
      <c r="WFE738" s="540"/>
      <c r="WFF738" s="540"/>
      <c r="WFG738" s="540"/>
      <c r="WFH738" s="540"/>
      <c r="WFI738" s="540"/>
      <c r="WFJ738" s="540"/>
      <c r="WFK738" s="540"/>
      <c r="WFL738" s="540"/>
      <c r="WFM738" s="540"/>
      <c r="WFN738" s="540"/>
      <c r="WFO738" s="540"/>
      <c r="WFP738" s="540"/>
      <c r="WFQ738" s="540"/>
      <c r="WFR738" s="540"/>
      <c r="WFS738" s="540"/>
      <c r="WFT738" s="540"/>
      <c r="WFU738" s="540"/>
      <c r="WFV738" s="540"/>
      <c r="WFW738" s="540"/>
      <c r="WFX738" s="540"/>
      <c r="WFY738" s="540"/>
      <c r="WFZ738" s="540"/>
      <c r="WGA738" s="540"/>
      <c r="WGB738" s="540"/>
      <c r="WGC738" s="540"/>
      <c r="WGD738" s="540"/>
      <c r="WGE738" s="540"/>
      <c r="WGF738" s="540"/>
      <c r="WGG738" s="540"/>
      <c r="WGH738" s="540"/>
      <c r="WGI738" s="540"/>
      <c r="WGJ738" s="540"/>
      <c r="WGK738" s="540"/>
      <c r="WGL738" s="540"/>
      <c r="WGM738" s="540"/>
      <c r="WGN738" s="540"/>
      <c r="WGO738" s="540"/>
      <c r="WGP738" s="540"/>
      <c r="WGQ738" s="540"/>
      <c r="WGR738" s="540"/>
      <c r="WGS738" s="540"/>
      <c r="WGT738" s="540"/>
      <c r="WGU738" s="540"/>
      <c r="WGV738" s="540"/>
      <c r="WGW738" s="540"/>
      <c r="WGX738" s="540"/>
      <c r="WGY738" s="540"/>
      <c r="WGZ738" s="540"/>
      <c r="WHA738" s="540"/>
      <c r="WHB738" s="540"/>
      <c r="WHC738" s="540"/>
      <c r="WHD738" s="540"/>
      <c r="WHE738" s="540"/>
      <c r="WHF738" s="540"/>
      <c r="WHG738" s="540"/>
      <c r="WHH738" s="540"/>
      <c r="WHI738" s="540"/>
      <c r="WHJ738" s="540"/>
      <c r="WHK738" s="540"/>
      <c r="WHL738" s="540"/>
      <c r="WHM738" s="540"/>
      <c r="WHN738" s="540"/>
      <c r="WHO738" s="540"/>
      <c r="WHP738" s="540"/>
      <c r="WHQ738" s="540"/>
      <c r="WHR738" s="540"/>
      <c r="WHS738" s="540"/>
      <c r="WHT738" s="540"/>
      <c r="WHU738" s="540"/>
      <c r="WHV738" s="540"/>
      <c r="WHW738" s="540"/>
      <c r="WHX738" s="540"/>
      <c r="WHY738" s="540"/>
      <c r="WHZ738" s="540"/>
      <c r="WIA738" s="540"/>
      <c r="WIB738" s="540"/>
      <c r="WIC738" s="540"/>
      <c r="WID738" s="540"/>
      <c r="WIE738" s="540"/>
      <c r="WIF738" s="540"/>
      <c r="WIG738" s="540"/>
      <c r="WIH738" s="540"/>
      <c r="WII738" s="540"/>
      <c r="WIJ738" s="540"/>
      <c r="WIK738" s="540"/>
      <c r="WIL738" s="540"/>
      <c r="WIM738" s="540"/>
      <c r="WIN738" s="540"/>
      <c r="WIO738" s="540"/>
      <c r="WIP738" s="540"/>
      <c r="WIQ738" s="540"/>
      <c r="WIR738" s="540"/>
      <c r="WIS738" s="540"/>
      <c r="WIT738" s="540"/>
      <c r="WIU738" s="540"/>
      <c r="WIV738" s="540"/>
      <c r="WIW738" s="540"/>
      <c r="WIX738" s="540"/>
      <c r="WIY738" s="540"/>
      <c r="WIZ738" s="540"/>
      <c r="WJA738" s="540"/>
      <c r="WJB738" s="540"/>
      <c r="WJC738" s="540"/>
      <c r="WJD738" s="540"/>
      <c r="WJE738" s="540"/>
      <c r="WJF738" s="540"/>
      <c r="WJG738" s="540"/>
      <c r="WJH738" s="540"/>
      <c r="WJI738" s="540"/>
      <c r="WJJ738" s="540"/>
      <c r="WJK738" s="540"/>
      <c r="WJL738" s="540"/>
      <c r="WJM738" s="540"/>
      <c r="WJN738" s="540"/>
      <c r="WJO738" s="540"/>
      <c r="WJP738" s="540"/>
      <c r="WJQ738" s="540"/>
      <c r="WJR738" s="540"/>
      <c r="WJS738" s="540"/>
      <c r="WJT738" s="540"/>
      <c r="WJU738" s="540"/>
      <c r="WJV738" s="540"/>
      <c r="WJW738" s="540"/>
      <c r="WJX738" s="540"/>
      <c r="WJY738" s="540"/>
      <c r="WJZ738" s="540"/>
      <c r="WKA738" s="540"/>
      <c r="WKB738" s="540"/>
      <c r="WKC738" s="540"/>
      <c r="WKD738" s="540"/>
      <c r="WKE738" s="540"/>
      <c r="WKF738" s="540"/>
      <c r="WKG738" s="540"/>
      <c r="WKH738" s="540"/>
      <c r="WKI738" s="540"/>
      <c r="WKJ738" s="540"/>
      <c r="WKK738" s="540"/>
      <c r="WKL738" s="540"/>
      <c r="WKM738" s="540"/>
      <c r="WKN738" s="540"/>
      <c r="WKO738" s="540"/>
      <c r="WKP738" s="540"/>
      <c r="WKQ738" s="540"/>
      <c r="WKR738" s="540"/>
      <c r="WKS738" s="540"/>
      <c r="WKT738" s="540"/>
      <c r="WKU738" s="540"/>
      <c r="WKV738" s="540"/>
      <c r="WKW738" s="540"/>
      <c r="WKX738" s="540"/>
      <c r="WKY738" s="540"/>
      <c r="WKZ738" s="540"/>
      <c r="WLA738" s="540"/>
      <c r="WLB738" s="540"/>
      <c r="WLC738" s="540"/>
      <c r="WLD738" s="540"/>
      <c r="WLE738" s="540"/>
      <c r="WLF738" s="540"/>
      <c r="WLG738" s="540"/>
      <c r="WLH738" s="540"/>
      <c r="WLI738" s="540"/>
      <c r="WLJ738" s="540"/>
      <c r="WLK738" s="540"/>
      <c r="WLL738" s="540"/>
      <c r="WLM738" s="540"/>
      <c r="WLN738" s="540"/>
      <c r="WLO738" s="540"/>
      <c r="WLP738" s="540"/>
      <c r="WLQ738" s="540"/>
      <c r="WLR738" s="540"/>
      <c r="WLS738" s="540"/>
      <c r="WLT738" s="540"/>
      <c r="WLU738" s="540"/>
      <c r="WLV738" s="540"/>
      <c r="WLW738" s="540"/>
      <c r="WLX738" s="540"/>
      <c r="WLY738" s="540"/>
      <c r="WLZ738" s="540"/>
      <c r="WMA738" s="540"/>
      <c r="WMB738" s="540"/>
      <c r="WMC738" s="540"/>
      <c r="WMD738" s="540"/>
      <c r="WME738" s="540"/>
      <c r="WMF738" s="540"/>
      <c r="WMG738" s="540"/>
      <c r="WMH738" s="540"/>
      <c r="WMI738" s="540"/>
      <c r="WMJ738" s="540"/>
      <c r="WMK738" s="540"/>
      <c r="WML738" s="540"/>
      <c r="WMM738" s="540"/>
      <c r="WMN738" s="540"/>
      <c r="WMO738" s="540"/>
      <c r="WMP738" s="540"/>
      <c r="WMQ738" s="540"/>
      <c r="WMR738" s="540"/>
      <c r="WMS738" s="540"/>
      <c r="WMT738" s="540"/>
      <c r="WMU738" s="540"/>
      <c r="WMV738" s="540"/>
      <c r="WMW738" s="540"/>
      <c r="WMX738" s="540"/>
      <c r="WMY738" s="540"/>
      <c r="WMZ738" s="540"/>
      <c r="WNA738" s="540"/>
      <c r="WNB738" s="540"/>
      <c r="WNC738" s="540"/>
      <c r="WND738" s="540"/>
      <c r="WNE738" s="540"/>
      <c r="WNF738" s="540"/>
      <c r="WNG738" s="540"/>
      <c r="WNH738" s="540"/>
      <c r="WNI738" s="540"/>
      <c r="WNJ738" s="540"/>
      <c r="WNK738" s="540"/>
      <c r="WNL738" s="540"/>
      <c r="WNM738" s="540"/>
      <c r="WNN738" s="540"/>
      <c r="WNO738" s="540"/>
      <c r="WNP738" s="540"/>
      <c r="WNQ738" s="540"/>
      <c r="WNR738" s="540"/>
      <c r="WNS738" s="540"/>
      <c r="WNT738" s="540"/>
      <c r="WNU738" s="540"/>
      <c r="WNV738" s="540"/>
      <c r="WNW738" s="540"/>
      <c r="WNX738" s="540"/>
      <c r="WNY738" s="540"/>
      <c r="WNZ738" s="540"/>
      <c r="WOA738" s="540"/>
      <c r="WOB738" s="540"/>
      <c r="WOC738" s="540"/>
      <c r="WOD738" s="540"/>
      <c r="WOE738" s="540"/>
      <c r="WOF738" s="540"/>
      <c r="WOG738" s="540"/>
      <c r="WOH738" s="540"/>
      <c r="WOI738" s="540"/>
      <c r="WOJ738" s="540"/>
      <c r="WOK738" s="540"/>
      <c r="WOL738" s="540"/>
      <c r="WOM738" s="540"/>
      <c r="WON738" s="540"/>
      <c r="WOO738" s="540"/>
      <c r="WOP738" s="540"/>
      <c r="WOQ738" s="540"/>
      <c r="WOR738" s="540"/>
      <c r="WOS738" s="540"/>
      <c r="WOT738" s="540"/>
      <c r="WOU738" s="540"/>
      <c r="WOV738" s="540"/>
      <c r="WOW738" s="540"/>
      <c r="WOX738" s="540"/>
      <c r="WOY738" s="540"/>
      <c r="WOZ738" s="540"/>
      <c r="WPA738" s="540"/>
      <c r="WPB738" s="540"/>
      <c r="WPC738" s="540"/>
      <c r="WPD738" s="540"/>
      <c r="WPE738" s="540"/>
      <c r="WPF738" s="540"/>
      <c r="WPG738" s="540"/>
      <c r="WPH738" s="540"/>
      <c r="WPI738" s="540"/>
      <c r="WPJ738" s="540"/>
      <c r="WPK738" s="540"/>
      <c r="WPL738" s="540"/>
      <c r="WPM738" s="540"/>
      <c r="WPN738" s="540"/>
      <c r="WPO738" s="540"/>
      <c r="WPP738" s="540"/>
      <c r="WPQ738" s="540"/>
      <c r="WPR738" s="540"/>
      <c r="WPS738" s="540"/>
      <c r="WPT738" s="540"/>
      <c r="WPU738" s="540"/>
      <c r="WPV738" s="540"/>
      <c r="WPW738" s="540"/>
      <c r="WPX738" s="540"/>
      <c r="WPY738" s="540"/>
      <c r="WPZ738" s="540"/>
      <c r="WQA738" s="540"/>
      <c r="WQB738" s="540"/>
      <c r="WQC738" s="540"/>
      <c r="WQD738" s="540"/>
      <c r="WQE738" s="540"/>
      <c r="WQF738" s="540"/>
      <c r="WQG738" s="540"/>
      <c r="WQH738" s="540"/>
      <c r="WQI738" s="540"/>
      <c r="WQJ738" s="540"/>
      <c r="WQK738" s="540"/>
      <c r="WQL738" s="540"/>
      <c r="WQM738" s="540"/>
      <c r="WQN738" s="540"/>
      <c r="WQO738" s="540"/>
      <c r="WQP738" s="540"/>
      <c r="WQQ738" s="540"/>
      <c r="WQR738" s="540"/>
      <c r="WQS738" s="540"/>
      <c r="WQT738" s="540"/>
      <c r="WQU738" s="540"/>
      <c r="WQV738" s="540"/>
      <c r="WQW738" s="540"/>
      <c r="WQX738" s="540"/>
      <c r="WQY738" s="540"/>
      <c r="WQZ738" s="540"/>
      <c r="WRA738" s="540"/>
      <c r="WRB738" s="540"/>
      <c r="WRC738" s="540"/>
      <c r="WRD738" s="540"/>
      <c r="WRE738" s="540"/>
      <c r="WRF738" s="540"/>
      <c r="WRG738" s="540"/>
      <c r="WRH738" s="540"/>
      <c r="WRI738" s="540"/>
      <c r="WRJ738" s="540"/>
      <c r="WRK738" s="540"/>
      <c r="WRL738" s="540"/>
      <c r="WRM738" s="540"/>
      <c r="WRN738" s="540"/>
      <c r="WRO738" s="540"/>
      <c r="WRP738" s="540"/>
      <c r="WRQ738" s="540"/>
      <c r="WRR738" s="540"/>
      <c r="WRS738" s="540"/>
      <c r="WRT738" s="540"/>
      <c r="WRU738" s="540"/>
      <c r="WRV738" s="540"/>
      <c r="WRW738" s="540"/>
      <c r="WRX738" s="540"/>
      <c r="WRY738" s="540"/>
      <c r="WRZ738" s="540"/>
      <c r="WSA738" s="540"/>
      <c r="WSB738" s="540"/>
      <c r="WSC738" s="540"/>
      <c r="WSD738" s="540"/>
      <c r="WSE738" s="540"/>
      <c r="WSF738" s="540"/>
      <c r="WSG738" s="540"/>
      <c r="WSH738" s="540"/>
      <c r="WSI738" s="540"/>
      <c r="WSJ738" s="540"/>
      <c r="WSK738" s="540"/>
      <c r="WSL738" s="540"/>
      <c r="WSM738" s="540"/>
      <c r="WSN738" s="540"/>
      <c r="WSO738" s="540"/>
      <c r="WSP738" s="540"/>
      <c r="WSQ738" s="540"/>
      <c r="WSR738" s="540"/>
      <c r="WSS738" s="540"/>
      <c r="WST738" s="540"/>
      <c r="WSU738" s="540"/>
      <c r="WSV738" s="540"/>
      <c r="WSW738" s="540"/>
      <c r="WSX738" s="540"/>
      <c r="WSY738" s="540"/>
      <c r="WSZ738" s="540"/>
      <c r="WTA738" s="540"/>
      <c r="WTB738" s="540"/>
      <c r="WTC738" s="540"/>
      <c r="WTD738" s="540"/>
      <c r="WTE738" s="540"/>
      <c r="WTF738" s="540"/>
      <c r="WTG738" s="540"/>
      <c r="WTH738" s="540"/>
      <c r="WTI738" s="540"/>
      <c r="WTJ738" s="540"/>
      <c r="WTK738" s="540"/>
      <c r="WTL738" s="540"/>
      <c r="WTM738" s="540"/>
      <c r="WTN738" s="540"/>
      <c r="WTO738" s="540"/>
      <c r="WTP738" s="540"/>
      <c r="WTQ738" s="540"/>
      <c r="WTR738" s="540"/>
      <c r="WTS738" s="540"/>
      <c r="WTT738" s="540"/>
      <c r="WTU738" s="540"/>
      <c r="WTV738" s="540"/>
      <c r="WTW738" s="540"/>
      <c r="WTX738" s="540"/>
      <c r="WTY738" s="540"/>
      <c r="WTZ738" s="540"/>
      <c r="WUA738" s="540"/>
      <c r="WUB738" s="540"/>
      <c r="WUC738" s="540"/>
      <c r="WUD738" s="540"/>
      <c r="WUE738" s="540"/>
      <c r="WUF738" s="540"/>
      <c r="WUG738" s="540"/>
      <c r="WUH738" s="540"/>
      <c r="WUI738" s="540"/>
      <c r="WUJ738" s="540"/>
      <c r="WUK738" s="540"/>
      <c r="WUL738" s="540"/>
      <c r="WUM738" s="540"/>
      <c r="WUN738" s="540"/>
      <c r="WUO738" s="540"/>
      <c r="WUP738" s="540"/>
      <c r="WUQ738" s="540"/>
      <c r="WUR738" s="540"/>
      <c r="WUS738" s="540"/>
      <c r="WUT738" s="540"/>
      <c r="WUU738" s="540"/>
      <c r="WUV738" s="540"/>
      <c r="WUW738" s="540"/>
      <c r="WUX738" s="540"/>
      <c r="WUY738" s="540"/>
      <c r="WUZ738" s="540"/>
      <c r="WVA738" s="540"/>
      <c r="WVB738" s="540"/>
      <c r="WVC738" s="540"/>
      <c r="WVD738" s="540"/>
      <c r="WVE738" s="540"/>
      <c r="WVF738" s="540"/>
      <c r="WVG738" s="540"/>
      <c r="WVH738" s="540"/>
      <c r="WVI738" s="540"/>
      <c r="WVJ738" s="540"/>
      <c r="WVK738" s="540"/>
      <c r="WVL738" s="540"/>
      <c r="WVM738" s="540"/>
      <c r="WVN738" s="540"/>
      <c r="WVO738" s="540"/>
      <c r="WVP738" s="540"/>
      <c r="WVQ738" s="540"/>
      <c r="WVR738" s="540"/>
      <c r="WVS738" s="540"/>
      <c r="WVT738" s="540"/>
      <c r="WVU738" s="540"/>
      <c r="WVV738" s="540"/>
      <c r="WVW738" s="540"/>
      <c r="WVX738" s="540"/>
      <c r="WVY738" s="540"/>
      <c r="WVZ738" s="540"/>
      <c r="WWA738" s="540"/>
      <c r="WWB738" s="540"/>
      <c r="WWC738" s="540"/>
      <c r="WWD738" s="540"/>
      <c r="WWE738" s="540"/>
      <c r="WWF738" s="540"/>
      <c r="WWG738" s="540"/>
      <c r="WWH738" s="540"/>
      <c r="WWI738" s="540"/>
      <c r="WWJ738" s="540"/>
      <c r="WWK738" s="540"/>
      <c r="WWL738" s="540"/>
      <c r="WWM738" s="540"/>
      <c r="WWN738" s="540"/>
      <c r="WWO738" s="540"/>
      <c r="WWP738" s="540"/>
      <c r="WWQ738" s="540"/>
      <c r="WWR738" s="540"/>
      <c r="WWS738" s="540"/>
      <c r="WWT738" s="540"/>
      <c r="WWU738" s="540"/>
      <c r="WWV738" s="540"/>
      <c r="WWW738" s="540"/>
      <c r="WWX738" s="540"/>
      <c r="WWY738" s="540"/>
      <c r="WWZ738" s="540"/>
      <c r="WXA738" s="540"/>
      <c r="WXB738" s="540"/>
      <c r="WXC738" s="540"/>
      <c r="WXD738" s="540"/>
      <c r="WXE738" s="540"/>
      <c r="WXF738" s="540"/>
      <c r="WXG738" s="540"/>
      <c r="WXH738" s="540"/>
      <c r="WXI738" s="540"/>
      <c r="WXJ738" s="540"/>
      <c r="WXK738" s="540"/>
      <c r="WXL738" s="540"/>
      <c r="WXM738" s="540"/>
      <c r="WXN738" s="540"/>
      <c r="WXO738" s="540"/>
      <c r="WXP738" s="540"/>
      <c r="WXQ738" s="540"/>
      <c r="WXR738" s="540"/>
      <c r="WXS738" s="540"/>
      <c r="WXT738" s="540"/>
      <c r="WXU738" s="540"/>
      <c r="WXV738" s="540"/>
      <c r="WXW738" s="540"/>
      <c r="WXX738" s="540"/>
      <c r="WXY738" s="540"/>
      <c r="WXZ738" s="540"/>
      <c r="WYA738" s="540"/>
      <c r="WYB738" s="540"/>
      <c r="WYC738" s="540"/>
      <c r="WYD738" s="540"/>
      <c r="WYE738" s="540"/>
      <c r="WYF738" s="540"/>
      <c r="WYG738" s="540"/>
      <c r="WYH738" s="540"/>
      <c r="WYI738" s="540"/>
      <c r="WYJ738" s="540"/>
      <c r="WYK738" s="540"/>
      <c r="WYL738" s="540"/>
      <c r="WYM738" s="540"/>
      <c r="WYN738" s="540"/>
      <c r="WYO738" s="540"/>
      <c r="WYP738" s="540"/>
      <c r="WYQ738" s="540"/>
      <c r="WYR738" s="540"/>
      <c r="WYS738" s="540"/>
      <c r="WYT738" s="540"/>
      <c r="WYU738" s="540"/>
      <c r="WYV738" s="540"/>
      <c r="WYW738" s="540"/>
      <c r="WYX738" s="540"/>
      <c r="WYY738" s="540"/>
      <c r="WYZ738" s="540"/>
      <c r="WZA738" s="540"/>
      <c r="WZB738" s="540"/>
      <c r="WZC738" s="540"/>
      <c r="WZD738" s="540"/>
      <c r="WZE738" s="540"/>
      <c r="WZF738" s="540"/>
      <c r="WZG738" s="540"/>
      <c r="WZH738" s="540"/>
      <c r="WZI738" s="540"/>
      <c r="WZJ738" s="540"/>
      <c r="WZK738" s="540"/>
      <c r="WZL738" s="540"/>
      <c r="WZM738" s="540"/>
      <c r="WZN738" s="540"/>
      <c r="WZO738" s="540"/>
      <c r="WZP738" s="540"/>
      <c r="WZQ738" s="540"/>
      <c r="WZR738" s="540"/>
      <c r="WZS738" s="540"/>
      <c r="WZT738" s="540"/>
      <c r="WZU738" s="540"/>
      <c r="WZV738" s="540"/>
      <c r="WZW738" s="540"/>
      <c r="WZX738" s="540"/>
      <c r="WZY738" s="540"/>
      <c r="WZZ738" s="540"/>
      <c r="XAA738" s="540"/>
      <c r="XAB738" s="540"/>
      <c r="XAC738" s="540"/>
      <c r="XAD738" s="540"/>
      <c r="XAE738" s="540"/>
      <c r="XAF738" s="540"/>
      <c r="XAG738" s="540"/>
      <c r="XAH738" s="540"/>
      <c r="XAI738" s="540"/>
      <c r="XAJ738" s="540"/>
      <c r="XAK738" s="540"/>
      <c r="XAL738" s="540"/>
      <c r="XAM738" s="540"/>
      <c r="XAN738" s="540"/>
      <c r="XAO738" s="540"/>
      <c r="XAP738" s="540"/>
      <c r="XAQ738" s="540"/>
      <c r="XAR738" s="540"/>
      <c r="XAS738" s="540"/>
      <c r="XAT738" s="540"/>
      <c r="XAU738" s="540"/>
      <c r="XAV738" s="540"/>
      <c r="XAW738" s="540"/>
      <c r="XAX738" s="540"/>
      <c r="XAY738" s="540"/>
      <c r="XAZ738" s="540"/>
      <c r="XBA738" s="540"/>
      <c r="XBB738" s="540"/>
      <c r="XBC738" s="540"/>
      <c r="XBD738" s="540"/>
      <c r="XBE738" s="540"/>
      <c r="XBF738" s="540"/>
      <c r="XBG738" s="540"/>
      <c r="XBH738" s="540"/>
      <c r="XBI738" s="540"/>
      <c r="XBJ738" s="540"/>
      <c r="XBK738" s="540"/>
      <c r="XBL738" s="540"/>
      <c r="XBM738" s="540"/>
      <c r="XBN738" s="540"/>
      <c r="XBO738" s="540"/>
      <c r="XBP738" s="540"/>
      <c r="XBQ738" s="540"/>
      <c r="XBR738" s="540"/>
      <c r="XBS738" s="540"/>
      <c r="XBT738" s="540"/>
      <c r="XBU738" s="540"/>
      <c r="XBV738" s="540"/>
      <c r="XBW738" s="540"/>
      <c r="XBX738" s="540"/>
      <c r="XBY738" s="540"/>
      <c r="XBZ738" s="540"/>
      <c r="XCA738" s="540"/>
      <c r="XCB738" s="540"/>
      <c r="XCC738" s="540"/>
      <c r="XCD738" s="540"/>
      <c r="XCE738" s="540"/>
      <c r="XCF738" s="540"/>
      <c r="XCG738" s="540"/>
      <c r="XCH738" s="540"/>
      <c r="XCI738" s="540"/>
      <c r="XCJ738" s="540"/>
      <c r="XCK738" s="540"/>
      <c r="XCL738" s="540"/>
      <c r="XCM738" s="540"/>
      <c r="XCN738" s="540"/>
      <c r="XCO738" s="540"/>
      <c r="XCP738" s="540"/>
      <c r="XCQ738" s="540"/>
      <c r="XCR738" s="540"/>
      <c r="XCS738" s="540"/>
      <c r="XCT738" s="540"/>
      <c r="XCU738" s="540"/>
      <c r="XCV738" s="540"/>
      <c r="XCW738" s="540"/>
      <c r="XCX738" s="540"/>
      <c r="XCY738" s="540"/>
      <c r="XCZ738" s="540"/>
      <c r="XDA738" s="540"/>
      <c r="XDB738" s="540"/>
      <c r="XDC738" s="540"/>
      <c r="XDD738" s="540"/>
      <c r="XDE738" s="540"/>
      <c r="XDF738" s="540"/>
      <c r="XDG738" s="540"/>
      <c r="XDH738" s="540"/>
      <c r="XDI738" s="540"/>
      <c r="XDJ738" s="540"/>
      <c r="XDK738" s="540"/>
      <c r="XDL738" s="540"/>
      <c r="XDM738" s="540"/>
      <c r="XDN738" s="540"/>
      <c r="XDO738" s="540"/>
      <c r="XDP738" s="540"/>
      <c r="XDQ738" s="540"/>
      <c r="XDR738" s="540"/>
      <c r="XDS738" s="540"/>
      <c r="XDT738" s="540"/>
      <c r="XDU738" s="540"/>
      <c r="XDV738" s="540"/>
      <c r="XDW738" s="540"/>
      <c r="XDX738" s="540"/>
      <c r="XDY738" s="540"/>
      <c r="XDZ738" s="540"/>
      <c r="XEA738" s="540"/>
      <c r="XEB738" s="540"/>
      <c r="XEC738" s="540"/>
      <c r="XED738" s="540"/>
      <c r="XEE738" s="540"/>
      <c r="XEF738" s="540"/>
      <c r="XEG738" s="540"/>
      <c r="XEH738" s="540"/>
      <c r="XEI738" s="540"/>
      <c r="XEJ738" s="540"/>
      <c r="XEK738" s="540"/>
      <c r="XEL738" s="540"/>
      <c r="XEM738" s="540"/>
      <c r="XEN738" s="540"/>
      <c r="XEO738" s="540"/>
      <c r="XEP738" s="540"/>
      <c r="XEQ738" s="540"/>
      <c r="XER738" s="540"/>
      <c r="XES738" s="540"/>
      <c r="XET738" s="540"/>
      <c r="XEU738" s="540"/>
      <c r="XEV738" s="540"/>
      <c r="XEW738" s="540"/>
      <c r="XEX738" s="540"/>
      <c r="XEY738" s="540"/>
      <c r="XEZ738" s="540"/>
      <c r="XFA738" s="540"/>
      <c r="XFB738" s="540"/>
      <c r="XFC738" s="540"/>
      <c r="XFD738" s="540"/>
    </row>
    <row r="739" spans="1:16384"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16384" ht="12.75" customHeight="1">
      <c r="A740" s="54" t="s">
        <v>655</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16384" ht="13.7"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16384" ht="12.75" customHeight="1">
      <c r="A742" s="54"/>
      <c r="B742" s="95"/>
      <c r="C742" s="96" t="s">
        <v>1160</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16384" ht="12.75">
      <c r="A743" s="54"/>
      <c r="B743" s="95"/>
      <c r="C743" s="96" t="s">
        <v>1161</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16384" ht="12.75" customHeight="1">
      <c r="A744" s="554"/>
      <c r="B744" s="95"/>
      <c r="C744" s="96" t="s">
        <v>1163</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16384" ht="12.75" customHeight="1">
      <c r="A745" s="554"/>
      <c r="B745" s="95"/>
      <c r="C745" s="96" t="s">
        <v>1162</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16384" ht="12.75" customHeight="1">
      <c r="A746" s="54"/>
      <c r="B746" s="95"/>
      <c r="C746" s="96" t="s">
        <v>1126</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16384" ht="12.75" customHeight="1">
      <c r="A747" s="54"/>
      <c r="B747" s="95"/>
      <c r="C747" s="96" t="s">
        <v>1127</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16384" ht="12.75" customHeight="1">
      <c r="A748" s="54"/>
      <c r="B748" s="95"/>
      <c r="C748" s="96" t="s">
        <v>1128</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16384"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16384" ht="12.75" customHeight="1">
      <c r="J750" s="1423" t="s">
        <v>434</v>
      </c>
      <c r="K750" s="1424"/>
      <c r="L750" s="1424"/>
      <c r="M750" s="1424"/>
      <c r="N750" s="1425"/>
      <c r="O750" s="1432" t="s">
        <v>306</v>
      </c>
      <c r="P750" s="1432"/>
      <c r="Q750" s="1432"/>
      <c r="R750" s="1432"/>
      <c r="S750" s="1432"/>
      <c r="T750" s="1432" t="s">
        <v>519</v>
      </c>
      <c r="U750" s="1432"/>
      <c r="V750" s="1432"/>
      <c r="W750" s="1432"/>
      <c r="X750" s="1432"/>
      <c r="Y750" s="1432" t="s">
        <v>307</v>
      </c>
      <c r="Z750" s="1432"/>
      <c r="AA750" s="1432"/>
      <c r="AB750" s="1432"/>
      <c r="AC750" s="143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16384" ht="12.75" customHeight="1">
      <c r="J751" s="1426"/>
      <c r="K751" s="1427"/>
      <c r="L751" s="1427"/>
      <c r="M751" s="1427"/>
      <c r="N751" s="1428"/>
      <c r="O751" s="1432"/>
      <c r="P751" s="1432"/>
      <c r="Q751" s="1432"/>
      <c r="R751" s="1432"/>
      <c r="S751" s="1432"/>
      <c r="T751" s="1432"/>
      <c r="U751" s="1432"/>
      <c r="V751" s="1432"/>
      <c r="W751" s="1432"/>
      <c r="X751" s="1432"/>
      <c r="Y751" s="1432"/>
      <c r="Z751" s="1432"/>
      <c r="AA751" s="1432"/>
      <c r="AB751" s="1432"/>
      <c r="AC751" s="143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16384" ht="12.75" customHeight="1">
      <c r="J752" s="1426"/>
      <c r="K752" s="1427"/>
      <c r="L752" s="1427"/>
      <c r="M752" s="1427"/>
      <c r="N752" s="1428"/>
      <c r="O752" s="1432"/>
      <c r="P752" s="1432"/>
      <c r="Q752" s="1432"/>
      <c r="R752" s="1432"/>
      <c r="S752" s="1432"/>
      <c r="T752" s="1432"/>
      <c r="U752" s="1432"/>
      <c r="V752" s="1432"/>
      <c r="W752" s="1432"/>
      <c r="X752" s="1432"/>
      <c r="Y752" s="1432"/>
      <c r="Z752" s="1432"/>
      <c r="AA752" s="1432"/>
      <c r="AB752" s="1432"/>
      <c r="AC752" s="143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429"/>
      <c r="K753" s="1430"/>
      <c r="L753" s="1430"/>
      <c r="M753" s="1430"/>
      <c r="N753" s="1431"/>
      <c r="O753" s="1432"/>
      <c r="P753" s="1432"/>
      <c r="Q753" s="1432"/>
      <c r="R753" s="1432"/>
      <c r="S753" s="1432"/>
      <c r="T753" s="1432"/>
      <c r="U753" s="1432"/>
      <c r="V753" s="1432"/>
      <c r="W753" s="1432"/>
      <c r="X753" s="1432"/>
      <c r="Y753" s="1432"/>
      <c r="Z753" s="1432"/>
      <c r="AA753" s="1432"/>
      <c r="AB753" s="1432"/>
      <c r="AC753" s="143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303" t="s">
        <v>174</v>
      </c>
      <c r="K754" s="1304"/>
      <c r="L754" s="1304"/>
      <c r="M754" s="1304"/>
      <c r="N754" s="1416"/>
      <c r="O754" s="1313">
        <v>2</v>
      </c>
      <c r="P754" s="1313"/>
      <c r="Q754" s="1313"/>
      <c r="R754" s="1313"/>
      <c r="S754" s="1313"/>
      <c r="T754" s="1216">
        <v>1880</v>
      </c>
      <c r="U754" s="1216"/>
      <c r="V754" s="1216"/>
      <c r="W754" s="1216"/>
      <c r="X754" s="1216"/>
      <c r="Y754" s="1129">
        <f>T754*O754</f>
        <v>3760</v>
      </c>
      <c r="Z754" s="1129"/>
      <c r="AA754" s="1129"/>
      <c r="AB754" s="1129"/>
      <c r="AC754" s="1129"/>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303"/>
      <c r="K755" s="1304"/>
      <c r="L755" s="1304"/>
      <c r="M755" s="1304"/>
      <c r="N755" s="1416"/>
      <c r="O755" s="1313"/>
      <c r="P755" s="1313"/>
      <c r="Q755" s="1313"/>
      <c r="R755" s="1313"/>
      <c r="S755" s="1313"/>
      <c r="T755" s="1216"/>
      <c r="U755" s="1216"/>
      <c r="V755" s="1216"/>
      <c r="W755" s="1216"/>
      <c r="X755" s="1216"/>
      <c r="Y755" s="1129">
        <f>T755*O755</f>
        <v>0</v>
      </c>
      <c r="Z755" s="1129"/>
      <c r="AA755" s="1129"/>
      <c r="AB755" s="1129"/>
      <c r="AC755" s="1129"/>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303"/>
      <c r="K756" s="1304"/>
      <c r="L756" s="1304"/>
      <c r="M756" s="1304"/>
      <c r="N756" s="1416"/>
      <c r="O756" s="1313"/>
      <c r="P756" s="1313"/>
      <c r="Q756" s="1313"/>
      <c r="R756" s="1313"/>
      <c r="S756" s="1313"/>
      <c r="T756" s="1216"/>
      <c r="U756" s="1216"/>
      <c r="V756" s="1216"/>
      <c r="W756" s="1216"/>
      <c r="X756" s="1216"/>
      <c r="Y756" s="1129">
        <f>T756*O756</f>
        <v>0</v>
      </c>
      <c r="Z756" s="1129"/>
      <c r="AA756" s="1129"/>
      <c r="AB756" s="1129"/>
      <c r="AC756" s="1129"/>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303"/>
      <c r="K757" s="1304"/>
      <c r="L757" s="1304"/>
      <c r="M757" s="1304"/>
      <c r="N757" s="1416"/>
      <c r="O757" s="1313"/>
      <c r="P757" s="1313"/>
      <c r="Q757" s="1313"/>
      <c r="R757" s="1313"/>
      <c r="S757" s="1313"/>
      <c r="T757" s="1216"/>
      <c r="U757" s="1216"/>
      <c r="V757" s="1216"/>
      <c r="W757" s="1216"/>
      <c r="X757" s="1216"/>
      <c r="Y757" s="1129">
        <f>T757*O757</f>
        <v>0</v>
      </c>
      <c r="Z757" s="1129"/>
      <c r="AA757" s="1129"/>
      <c r="AB757" s="1129"/>
      <c r="AC757" s="1129"/>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207" t="s">
        <v>133</v>
      </c>
      <c r="K758" s="1208"/>
      <c r="L758" s="1208"/>
      <c r="M758" s="1208"/>
      <c r="N758" s="1209"/>
      <c r="O758" s="1577">
        <f>SUM(O754:S757)</f>
        <v>2</v>
      </c>
      <c r="P758" s="1578"/>
      <c r="Q758" s="1578"/>
      <c r="R758" s="1578"/>
      <c r="S758" s="1579"/>
      <c r="T758" s="1442" t="s">
        <v>132</v>
      </c>
      <c r="U758" s="1443"/>
      <c r="V758" s="1443"/>
      <c r="W758" s="1443"/>
      <c r="X758" s="1444"/>
      <c r="Y758" s="1296">
        <f>SUM(Y754:AC757)</f>
        <v>3760</v>
      </c>
      <c r="Z758" s="1433"/>
      <c r="AA758" s="1433"/>
      <c r="AB758" s="1433"/>
      <c r="AC758" s="1434"/>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130" t="s">
        <v>753</v>
      </c>
      <c r="K760" s="1130"/>
      <c r="L760" s="95"/>
      <c r="M760" s="66" t="s">
        <v>1124</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1125</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665</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423" t="s">
        <v>434</v>
      </c>
      <c r="K764" s="1424"/>
      <c r="L764" s="1424"/>
      <c r="M764" s="1424"/>
      <c r="N764" s="1425"/>
      <c r="O764" s="1432" t="s">
        <v>306</v>
      </c>
      <c r="P764" s="1432"/>
      <c r="Q764" s="1432"/>
      <c r="R764" s="1432"/>
      <c r="S764" s="1432"/>
      <c r="T764" s="1432" t="s">
        <v>519</v>
      </c>
      <c r="U764" s="1432"/>
      <c r="V764" s="1432"/>
      <c r="W764" s="1432"/>
      <c r="X764" s="1432"/>
      <c r="Y764" s="1432" t="s">
        <v>307</v>
      </c>
      <c r="Z764" s="1432"/>
      <c r="AA764" s="1432"/>
      <c r="AB764" s="1432"/>
      <c r="AC764" s="143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426"/>
      <c r="K765" s="1427"/>
      <c r="L765" s="1427"/>
      <c r="M765" s="1427"/>
      <c r="N765" s="1428"/>
      <c r="O765" s="1432"/>
      <c r="P765" s="1432"/>
      <c r="Q765" s="1432"/>
      <c r="R765" s="1432"/>
      <c r="S765" s="1432"/>
      <c r="T765" s="1432"/>
      <c r="U765" s="1432"/>
      <c r="V765" s="1432"/>
      <c r="W765" s="1432"/>
      <c r="X765" s="1432"/>
      <c r="Y765" s="1432"/>
      <c r="Z765" s="1432"/>
      <c r="AA765" s="1432"/>
      <c r="AB765" s="1432"/>
      <c r="AC765" s="143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426"/>
      <c r="K766" s="1427"/>
      <c r="L766" s="1427"/>
      <c r="M766" s="1427"/>
      <c r="N766" s="1428"/>
      <c r="O766" s="1432"/>
      <c r="P766" s="1432"/>
      <c r="Q766" s="1432"/>
      <c r="R766" s="1432"/>
      <c r="S766" s="1432"/>
      <c r="T766" s="1432"/>
      <c r="U766" s="1432"/>
      <c r="V766" s="1432"/>
      <c r="W766" s="1432"/>
      <c r="X766" s="1432"/>
      <c r="Y766" s="1432"/>
      <c r="Z766" s="1432"/>
      <c r="AA766" s="1432"/>
      <c r="AB766" s="1432"/>
      <c r="AC766" s="143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429"/>
      <c r="K767" s="1430"/>
      <c r="L767" s="1430"/>
      <c r="M767" s="1430"/>
      <c r="N767" s="1431"/>
      <c r="O767" s="1432"/>
      <c r="P767" s="1432"/>
      <c r="Q767" s="1432"/>
      <c r="R767" s="1432"/>
      <c r="S767" s="1432"/>
      <c r="T767" s="1432"/>
      <c r="U767" s="1432"/>
      <c r="V767" s="1432"/>
      <c r="W767" s="1432"/>
      <c r="X767" s="1432"/>
      <c r="Y767" s="1432"/>
      <c r="Z767" s="1432"/>
      <c r="AA767" s="1432"/>
      <c r="AB767" s="1432"/>
      <c r="AC767" s="143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303" t="s">
        <v>174</v>
      </c>
      <c r="K768" s="1304"/>
      <c r="L768" s="1304"/>
      <c r="M768" s="1304"/>
      <c r="N768" s="1416"/>
      <c r="O768" s="1313">
        <f>65</f>
        <v>65</v>
      </c>
      <c r="P768" s="1313"/>
      <c r="Q768" s="1313"/>
      <c r="R768" s="1313"/>
      <c r="S768" s="1313"/>
      <c r="T768" s="1216">
        <v>1880</v>
      </c>
      <c r="U768" s="1216"/>
      <c r="V768" s="1216"/>
      <c r="W768" s="1216"/>
      <c r="X768" s="1216"/>
      <c r="Y768" s="1129">
        <f>T768*O768</f>
        <v>122200</v>
      </c>
      <c r="Z768" s="1129"/>
      <c r="AA768" s="1129"/>
      <c r="AB768" s="1129"/>
      <c r="AC768" s="1129"/>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303" t="s">
        <v>175</v>
      </c>
      <c r="K769" s="1304"/>
      <c r="L769" s="1304"/>
      <c r="M769" s="1304"/>
      <c r="N769" s="1416"/>
      <c r="O769" s="1313">
        <v>67</v>
      </c>
      <c r="P769" s="1313"/>
      <c r="Q769" s="1313"/>
      <c r="R769" s="1313"/>
      <c r="S769" s="1313"/>
      <c r="T769" s="1216">
        <v>2172</v>
      </c>
      <c r="U769" s="1216"/>
      <c r="V769" s="1216"/>
      <c r="W769" s="1216"/>
      <c r="X769" s="1216"/>
      <c r="Y769" s="1129">
        <f t="shared" ref="Y769:Y777" si="29">T769*O769</f>
        <v>145524</v>
      </c>
      <c r="Z769" s="1129"/>
      <c r="AA769" s="1129"/>
      <c r="AB769" s="1129"/>
      <c r="AC769" s="1129"/>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303"/>
      <c r="K770" s="1304"/>
      <c r="L770" s="1304"/>
      <c r="M770" s="1304"/>
      <c r="N770" s="1416"/>
      <c r="O770" s="1313"/>
      <c r="P770" s="1313"/>
      <c r="Q770" s="1313"/>
      <c r="R770" s="1313"/>
      <c r="S770" s="1313"/>
      <c r="T770" s="1216"/>
      <c r="U770" s="1216"/>
      <c r="V770" s="1216"/>
      <c r="W770" s="1216"/>
      <c r="X770" s="1216"/>
      <c r="Y770" s="1129">
        <f t="shared" si="29"/>
        <v>0</v>
      </c>
      <c r="Z770" s="1129"/>
      <c r="AA770" s="1129"/>
      <c r="AB770" s="1129"/>
      <c r="AC770" s="1129"/>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303"/>
      <c r="K771" s="1304"/>
      <c r="L771" s="1304"/>
      <c r="M771" s="1304"/>
      <c r="N771" s="1416"/>
      <c r="O771" s="1313"/>
      <c r="P771" s="1313"/>
      <c r="Q771" s="1313"/>
      <c r="R771" s="1313"/>
      <c r="S771" s="1313"/>
      <c r="T771" s="1216"/>
      <c r="U771" s="1216"/>
      <c r="V771" s="1216"/>
      <c r="W771" s="1216"/>
      <c r="X771" s="1216"/>
      <c r="Y771" s="1129">
        <f t="shared" si="29"/>
        <v>0</v>
      </c>
      <c r="Z771" s="1129"/>
      <c r="AA771" s="1129"/>
      <c r="AB771" s="1129"/>
      <c r="AC771" s="1129"/>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303"/>
      <c r="K772" s="1304"/>
      <c r="L772" s="1304"/>
      <c r="M772" s="1304"/>
      <c r="N772" s="1416"/>
      <c r="O772" s="1313"/>
      <c r="P772" s="1313"/>
      <c r="Q772" s="1313"/>
      <c r="R772" s="1313"/>
      <c r="S772" s="1313"/>
      <c r="T772" s="1216"/>
      <c r="U772" s="1216"/>
      <c r="V772" s="1216"/>
      <c r="W772" s="1216"/>
      <c r="X772" s="1216"/>
      <c r="Y772" s="1129">
        <f t="shared" si="29"/>
        <v>0</v>
      </c>
      <c r="Z772" s="1129"/>
      <c r="AA772" s="1129"/>
      <c r="AB772" s="1129"/>
      <c r="AC772" s="1129"/>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303"/>
      <c r="K773" s="1304"/>
      <c r="L773" s="1304"/>
      <c r="M773" s="1304"/>
      <c r="N773" s="1416"/>
      <c r="O773" s="1313"/>
      <c r="P773" s="1313"/>
      <c r="Q773" s="1313"/>
      <c r="R773" s="1313"/>
      <c r="S773" s="1313"/>
      <c r="T773" s="1216"/>
      <c r="U773" s="1216"/>
      <c r="V773" s="1216"/>
      <c r="W773" s="1216"/>
      <c r="X773" s="1216"/>
      <c r="Y773" s="1129">
        <f t="shared" si="29"/>
        <v>0</v>
      </c>
      <c r="Z773" s="1129"/>
      <c r="AA773" s="1129"/>
      <c r="AB773" s="1129"/>
      <c r="AC773" s="1129"/>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303"/>
      <c r="K774" s="1304"/>
      <c r="L774" s="1304"/>
      <c r="M774" s="1304"/>
      <c r="N774" s="1416"/>
      <c r="O774" s="1313"/>
      <c r="P774" s="1313"/>
      <c r="Q774" s="1313"/>
      <c r="R774" s="1313"/>
      <c r="S774" s="1313"/>
      <c r="T774" s="1216"/>
      <c r="U774" s="1216"/>
      <c r="V774" s="1216"/>
      <c r="W774" s="1216"/>
      <c r="X774" s="1216"/>
      <c r="Y774" s="1129">
        <f t="shared" si="29"/>
        <v>0</v>
      </c>
      <c r="Z774" s="1129"/>
      <c r="AA774" s="1129"/>
      <c r="AB774" s="1129"/>
      <c r="AC774" s="1129"/>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303"/>
      <c r="K775" s="1304"/>
      <c r="L775" s="1304"/>
      <c r="M775" s="1304"/>
      <c r="N775" s="1416"/>
      <c r="O775" s="1313"/>
      <c r="P775" s="1313"/>
      <c r="Q775" s="1313"/>
      <c r="R775" s="1313"/>
      <c r="S775" s="1313"/>
      <c r="T775" s="1216"/>
      <c r="U775" s="1216"/>
      <c r="V775" s="1216"/>
      <c r="W775" s="1216"/>
      <c r="X775" s="1216"/>
      <c r="Y775" s="1129">
        <f t="shared" si="29"/>
        <v>0</v>
      </c>
      <c r="Z775" s="1129"/>
      <c r="AA775" s="1129"/>
      <c r="AB775" s="1129"/>
      <c r="AC775" s="1129"/>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303"/>
      <c r="K776" s="1304"/>
      <c r="L776" s="1304"/>
      <c r="M776" s="1304"/>
      <c r="N776" s="1416"/>
      <c r="O776" s="1313"/>
      <c r="P776" s="1313"/>
      <c r="Q776" s="1313"/>
      <c r="R776" s="1313"/>
      <c r="S776" s="1313"/>
      <c r="T776" s="1216"/>
      <c r="U776" s="1216"/>
      <c r="V776" s="1216"/>
      <c r="W776" s="1216"/>
      <c r="X776" s="1216"/>
      <c r="Y776" s="1129">
        <f t="shared" si="29"/>
        <v>0</v>
      </c>
      <c r="Z776" s="1129"/>
      <c r="AA776" s="1129"/>
      <c r="AB776" s="1129"/>
      <c r="AC776" s="1129"/>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303"/>
      <c r="K777" s="1304"/>
      <c r="L777" s="1304"/>
      <c r="M777" s="1304"/>
      <c r="N777" s="1416"/>
      <c r="O777" s="1313"/>
      <c r="P777" s="1313"/>
      <c r="Q777" s="1313"/>
      <c r="R777" s="1313"/>
      <c r="S777" s="1313"/>
      <c r="T777" s="1216"/>
      <c r="U777" s="1216"/>
      <c r="V777" s="1216"/>
      <c r="W777" s="1216"/>
      <c r="X777" s="1216"/>
      <c r="Y777" s="1129">
        <f t="shared" si="29"/>
        <v>0</v>
      </c>
      <c r="Z777" s="1129"/>
      <c r="AA777" s="1129"/>
      <c r="AB777" s="1129"/>
      <c r="AC777" s="1129"/>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207" t="s">
        <v>133</v>
      </c>
      <c r="K778" s="1208"/>
      <c r="L778" s="1208"/>
      <c r="M778" s="1208"/>
      <c r="N778" s="1209"/>
      <c r="O778" s="1441">
        <f>SUM(O768:S777)</f>
        <v>132</v>
      </c>
      <c r="P778" s="1441"/>
      <c r="Q778" s="1441"/>
      <c r="R778" s="1441"/>
      <c r="S778" s="1441"/>
      <c r="T778" s="1442" t="s">
        <v>132</v>
      </c>
      <c r="U778" s="1443"/>
      <c r="V778" s="1443"/>
      <c r="W778" s="1443"/>
      <c r="X778" s="1444"/>
      <c r="Y778" s="1296">
        <f>SUM(Y768:AC777)</f>
        <v>267724</v>
      </c>
      <c r="Z778" s="1297"/>
      <c r="AA778" s="1297"/>
      <c r="AB778" s="1297"/>
      <c r="AC778" s="1298"/>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713</v>
      </c>
      <c r="AO779" s="55"/>
      <c r="AP779" s="55"/>
      <c r="AQ779" s="55"/>
      <c r="AR779" s="55"/>
      <c r="AS779" s="55"/>
      <c r="AT779" s="55"/>
      <c r="AU779" s="55"/>
      <c r="AV779" s="55"/>
      <c r="AW779" s="55"/>
      <c r="AX779" s="55"/>
      <c r="AY779" s="55"/>
      <c r="AZ779" s="55"/>
      <c r="BA779" s="1459" t="s">
        <v>543</v>
      </c>
      <c r="BB779" s="1460"/>
      <c r="BC779" s="62"/>
      <c r="BD779" s="62"/>
      <c r="BE779" s="62"/>
      <c r="BF779" s="55" t="s">
        <v>715</v>
      </c>
      <c r="BG779" s="55"/>
      <c r="BH779" s="55"/>
      <c r="BI779" s="55"/>
      <c r="BJ779" s="55"/>
      <c r="BK779" s="55"/>
      <c r="BL779" s="55"/>
      <c r="BM779" s="55"/>
      <c r="BN779" s="55"/>
      <c r="BO779" s="1456" t="str">
        <f>T191</f>
        <v>Los Angeles</v>
      </c>
      <c r="BP779" s="1457"/>
      <c r="BQ779" s="1457"/>
      <c r="BR779" s="1457"/>
      <c r="BS779" s="1457"/>
      <c r="BT779" s="1457"/>
      <c r="BU779" s="1458"/>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2.75">
      <c r="J780" s="80"/>
      <c r="K780" s="81"/>
      <c r="L780" s="81"/>
      <c r="M780" s="81"/>
      <c r="N780" s="81"/>
      <c r="O780" s="81"/>
      <c r="P780" s="81"/>
      <c r="Q780" s="81"/>
      <c r="R780" s="81"/>
      <c r="S780" s="81"/>
      <c r="T780" s="81"/>
      <c r="U780" s="81"/>
      <c r="V780" s="81"/>
      <c r="W780" s="81"/>
      <c r="X780" s="90" t="s">
        <v>172</v>
      </c>
      <c r="Y780" s="1224">
        <f>P734+Y758+Y778</f>
        <v>310431</v>
      </c>
      <c r="Z780" s="1224"/>
      <c r="AA780" s="1224"/>
      <c r="AB780" s="1224"/>
      <c r="AC780" s="1224"/>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2.75">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24">
        <f>(P734+Y758+Y778)*12</f>
        <v>3725172</v>
      </c>
      <c r="Z781" s="1224"/>
      <c r="AA781" s="1224"/>
      <c r="AB781" s="1224"/>
      <c r="AC781" s="1224"/>
      <c r="AD781" s="15"/>
      <c r="AE781" s="15"/>
      <c r="AF781" s="15"/>
      <c r="AG781" s="15"/>
      <c r="AH781" s="15"/>
      <c r="AI781" s="15"/>
      <c r="AJ781" s="15"/>
      <c r="AK781" s="15"/>
      <c r="AL781" s="15"/>
      <c r="AM781" s="56"/>
      <c r="AN781" s="56"/>
      <c r="AO781" s="24"/>
      <c r="AP781" s="24"/>
      <c r="AQ781" s="24"/>
      <c r="AR781" s="24"/>
      <c r="AS781" s="24"/>
      <c r="BA781" s="110" t="s">
        <v>543</v>
      </c>
      <c r="BC781" s="58"/>
      <c r="BD781" s="58"/>
      <c r="BE781" s="58"/>
      <c r="BF781" s="58"/>
      <c r="BG781" s="58"/>
    </row>
    <row r="782" spans="1:96" s="55" customFormat="1" ht="12.75">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542</v>
      </c>
      <c r="BB782" s="57" t="s">
        <v>1556</v>
      </c>
      <c r="BC782" s="58"/>
      <c r="BD782" s="58"/>
      <c r="BE782" s="58"/>
      <c r="BF782" s="58"/>
      <c r="BG782" s="58"/>
      <c r="BI782" s="57" t="s">
        <v>1561</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668</v>
      </c>
      <c r="B783" s="54"/>
      <c r="C783" s="54" t="s">
        <v>691</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1053</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543</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2.75">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465"/>
      <c r="AA786" s="1466"/>
      <c r="AB786" s="1466"/>
      <c r="AC786" s="1466"/>
      <c r="AD786" s="1466"/>
      <c r="AE786" s="1467"/>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2.75">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600"/>
      <c r="AA787" s="1466"/>
      <c r="AB787" s="1466"/>
      <c r="AC787" s="1466"/>
      <c r="AD787" s="1466"/>
      <c r="AE787" s="1467"/>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2.75">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45">
        <v>0</v>
      </c>
      <c r="AA788" s="1446"/>
      <c r="AB788" s="1446"/>
      <c r="AC788" s="1446"/>
      <c r="AD788" s="1446"/>
      <c r="AE788" s="1447"/>
      <c r="AF788" s="15"/>
      <c r="AG788" s="15"/>
      <c r="AH788" s="15"/>
      <c r="AI788" s="15"/>
      <c r="AJ788" s="15"/>
      <c r="AK788" s="15"/>
      <c r="AL788" s="15"/>
      <c r="AR788" s="24"/>
      <c r="AS788" s="24"/>
      <c r="AT788" s="60"/>
      <c r="AU788" s="60"/>
      <c r="AV788" s="60"/>
      <c r="AW788" s="60"/>
      <c r="AX788" s="60"/>
      <c r="AY788" s="60"/>
      <c r="AZ788" s="60"/>
      <c r="BA788" s="60"/>
      <c r="BB788" s="60"/>
      <c r="BC788" s="112" t="s">
        <v>714</v>
      </c>
      <c r="BD788" s="113" t="s">
        <v>352</v>
      </c>
      <c r="BE788" s="113" t="s">
        <v>174</v>
      </c>
      <c r="BF788" s="113" t="s">
        <v>175</v>
      </c>
      <c r="BG788" s="113" t="s">
        <v>534</v>
      </c>
      <c r="BH788" s="60"/>
      <c r="BI788" s="60"/>
      <c r="BJ788" s="112" t="s">
        <v>714</v>
      </c>
      <c r="BK788" s="113" t="s">
        <v>352</v>
      </c>
      <c r="BL788" s="113" t="s">
        <v>174</v>
      </c>
      <c r="BM788" s="113" t="s">
        <v>175</v>
      </c>
      <c r="BN788" s="113" t="s">
        <v>534</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25">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10">
        <f>'Subsidy Contract Calculation'!I30</f>
        <v>0</v>
      </c>
      <c r="AA789" s="1211"/>
      <c r="AB789" s="1211"/>
      <c r="AC789" s="1211"/>
      <c r="AD789" s="1211"/>
      <c r="AE789" s="1212"/>
      <c r="AF789" s="15"/>
      <c r="AG789" s="15"/>
      <c r="AH789" s="15"/>
      <c r="AI789" s="15"/>
      <c r="AJ789" s="15"/>
      <c r="AK789" s="15"/>
      <c r="AL789" s="15"/>
      <c r="AR789" s="24"/>
      <c r="AS789" s="24"/>
      <c r="AT789" s="60"/>
      <c r="AU789" s="60"/>
      <c r="AV789" s="60"/>
      <c r="AW789" s="60"/>
      <c r="AX789" s="60"/>
      <c r="AY789" s="60"/>
      <c r="AZ789" s="60"/>
      <c r="BA789" s="60"/>
      <c r="BB789" s="40" t="s">
        <v>717</v>
      </c>
      <c r="BC789" s="562">
        <v>303706</v>
      </c>
      <c r="BD789" s="562">
        <v>350170</v>
      </c>
      <c r="BE789" s="562">
        <v>422400</v>
      </c>
      <c r="BF789" s="562">
        <v>540672</v>
      </c>
      <c r="BG789" s="562">
        <v>602342</v>
      </c>
      <c r="BH789" s="60"/>
      <c r="BI789" s="40" t="s">
        <v>717</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718</v>
      </c>
      <c r="BC790" s="560">
        <v>237558</v>
      </c>
      <c r="BD790" s="560">
        <v>273902</v>
      </c>
      <c r="BE790" s="560">
        <v>330400</v>
      </c>
      <c r="BF790" s="560">
        <v>422912</v>
      </c>
      <c r="BG790" s="560">
        <v>471150</v>
      </c>
      <c r="BH790" s="60"/>
      <c r="BI790" s="40" t="s">
        <v>718</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669</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744</v>
      </c>
      <c r="BC792" s="560">
        <v>237558</v>
      </c>
      <c r="BD792" s="560">
        <v>273902</v>
      </c>
      <c r="BE792" s="560">
        <v>330400</v>
      </c>
      <c r="BF792" s="560">
        <v>422912</v>
      </c>
      <c r="BG792" s="560">
        <v>471150</v>
      </c>
      <c r="BH792" s="60"/>
      <c r="BI792" s="40" t="s">
        <v>744</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25">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81">
        <v>0</v>
      </c>
      <c r="AA793" s="1182"/>
      <c r="AB793" s="1182"/>
      <c r="AC793" s="1182"/>
      <c r="AD793" s="1182"/>
      <c r="AE793" s="1183"/>
      <c r="AF793" s="15"/>
      <c r="AG793" s="15"/>
      <c r="AH793" s="15"/>
      <c r="AI793" s="15"/>
      <c r="AJ793" s="15"/>
      <c r="AK793" s="15"/>
      <c r="AL793" s="15"/>
      <c r="AR793" s="24"/>
      <c r="AS793" s="24"/>
      <c r="AT793" s="60"/>
      <c r="AU793" s="60"/>
      <c r="AV793" s="60"/>
      <c r="AW793" s="60"/>
      <c r="AX793" s="60"/>
      <c r="AY793" s="60"/>
      <c r="AZ793" s="60"/>
      <c r="BA793" s="60"/>
      <c r="BB793" s="40" t="s">
        <v>745</v>
      </c>
      <c r="BC793" s="562">
        <v>237558</v>
      </c>
      <c r="BD793" s="562">
        <v>273902</v>
      </c>
      <c r="BE793" s="562">
        <v>330400</v>
      </c>
      <c r="BF793" s="562">
        <v>422912</v>
      </c>
      <c r="BG793" s="562">
        <v>471150</v>
      </c>
      <c r="BH793" s="60"/>
      <c r="BI793" s="40" t="s">
        <v>745</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81"/>
      <c r="AA794" s="1182"/>
      <c r="AB794" s="1182"/>
      <c r="AC794" s="1182"/>
      <c r="AD794" s="1182"/>
      <c r="AE794" s="1183"/>
      <c r="AF794" s="15"/>
      <c r="AG794" s="15"/>
      <c r="AH794" s="15"/>
      <c r="AI794" s="15"/>
      <c r="AJ794" s="15"/>
      <c r="AK794" s="15"/>
      <c r="AL794" s="15"/>
      <c r="AR794" s="24"/>
      <c r="AS794" s="24"/>
      <c r="AT794" s="60"/>
      <c r="AU794" s="60"/>
      <c r="AV794" s="60"/>
      <c r="AW794" s="60"/>
      <c r="AX794" s="60"/>
      <c r="AY794" s="60"/>
      <c r="AZ794" s="60"/>
      <c r="BA794" s="60"/>
      <c r="BB794" s="40" t="s">
        <v>746</v>
      </c>
      <c r="BC794" s="560">
        <v>237558</v>
      </c>
      <c r="BD794" s="560">
        <v>273902</v>
      </c>
      <c r="BE794" s="560">
        <v>330400</v>
      </c>
      <c r="BF794" s="560">
        <v>422912</v>
      </c>
      <c r="BG794" s="560">
        <v>471150</v>
      </c>
      <c r="BH794" s="60"/>
      <c r="BI794" s="40" t="s">
        <v>746</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81"/>
      <c r="AA795" s="1182"/>
      <c r="AB795" s="1182"/>
      <c r="AC795" s="1182"/>
      <c r="AD795" s="1182"/>
      <c r="AE795" s="1183"/>
      <c r="AF795" s="15"/>
      <c r="AG795" s="15"/>
      <c r="AH795" s="15"/>
      <c r="AI795" s="15"/>
      <c r="AJ795" s="15"/>
      <c r="AK795" s="15"/>
      <c r="AL795" s="15"/>
      <c r="AR795" s="24"/>
      <c r="AS795" s="24"/>
      <c r="AT795" s="60"/>
      <c r="AU795" s="60"/>
      <c r="AV795" s="60"/>
      <c r="AW795" s="60"/>
      <c r="AX795" s="60"/>
      <c r="AY795" s="60"/>
      <c r="AZ795" s="60"/>
      <c r="BA795" s="60"/>
      <c r="BB795" s="40" t="s">
        <v>747</v>
      </c>
      <c r="BC795" s="562">
        <v>312909</v>
      </c>
      <c r="BD795" s="562">
        <v>360781</v>
      </c>
      <c r="BE795" s="562">
        <v>435200</v>
      </c>
      <c r="BF795" s="562">
        <v>557056</v>
      </c>
      <c r="BG795" s="562">
        <v>620595</v>
      </c>
      <c r="BH795" s="60"/>
      <c r="BI795" s="40" t="s">
        <v>747</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480" t="s">
        <v>1753</v>
      </c>
      <c r="Q796" s="1481"/>
      <c r="R796" s="1481"/>
      <c r="S796" s="1481"/>
      <c r="T796" s="1481"/>
      <c r="U796" s="1481"/>
      <c r="V796" s="1481"/>
      <c r="W796" s="1481"/>
      <c r="X796" s="1481"/>
      <c r="Y796" s="1482"/>
      <c r="Z796" s="1181">
        <v>167328</v>
      </c>
      <c r="AA796" s="1182"/>
      <c r="AB796" s="1182"/>
      <c r="AC796" s="1182"/>
      <c r="AD796" s="1182"/>
      <c r="AE796" s="1183"/>
      <c r="AF796" s="15"/>
      <c r="AG796" s="15"/>
      <c r="AH796" s="15"/>
      <c r="AI796" s="15"/>
      <c r="AJ796" s="15"/>
      <c r="AK796" s="15"/>
      <c r="AL796" s="15"/>
      <c r="AS796" s="24"/>
      <c r="AT796" s="60"/>
      <c r="AU796" s="60"/>
      <c r="AV796" s="60"/>
      <c r="AW796" s="60"/>
      <c r="AX796" s="60"/>
      <c r="AY796" s="60"/>
      <c r="AZ796" s="60"/>
      <c r="BA796" s="60"/>
      <c r="BB796" s="40" t="s">
        <v>748</v>
      </c>
      <c r="BC796" s="560">
        <v>237558</v>
      </c>
      <c r="BD796" s="560">
        <v>273902</v>
      </c>
      <c r="BE796" s="560">
        <v>330400</v>
      </c>
      <c r="BF796" s="560">
        <v>422912</v>
      </c>
      <c r="BG796" s="560">
        <v>471150</v>
      </c>
      <c r="BH796" s="60"/>
      <c r="BI796" s="40" t="s">
        <v>748</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10">
        <f>SUM(Z793:AE796)</f>
        <v>167328</v>
      </c>
      <c r="AA797" s="1211"/>
      <c r="AB797" s="1211"/>
      <c r="AC797" s="1211"/>
      <c r="AD797" s="1211"/>
      <c r="AE797" s="1212"/>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749</v>
      </c>
      <c r="BC797" s="562">
        <v>237558</v>
      </c>
      <c r="BD797" s="562">
        <v>273902</v>
      </c>
      <c r="BE797" s="562">
        <v>330400</v>
      </c>
      <c r="BF797" s="562">
        <v>422912</v>
      </c>
      <c r="BG797" s="562">
        <v>471150</v>
      </c>
      <c r="BH797" s="60"/>
      <c r="BI797" s="40" t="s">
        <v>749</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725</v>
      </c>
      <c r="Z798" s="1210">
        <f>Z797+Y781+Z789</f>
        <v>3892500</v>
      </c>
      <c r="AA798" s="1211"/>
      <c r="AB798" s="1211"/>
      <c r="AC798" s="1211"/>
      <c r="AD798" s="1211"/>
      <c r="AE798" s="1212"/>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751</v>
      </c>
      <c r="BC798" s="560">
        <v>237558</v>
      </c>
      <c r="BD798" s="560">
        <v>273902</v>
      </c>
      <c r="BE798" s="560">
        <v>330400</v>
      </c>
      <c r="BF798" s="560">
        <v>422912</v>
      </c>
      <c r="BG798" s="560">
        <v>471150</v>
      </c>
      <c r="BH798" s="60"/>
      <c r="BI798" s="40" t="s">
        <v>751</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754</v>
      </c>
      <c r="BC799" s="562">
        <v>237558</v>
      </c>
      <c r="BD799" s="562">
        <v>273902</v>
      </c>
      <c r="BE799" s="562">
        <v>330400</v>
      </c>
      <c r="BF799" s="562">
        <v>422912</v>
      </c>
      <c r="BG799" s="562">
        <v>471150</v>
      </c>
      <c r="BH799" s="60"/>
      <c r="BI799" s="40" t="s">
        <v>754</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671</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755</v>
      </c>
      <c r="BC800" s="560">
        <v>237558</v>
      </c>
      <c r="BD800" s="560">
        <v>273902</v>
      </c>
      <c r="BE800" s="560">
        <v>330400</v>
      </c>
      <c r="BF800" s="560">
        <v>422912</v>
      </c>
      <c r="BG800" s="560">
        <v>471150</v>
      </c>
      <c r="BH800" s="60"/>
      <c r="BI800" s="40" t="s">
        <v>755</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933</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757</v>
      </c>
      <c r="BC801" s="562">
        <v>237558</v>
      </c>
      <c r="BD801" s="562">
        <v>273902</v>
      </c>
      <c r="BE801" s="562">
        <v>330400</v>
      </c>
      <c r="BF801" s="562">
        <v>422912</v>
      </c>
      <c r="BG801" s="562">
        <v>471150</v>
      </c>
      <c r="BH801" s="60"/>
      <c r="BI801" s="40" t="s">
        <v>757</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758</v>
      </c>
      <c r="BC802" s="560">
        <v>237558</v>
      </c>
      <c r="BD802" s="560">
        <v>273902</v>
      </c>
      <c r="BE802" s="560">
        <v>330400</v>
      </c>
      <c r="BF802" s="560">
        <v>422912</v>
      </c>
      <c r="BG802" s="560">
        <v>471150</v>
      </c>
      <c r="BH802" s="60"/>
      <c r="BI802" s="40" t="s">
        <v>758</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580" t="s">
        <v>134</v>
      </c>
      <c r="N803" s="1580"/>
      <c r="O803" s="1580"/>
      <c r="P803" s="1581"/>
      <c r="Q803" s="1223" t="s">
        <v>313</v>
      </c>
      <c r="R803" s="1223"/>
      <c r="S803" s="1223"/>
      <c r="T803" s="1223"/>
      <c r="U803" s="1223" t="s">
        <v>314</v>
      </c>
      <c r="V803" s="1223"/>
      <c r="W803" s="1223"/>
      <c r="X803" s="1223"/>
      <c r="Y803" s="1223" t="s">
        <v>315</v>
      </c>
      <c r="Z803" s="1223"/>
      <c r="AA803" s="1223"/>
      <c r="AB803" s="1223"/>
      <c r="AC803" s="1223" t="s">
        <v>390</v>
      </c>
      <c r="AD803" s="1223"/>
      <c r="AE803" s="1223"/>
      <c r="AF803" s="1223"/>
      <c r="AG803" s="1488" t="s">
        <v>362</v>
      </c>
      <c r="AH803" s="1488"/>
      <c r="AI803" s="1488"/>
      <c r="AJ803" s="1488"/>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582"/>
      <c r="N804" s="1582"/>
      <c r="O804" s="1582"/>
      <c r="P804" s="1583"/>
      <c r="Q804" s="1223"/>
      <c r="R804" s="1223"/>
      <c r="S804" s="1223"/>
      <c r="T804" s="1223"/>
      <c r="U804" s="1223"/>
      <c r="V804" s="1223"/>
      <c r="W804" s="1223"/>
      <c r="X804" s="1223"/>
      <c r="Y804" s="1223"/>
      <c r="Z804" s="1223"/>
      <c r="AA804" s="1223"/>
      <c r="AB804" s="1223"/>
      <c r="AC804" s="1223"/>
      <c r="AD804" s="1223"/>
      <c r="AE804" s="1223"/>
      <c r="AF804" s="1223"/>
      <c r="AG804" s="1488"/>
      <c r="AH804" s="1488"/>
      <c r="AI804" s="1488"/>
      <c r="AJ804" s="1488"/>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449" t="s">
        <v>46</v>
      </c>
      <c r="D805" s="1450"/>
      <c r="E805" s="1450"/>
      <c r="F805" s="1450"/>
      <c r="G805" s="1450"/>
      <c r="H805" s="1450"/>
      <c r="I805" s="84"/>
      <c r="J805" s="84"/>
      <c r="K805" s="84"/>
      <c r="L805" s="85"/>
      <c r="M805" s="1324"/>
      <c r="N805" s="1324"/>
      <c r="O805" s="1324"/>
      <c r="P805" s="1324"/>
      <c r="Q805" s="1324"/>
      <c r="R805" s="1324"/>
      <c r="S805" s="1324"/>
      <c r="T805" s="1324"/>
      <c r="U805" s="1324">
        <v>15</v>
      </c>
      <c r="V805" s="1324"/>
      <c r="W805" s="1324"/>
      <c r="X805" s="1324"/>
      <c r="Y805" s="1324">
        <v>19</v>
      </c>
      <c r="Z805" s="1324"/>
      <c r="AA805" s="1324"/>
      <c r="AB805" s="1324"/>
      <c r="AC805" s="1217"/>
      <c r="AD805" s="1218"/>
      <c r="AE805" s="1218"/>
      <c r="AF805" s="1219"/>
      <c r="AG805" s="1217"/>
      <c r="AH805" s="1218"/>
      <c r="AI805" s="1218"/>
      <c r="AJ805" s="1219"/>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75" t="s">
        <v>47</v>
      </c>
      <c r="D806" s="1157"/>
      <c r="E806" s="1157"/>
      <c r="F806" s="1157"/>
      <c r="G806" s="1157"/>
      <c r="H806" s="1157"/>
      <c r="I806" s="81"/>
      <c r="J806" s="81"/>
      <c r="K806" s="81"/>
      <c r="L806" s="82"/>
      <c r="M806" s="1324"/>
      <c r="N806" s="1324"/>
      <c r="O806" s="1324"/>
      <c r="P806" s="1324"/>
      <c r="Q806" s="1324"/>
      <c r="R806" s="1324"/>
      <c r="S806" s="1324"/>
      <c r="T806" s="1324"/>
      <c r="U806" s="1324">
        <v>10</v>
      </c>
      <c r="V806" s="1324"/>
      <c r="W806" s="1324"/>
      <c r="X806" s="1324"/>
      <c r="Y806" s="1324">
        <v>13</v>
      </c>
      <c r="Z806" s="1324"/>
      <c r="AA806" s="1324"/>
      <c r="AB806" s="1324"/>
      <c r="AC806" s="1217"/>
      <c r="AD806" s="1218"/>
      <c r="AE806" s="1218"/>
      <c r="AF806" s="1219"/>
      <c r="AG806" s="1217"/>
      <c r="AH806" s="1218"/>
      <c r="AI806" s="1218"/>
      <c r="AJ806" s="1219"/>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75" t="s">
        <v>48</v>
      </c>
      <c r="D807" s="1157"/>
      <c r="E807" s="1157"/>
      <c r="F807" s="1157"/>
      <c r="G807" s="1157"/>
      <c r="H807" s="1157"/>
      <c r="I807" s="100"/>
      <c r="J807" s="100"/>
      <c r="K807" s="100"/>
      <c r="L807" s="101"/>
      <c r="M807" s="1324"/>
      <c r="N807" s="1324"/>
      <c r="O807" s="1324"/>
      <c r="P807" s="1324"/>
      <c r="Q807" s="1324"/>
      <c r="R807" s="1324"/>
      <c r="S807" s="1324"/>
      <c r="T807" s="1324"/>
      <c r="U807" s="1324">
        <v>6</v>
      </c>
      <c r="V807" s="1324"/>
      <c r="W807" s="1324"/>
      <c r="X807" s="1324"/>
      <c r="Y807" s="1324">
        <v>8</v>
      </c>
      <c r="Z807" s="1324"/>
      <c r="AA807" s="1324"/>
      <c r="AB807" s="1324"/>
      <c r="AC807" s="1217"/>
      <c r="AD807" s="1218"/>
      <c r="AE807" s="1218"/>
      <c r="AF807" s="1219"/>
      <c r="AG807" s="1217"/>
      <c r="AH807" s="1218"/>
      <c r="AI807" s="1218"/>
      <c r="AJ807" s="1219"/>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75" t="s">
        <v>871</v>
      </c>
      <c r="D808" s="1157"/>
      <c r="E808" s="1157"/>
      <c r="F808" s="1157"/>
      <c r="G808" s="1157"/>
      <c r="H808" s="1157"/>
      <c r="I808" s="100"/>
      <c r="J808" s="100"/>
      <c r="K808" s="100"/>
      <c r="L808" s="101"/>
      <c r="M808" s="1324"/>
      <c r="N808" s="1324"/>
      <c r="O808" s="1324"/>
      <c r="P808" s="1324"/>
      <c r="Q808" s="1324"/>
      <c r="R808" s="1324"/>
      <c r="S808" s="1324"/>
      <c r="T808" s="1324"/>
      <c r="U808" s="1324"/>
      <c r="V808" s="1324"/>
      <c r="W808" s="1324"/>
      <c r="X808" s="1324"/>
      <c r="Y808" s="1324"/>
      <c r="Z808" s="1324"/>
      <c r="AA808" s="1324"/>
      <c r="AB808" s="1324"/>
      <c r="AC808" s="1217"/>
      <c r="AD808" s="1218"/>
      <c r="AE808" s="1218"/>
      <c r="AF808" s="1219"/>
      <c r="AG808" s="1217"/>
      <c r="AH808" s="1218"/>
      <c r="AI808" s="1218"/>
      <c r="AJ808" s="1219"/>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75" t="s">
        <v>533</v>
      </c>
      <c r="D809" s="1157"/>
      <c r="E809" s="1157"/>
      <c r="F809" s="1157"/>
      <c r="G809" s="1157"/>
      <c r="H809" s="1157"/>
      <c r="I809" s="100"/>
      <c r="J809" s="100"/>
      <c r="K809" s="100"/>
      <c r="L809" s="101"/>
      <c r="M809" s="1324"/>
      <c r="N809" s="1324"/>
      <c r="O809" s="1324"/>
      <c r="P809" s="1324"/>
      <c r="Q809" s="1324"/>
      <c r="R809" s="1324"/>
      <c r="S809" s="1324"/>
      <c r="T809" s="1324"/>
      <c r="U809" s="1324">
        <v>24</v>
      </c>
      <c r="V809" s="1324"/>
      <c r="W809" s="1324"/>
      <c r="X809" s="1324"/>
      <c r="Y809" s="1324">
        <v>29</v>
      </c>
      <c r="Z809" s="1324"/>
      <c r="AA809" s="1324"/>
      <c r="AB809" s="1324"/>
      <c r="AC809" s="1217"/>
      <c r="AD809" s="1218"/>
      <c r="AE809" s="1218"/>
      <c r="AF809" s="1219"/>
      <c r="AG809" s="1217"/>
      <c r="AH809" s="1218"/>
      <c r="AI809" s="1218"/>
      <c r="AJ809" s="1219"/>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448" t="s">
        <v>895</v>
      </c>
      <c r="D810" s="1157"/>
      <c r="E810" s="1157"/>
      <c r="F810" s="1157"/>
      <c r="G810" s="1157"/>
      <c r="H810" s="1157"/>
      <c r="I810" s="100"/>
      <c r="J810" s="100"/>
      <c r="K810" s="100"/>
      <c r="L810" s="101"/>
      <c r="M810" s="1324"/>
      <c r="N810" s="1324"/>
      <c r="O810" s="1324"/>
      <c r="P810" s="1324"/>
      <c r="Q810" s="1324"/>
      <c r="R810" s="1324"/>
      <c r="S810" s="1324"/>
      <c r="T810" s="1324"/>
      <c r="U810" s="1324">
        <v>35</v>
      </c>
      <c r="V810" s="1324"/>
      <c r="W810" s="1324"/>
      <c r="X810" s="1324"/>
      <c r="Y810" s="1324">
        <v>48</v>
      </c>
      <c r="Z810" s="1324"/>
      <c r="AA810" s="1324"/>
      <c r="AB810" s="1324"/>
      <c r="AC810" s="1217"/>
      <c r="AD810" s="1218"/>
      <c r="AE810" s="1218"/>
      <c r="AF810" s="1219"/>
      <c r="AG810" s="1217"/>
      <c r="AH810" s="1218"/>
      <c r="AI810" s="1218"/>
      <c r="AJ810" s="1219"/>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226" t="s">
        <v>1632</v>
      </c>
      <c r="G811" s="1436"/>
      <c r="H811" s="1436"/>
      <c r="I811" s="1436"/>
      <c r="J811" s="1436"/>
      <c r="K811" s="1436"/>
      <c r="L811" s="1437"/>
      <c r="M811" s="1324"/>
      <c r="N811" s="1324"/>
      <c r="O811" s="1324"/>
      <c r="P811" s="1324"/>
      <c r="Q811" s="1324"/>
      <c r="R811" s="1324"/>
      <c r="S811" s="1324"/>
      <c r="T811" s="1324"/>
      <c r="U811" s="1324">
        <v>15</v>
      </c>
      <c r="V811" s="1324"/>
      <c r="W811" s="1324"/>
      <c r="X811" s="1324"/>
      <c r="Y811" s="1324">
        <v>19</v>
      </c>
      <c r="Z811" s="1324"/>
      <c r="AA811" s="1324"/>
      <c r="AB811" s="1324"/>
      <c r="AC811" s="1217"/>
      <c r="AD811" s="1218"/>
      <c r="AE811" s="1218"/>
      <c r="AF811" s="1219"/>
      <c r="AG811" s="1217"/>
      <c r="AH811" s="1218"/>
      <c r="AI811" s="1218"/>
      <c r="AJ811" s="1219"/>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207" t="s">
        <v>132</v>
      </c>
      <c r="D812" s="1208"/>
      <c r="E812" s="1208"/>
      <c r="F812" s="1208"/>
      <c r="G812" s="1208"/>
      <c r="H812" s="1208"/>
      <c r="I812" s="1208"/>
      <c r="J812" s="1208"/>
      <c r="K812" s="1208"/>
      <c r="L812" s="1209"/>
      <c r="M812" s="1453">
        <f>SUM(M805:P811)</f>
        <v>0</v>
      </c>
      <c r="N812" s="1453"/>
      <c r="O812" s="1453"/>
      <c r="P812" s="1453"/>
      <c r="Q812" s="1453">
        <f>SUM(Q805:T811)</f>
        <v>0</v>
      </c>
      <c r="R812" s="1453"/>
      <c r="S812" s="1453"/>
      <c r="T812" s="1453"/>
      <c r="U812" s="1453">
        <f>SUM(U805:X811)</f>
        <v>105</v>
      </c>
      <c r="V812" s="1453"/>
      <c r="W812" s="1453"/>
      <c r="X812" s="1453"/>
      <c r="Y812" s="1453">
        <f>SUM(Y805:AB811)</f>
        <v>136</v>
      </c>
      <c r="Z812" s="1453"/>
      <c r="AA812" s="1453"/>
      <c r="AB812" s="1453"/>
      <c r="AC812" s="1453">
        <f>SUM(AC805:AF811)</f>
        <v>0</v>
      </c>
      <c r="AD812" s="1453"/>
      <c r="AE812" s="1453"/>
      <c r="AF812" s="1453"/>
      <c r="AG812" s="1453">
        <f>SUM(AG805:AJ811)</f>
        <v>0</v>
      </c>
      <c r="AH812" s="1453"/>
      <c r="AI812" s="1453"/>
      <c r="AJ812" s="1453"/>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896</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897</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540" t="s">
        <v>1732</v>
      </c>
      <c r="D817" s="1541"/>
      <c r="E817" s="1541"/>
      <c r="F817" s="1541"/>
      <c r="G817" s="1541"/>
      <c r="H817" s="1541"/>
      <c r="I817" s="1541"/>
      <c r="J817" s="1541"/>
      <c r="K817" s="1541"/>
      <c r="L817" s="1541"/>
      <c r="M817" s="1541"/>
      <c r="N817" s="1541"/>
      <c r="O817" s="1541"/>
      <c r="P817" s="1541"/>
      <c r="Q817" s="1541"/>
      <c r="R817" s="1541"/>
      <c r="S817" s="1541"/>
      <c r="T817" s="1541"/>
      <c r="U817" s="1541"/>
      <c r="V817" s="1541"/>
      <c r="W817" s="1541"/>
      <c r="X817" s="1541"/>
      <c r="Y817" s="1541"/>
      <c r="Z817" s="1541"/>
      <c r="AA817" s="1541"/>
      <c r="AB817" s="1541"/>
      <c r="AC817" s="1541"/>
      <c r="AD817" s="1541"/>
      <c r="AE817" s="1541"/>
      <c r="AF817" s="1541"/>
      <c r="AG817" s="1541"/>
      <c r="AH817" s="1541"/>
      <c r="AI817" s="1541"/>
      <c r="AJ817" s="1542"/>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25">
      <c r="A818" s="15"/>
      <c r="B818" s="419"/>
      <c r="C818" s="192" t="s">
        <v>1451</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25">
      <c r="A820" s="54" t="s">
        <v>541</v>
      </c>
      <c r="B820" s="15"/>
      <c r="C820" s="54" t="s">
        <v>869</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145">
        <v>21675</v>
      </c>
      <c r="X822" s="1145"/>
      <c r="Y822" s="1145"/>
      <c r="Z822" s="1145"/>
      <c r="AA822" s="1145"/>
      <c r="AB822" s="1145"/>
      <c r="AC822" s="1145"/>
      <c r="AD822" s="15"/>
      <c r="AE822" s="15"/>
      <c r="AF822" s="15"/>
      <c r="AG822" s="15"/>
      <c r="AH822" s="15"/>
      <c r="AI822" s="15"/>
      <c r="AJ822" s="15"/>
      <c r="AK822" s="15"/>
      <c r="AL822" s="15"/>
      <c r="AS822" s="24"/>
      <c r="AT822" s="60"/>
      <c r="AU822" s="60"/>
      <c r="AV822" s="60"/>
      <c r="AW822" s="60"/>
      <c r="AX822" s="60"/>
      <c r="AY822" s="60"/>
      <c r="AZ822" s="60"/>
      <c r="BA822" s="60"/>
      <c r="BB822" s="40" t="s">
        <v>716</v>
      </c>
      <c r="BC822" s="560">
        <v>237558</v>
      </c>
      <c r="BD822" s="560">
        <v>273902</v>
      </c>
      <c r="BE822" s="560">
        <v>330400</v>
      </c>
      <c r="BF822" s="560">
        <v>422912</v>
      </c>
      <c r="BG822" s="560">
        <v>471150</v>
      </c>
      <c r="BH822" s="60"/>
      <c r="BI822" s="40" t="s">
        <v>716</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145">
        <v>14450</v>
      </c>
      <c r="X823" s="1145"/>
      <c r="Y823" s="1145"/>
      <c r="Z823" s="1145"/>
      <c r="AA823" s="1145"/>
      <c r="AB823" s="1145"/>
      <c r="AC823" s="1145"/>
      <c r="AD823" s="15"/>
      <c r="AE823" s="15"/>
      <c r="AF823" s="15"/>
      <c r="AG823" s="15"/>
      <c r="AH823" s="15"/>
      <c r="AI823" s="15"/>
      <c r="AJ823" s="15"/>
      <c r="AK823" s="15"/>
      <c r="AL823" s="15"/>
      <c r="AS823" s="24"/>
      <c r="AT823" s="60"/>
      <c r="AZ823" s="60"/>
      <c r="BA823" s="60"/>
      <c r="BB823" s="40" t="s">
        <v>773</v>
      </c>
      <c r="BC823" s="562">
        <v>237558</v>
      </c>
      <c r="BD823" s="562">
        <v>273902</v>
      </c>
      <c r="BE823" s="562">
        <v>330400</v>
      </c>
      <c r="BF823" s="562">
        <v>422912</v>
      </c>
      <c r="BG823" s="562">
        <v>471150</v>
      </c>
      <c r="BH823" s="60"/>
      <c r="BI823" s="40" t="s">
        <v>773</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145">
        <v>36126</v>
      </c>
      <c r="X824" s="1145"/>
      <c r="Y824" s="1145"/>
      <c r="Z824" s="1145"/>
      <c r="AA824" s="1145"/>
      <c r="AB824" s="1145"/>
      <c r="AC824" s="1145"/>
      <c r="AD824" s="15"/>
      <c r="AE824" s="15"/>
      <c r="AF824" s="15"/>
      <c r="AG824" s="15"/>
      <c r="AH824" s="15"/>
      <c r="AI824" s="15"/>
      <c r="AJ824" s="15"/>
      <c r="AK824" s="15"/>
      <c r="AL824" s="15"/>
      <c r="AS824" s="24"/>
      <c r="AT824" s="60"/>
      <c r="AV824" s="1601">
        <f>ROUNDDOWN(AP908*2,2)</f>
        <v>0</v>
      </c>
      <c r="AW824" s="1601"/>
      <c r="AX824" s="1601"/>
      <c r="AY824" s="1601"/>
      <c r="AZ824" s="60"/>
      <c r="BA824" s="60"/>
      <c r="BB824" s="40" t="s">
        <v>774</v>
      </c>
      <c r="BC824" s="560">
        <v>237558</v>
      </c>
      <c r="BD824" s="560">
        <v>273902</v>
      </c>
      <c r="BE824" s="560">
        <v>330400</v>
      </c>
      <c r="BF824" s="560">
        <v>422912</v>
      </c>
      <c r="BG824" s="560">
        <v>471150</v>
      </c>
      <c r="BH824" s="60"/>
      <c r="BI824" s="40" t="s">
        <v>774</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145"/>
      <c r="X825" s="1145"/>
      <c r="Y825" s="1145"/>
      <c r="Z825" s="1145"/>
      <c r="AA825" s="1145"/>
      <c r="AB825" s="1145"/>
      <c r="AC825" s="1145"/>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775</v>
      </c>
      <c r="BC825" s="562">
        <v>237558</v>
      </c>
      <c r="BD825" s="562">
        <v>273902</v>
      </c>
      <c r="BE825" s="562">
        <v>330400</v>
      </c>
      <c r="BF825" s="562">
        <v>422912</v>
      </c>
      <c r="BG825" s="562">
        <v>471150</v>
      </c>
      <c r="BH825" s="60"/>
      <c r="BI825" s="40" t="s">
        <v>775</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25">
      <c r="A826" s="15"/>
      <c r="B826" s="15"/>
      <c r="C826" s="15"/>
      <c r="D826" s="15"/>
      <c r="E826" s="15"/>
      <c r="F826" s="15"/>
      <c r="G826" s="15"/>
      <c r="H826" s="15"/>
      <c r="I826" s="15"/>
      <c r="J826" s="80" t="s">
        <v>181</v>
      </c>
      <c r="K826" s="81"/>
      <c r="L826" s="81"/>
      <c r="M826" s="1226" t="s">
        <v>1645</v>
      </c>
      <c r="N826" s="1227"/>
      <c r="O826" s="1227"/>
      <c r="P826" s="1227"/>
      <c r="Q826" s="1227"/>
      <c r="R826" s="1227"/>
      <c r="S826" s="1227"/>
      <c r="T826" s="1227"/>
      <c r="U826" s="1227"/>
      <c r="V826" s="1228"/>
      <c r="W826" s="1145">
        <v>44724</v>
      </c>
      <c r="X826" s="1145"/>
      <c r="Y826" s="1145"/>
      <c r="Z826" s="1145"/>
      <c r="AA826" s="1145"/>
      <c r="AB826" s="1145"/>
      <c r="AC826" s="1145"/>
      <c r="AD826" s="15"/>
      <c r="AE826" s="15"/>
      <c r="AF826" s="15"/>
      <c r="AG826" s="15"/>
      <c r="AH826" s="15"/>
      <c r="AI826" s="15"/>
      <c r="AJ826" s="15"/>
      <c r="AK826" s="15"/>
      <c r="AL826" s="15"/>
      <c r="AM826" s="56">
        <f>IF(AD981&gt;1,0.025,0)</f>
        <v>0</v>
      </c>
      <c r="AN826" s="56"/>
      <c r="AO826" s="24"/>
      <c r="AP826" s="24"/>
      <c r="AQ826" s="24"/>
      <c r="AR826" s="24"/>
      <c r="AS826" s="24"/>
      <c r="AT826" s="60"/>
      <c r="AU826" s="60"/>
      <c r="AV826" s="60"/>
      <c r="AW826" s="60"/>
      <c r="AX826" s="60"/>
      <c r="AY826" s="60"/>
      <c r="AZ826" s="60"/>
      <c r="BA826" s="60"/>
      <c r="BB826" s="40" t="s">
        <v>776</v>
      </c>
      <c r="BC826" s="560">
        <v>412418</v>
      </c>
      <c r="BD826" s="560">
        <v>475514</v>
      </c>
      <c r="BE826" s="560">
        <v>573600</v>
      </c>
      <c r="BF826" s="560">
        <v>734208</v>
      </c>
      <c r="BG826" s="560">
        <v>817954</v>
      </c>
      <c r="BH826" s="60"/>
      <c r="BI826" s="40" t="s">
        <v>776</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10">
        <f>SUM(W822:AC826)</f>
        <v>116975</v>
      </c>
      <c r="X827" s="1211"/>
      <c r="Y827" s="1211"/>
      <c r="Z827" s="1211"/>
      <c r="AA827" s="1211"/>
      <c r="AB827" s="1211"/>
      <c r="AC827" s="1212"/>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207" t="s">
        <v>374</v>
      </c>
      <c r="K829" s="1208"/>
      <c r="L829" s="1208"/>
      <c r="M829" s="1208"/>
      <c r="N829" s="1208"/>
      <c r="O829" s="1208"/>
      <c r="P829" s="1208"/>
      <c r="Q829" s="1208"/>
      <c r="R829" s="1208"/>
      <c r="S829" s="1208"/>
      <c r="T829" s="1208"/>
      <c r="U829" s="1208"/>
      <c r="V829" s="1209"/>
      <c r="W829" s="1181">
        <v>126828</v>
      </c>
      <c r="X829" s="1182"/>
      <c r="Y829" s="1182"/>
      <c r="Z829" s="1182"/>
      <c r="AA829" s="1182"/>
      <c r="AB829" s="1182"/>
      <c r="AC829" s="1183"/>
      <c r="AD829" s="15"/>
      <c r="AE829" s="15"/>
      <c r="AF829" s="15"/>
      <c r="AG829" s="15"/>
      <c r="AH829" s="15"/>
      <c r="AI829" s="15"/>
      <c r="AJ829" s="15"/>
      <c r="AK829" s="15"/>
      <c r="AL829" s="15"/>
      <c r="AM829" s="56">
        <f>IF(AD981&gt;1,0.05,0)</f>
        <v>0</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787</v>
      </c>
      <c r="BC830" s="560">
        <v>253663</v>
      </c>
      <c r="BD830" s="560">
        <v>292471</v>
      </c>
      <c r="BE830" s="560">
        <v>352800</v>
      </c>
      <c r="BF830" s="560">
        <v>451584</v>
      </c>
      <c r="BG830" s="560">
        <v>503093</v>
      </c>
      <c r="BH830" s="60"/>
      <c r="BI830" s="40" t="s">
        <v>787</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25">
      <c r="A831" s="15"/>
      <c r="B831" s="15"/>
      <c r="C831" s="54" t="s">
        <v>638</v>
      </c>
      <c r="D831" s="15"/>
      <c r="E831" s="15"/>
      <c r="F831" s="15"/>
      <c r="G831" s="15"/>
      <c r="H831" s="15"/>
      <c r="I831" s="15"/>
      <c r="J831" s="80" t="s">
        <v>381</v>
      </c>
      <c r="K831" s="81"/>
      <c r="L831" s="81"/>
      <c r="M831" s="81"/>
      <c r="N831" s="81"/>
      <c r="O831" s="81"/>
      <c r="P831" s="81"/>
      <c r="Q831" s="81"/>
      <c r="R831" s="81"/>
      <c r="S831" s="81"/>
      <c r="T831" s="81"/>
      <c r="U831" s="81"/>
      <c r="V831" s="82"/>
      <c r="W831" s="1252"/>
      <c r="X831" s="1252"/>
      <c r="Y831" s="1252"/>
      <c r="Z831" s="1252"/>
      <c r="AA831" s="1252"/>
      <c r="AB831" s="1252"/>
      <c r="AC831" s="1252"/>
      <c r="AD831" s="15"/>
      <c r="AE831" s="15"/>
      <c r="AF831" s="15"/>
      <c r="AG831" s="15"/>
      <c r="AH831" s="15"/>
      <c r="AI831" s="15"/>
      <c r="AJ831" s="15"/>
      <c r="AK831" s="15"/>
      <c r="AL831" s="15"/>
      <c r="AM831" s="134"/>
      <c r="AN831" s="134"/>
      <c r="AO831" s="24"/>
      <c r="AP831" s="24"/>
      <c r="AQ831" s="24"/>
      <c r="AR831" s="24"/>
      <c r="AS831" s="24"/>
      <c r="AT831" s="1484"/>
      <c r="AU831" s="1484"/>
      <c r="AV831" s="1484"/>
      <c r="AW831" s="1484"/>
      <c r="AX831" s="1484"/>
      <c r="AY831" s="1484"/>
      <c r="AZ831" s="60"/>
      <c r="BA831" s="60"/>
      <c r="BB831" s="40" t="s">
        <v>788</v>
      </c>
      <c r="BC831" s="561">
        <v>282423</v>
      </c>
      <c r="BD831" s="561">
        <v>325631</v>
      </c>
      <c r="BE831" s="561">
        <v>392800</v>
      </c>
      <c r="BF831" s="561">
        <v>502784</v>
      </c>
      <c r="BG831" s="561">
        <v>560133</v>
      </c>
      <c r="BH831" s="60"/>
      <c r="BI831" s="40" t="s">
        <v>788</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25">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252">
        <v>33235</v>
      </c>
      <c r="X832" s="1252"/>
      <c r="Y832" s="1252"/>
      <c r="Z832" s="1252"/>
      <c r="AA832" s="1252"/>
      <c r="AB832" s="1252"/>
      <c r="AC832" s="1252"/>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789</v>
      </c>
      <c r="BC832" s="560">
        <v>253663</v>
      </c>
      <c r="BD832" s="560">
        <v>292471</v>
      </c>
      <c r="BE832" s="560">
        <v>352800</v>
      </c>
      <c r="BF832" s="560">
        <v>451584</v>
      </c>
      <c r="BG832" s="560">
        <v>503093</v>
      </c>
      <c r="BH832" s="60"/>
      <c r="BI832" s="40" t="s">
        <v>789</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25">
      <c r="A833" s="15"/>
      <c r="B833" s="15"/>
      <c r="C833" s="15"/>
      <c r="D833" s="15"/>
      <c r="E833" s="15"/>
      <c r="F833" s="15"/>
      <c r="G833" s="15"/>
      <c r="H833" s="15"/>
      <c r="I833" s="15"/>
      <c r="J833" s="80" t="s">
        <v>533</v>
      </c>
      <c r="K833" s="81"/>
      <c r="L833" s="81"/>
      <c r="M833" s="81"/>
      <c r="N833" s="81"/>
      <c r="O833" s="81"/>
      <c r="P833" s="81"/>
      <c r="Q833" s="81"/>
      <c r="R833" s="81"/>
      <c r="S833" s="81"/>
      <c r="T833" s="81"/>
      <c r="U833" s="81"/>
      <c r="V833" s="82"/>
      <c r="W833" s="1252">
        <v>33236</v>
      </c>
      <c r="X833" s="1252"/>
      <c r="Y833" s="1252"/>
      <c r="Z833" s="1252"/>
      <c r="AA833" s="1252"/>
      <c r="AB833" s="1252"/>
      <c r="AC833" s="1252"/>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790</v>
      </c>
      <c r="BC833" s="562">
        <v>237558</v>
      </c>
      <c r="BD833" s="562">
        <v>273902</v>
      </c>
      <c r="BE833" s="562">
        <v>330400</v>
      </c>
      <c r="BF833" s="562">
        <v>422912</v>
      </c>
      <c r="BG833" s="562">
        <v>471150</v>
      </c>
      <c r="BH833" s="60"/>
      <c r="BI833" s="40" t="s">
        <v>790</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699</v>
      </c>
      <c r="K834" s="81"/>
      <c r="L834" s="81"/>
      <c r="M834" s="81"/>
      <c r="N834" s="81"/>
      <c r="O834" s="81"/>
      <c r="P834" s="81"/>
      <c r="Q834" s="81"/>
      <c r="R834" s="81"/>
      <c r="S834" s="81"/>
      <c r="T834" s="81"/>
      <c r="U834" s="81"/>
      <c r="V834" s="82"/>
      <c r="W834" s="1252">
        <v>72251</v>
      </c>
      <c r="X834" s="1252"/>
      <c r="Y834" s="1252"/>
      <c r="Z834" s="1252"/>
      <c r="AA834" s="1252"/>
      <c r="AB834" s="1252"/>
      <c r="AC834" s="1252"/>
      <c r="AD834" s="15"/>
      <c r="AE834" s="15"/>
      <c r="AF834" s="15"/>
      <c r="AG834" s="15"/>
      <c r="AH834" s="15"/>
      <c r="AI834" s="15"/>
      <c r="AJ834" s="15"/>
      <c r="AK834" s="15"/>
      <c r="AL834" s="15"/>
      <c r="AM834" s="1455">
        <f>SUM(AM801:AM829)</f>
        <v>0</v>
      </c>
      <c r="AN834" s="1455"/>
      <c r="AO834" s="24"/>
      <c r="AP834" s="24"/>
      <c r="AQ834" s="24"/>
      <c r="BB834" s="40" t="s">
        <v>791</v>
      </c>
      <c r="BC834" s="560">
        <v>237558</v>
      </c>
      <c r="BD834" s="560">
        <v>273902</v>
      </c>
      <c r="BE834" s="560">
        <v>330400</v>
      </c>
      <c r="BF834" s="560">
        <v>422912</v>
      </c>
      <c r="BG834" s="560">
        <v>471150</v>
      </c>
      <c r="BH834" s="60"/>
      <c r="BI834" s="40" t="s">
        <v>791</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25">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52">
        <f>SUM(W831:AC834)</f>
        <v>138722</v>
      </c>
      <c r="X835" s="1452"/>
      <c r="Y835" s="1452"/>
      <c r="Z835" s="1452"/>
      <c r="AA835" s="1452"/>
      <c r="AB835" s="1452"/>
      <c r="AC835" s="1452"/>
      <c r="AD835" s="15"/>
      <c r="AE835" s="15"/>
      <c r="AF835" s="15"/>
      <c r="AG835" s="15"/>
      <c r="AH835" s="15"/>
      <c r="AI835" s="15"/>
      <c r="AJ835" s="15"/>
      <c r="AK835" s="15"/>
      <c r="AL835" s="15"/>
      <c r="AM835" s="56"/>
      <c r="AN835" s="56"/>
      <c r="AO835" s="24"/>
      <c r="AP835" s="24"/>
      <c r="AQ835" s="24"/>
      <c r="BB835" s="40" t="s">
        <v>792</v>
      </c>
      <c r="BC835" s="562">
        <v>237558</v>
      </c>
      <c r="BD835" s="562">
        <v>273902</v>
      </c>
      <c r="BE835" s="562">
        <v>330400</v>
      </c>
      <c r="BF835" s="562">
        <v>422912</v>
      </c>
      <c r="BG835" s="562">
        <v>471150</v>
      </c>
      <c r="BH835" s="60"/>
      <c r="BI835" s="40" t="s">
        <v>792</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793</v>
      </c>
      <c r="BC836" s="560">
        <v>293352</v>
      </c>
      <c r="BD836" s="560">
        <v>338232</v>
      </c>
      <c r="BE836" s="560">
        <v>408000</v>
      </c>
      <c r="BF836" s="560">
        <v>522240</v>
      </c>
      <c r="BG836" s="560">
        <v>581808</v>
      </c>
      <c r="BH836" s="60"/>
      <c r="BI836" s="40" t="s">
        <v>793</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698</v>
      </c>
      <c r="K837" s="81"/>
      <c r="L837" s="81"/>
      <c r="M837" s="81"/>
      <c r="N837" s="81"/>
      <c r="O837" s="81"/>
      <c r="P837" s="81"/>
      <c r="Q837" s="81"/>
      <c r="R837" s="81"/>
      <c r="S837" s="81"/>
      <c r="T837" s="81"/>
      <c r="U837" s="81"/>
      <c r="V837" s="82"/>
      <c r="W837" s="1243">
        <v>180628</v>
      </c>
      <c r="X837" s="1244"/>
      <c r="Y837" s="1244"/>
      <c r="Z837" s="1244"/>
      <c r="AA837" s="1244"/>
      <c r="AB837" s="1244"/>
      <c r="AC837" s="1245"/>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697</v>
      </c>
      <c r="K838" s="81"/>
      <c r="L838" s="81"/>
      <c r="M838" s="81"/>
      <c r="N838" s="81"/>
      <c r="O838" s="81"/>
      <c r="P838" s="81"/>
      <c r="Q838" s="81"/>
      <c r="R838" s="81"/>
      <c r="S838" s="81"/>
      <c r="T838" s="81"/>
      <c r="U838" s="81"/>
      <c r="V838" s="82"/>
      <c r="W838" s="1243">
        <v>115602</v>
      </c>
      <c r="X838" s="1244"/>
      <c r="Y838" s="1244"/>
      <c r="Z838" s="1244"/>
      <c r="AA838" s="1244"/>
      <c r="AB838" s="1244"/>
      <c r="AC838" s="1245"/>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435" t="s">
        <v>361</v>
      </c>
      <c r="N839" s="1436"/>
      <c r="O839" s="1436"/>
      <c r="P839" s="1436"/>
      <c r="Q839" s="1436"/>
      <c r="R839" s="1436"/>
      <c r="S839" s="1436"/>
      <c r="T839" s="1436"/>
      <c r="U839" s="1436"/>
      <c r="V839" s="1437"/>
      <c r="W839" s="1243"/>
      <c r="X839" s="1244"/>
      <c r="Y839" s="1244"/>
      <c r="Z839" s="1244"/>
      <c r="AA839" s="1244"/>
      <c r="AB839" s="1244"/>
      <c r="AC839" s="1245"/>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253">
        <f>SUM(W837:AC839)</f>
        <v>296230</v>
      </c>
      <c r="X840" s="1254"/>
      <c r="Y840" s="1254"/>
      <c r="Z840" s="1254"/>
      <c r="AA840" s="1254"/>
      <c r="AB840" s="1254"/>
      <c r="AC840" s="1255"/>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243">
        <v>92482</v>
      </c>
      <c r="X841" s="1244"/>
      <c r="Y841" s="1244"/>
      <c r="Z841" s="1244"/>
      <c r="AA841" s="1244"/>
      <c r="AB841" s="1244"/>
      <c r="AC841" s="1245"/>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696</v>
      </c>
      <c r="K843" s="81"/>
      <c r="L843" s="81"/>
      <c r="M843" s="81"/>
      <c r="N843" s="81"/>
      <c r="O843" s="81"/>
      <c r="P843" s="81"/>
      <c r="Q843" s="81"/>
      <c r="R843" s="81"/>
      <c r="S843" s="81"/>
      <c r="T843" s="81"/>
      <c r="U843" s="81"/>
      <c r="V843" s="82"/>
      <c r="W843" s="1145"/>
      <c r="X843" s="1145"/>
      <c r="Y843" s="1145"/>
      <c r="Z843" s="1145"/>
      <c r="AA843" s="1145"/>
      <c r="AB843" s="1145"/>
      <c r="AC843" s="1145"/>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597</v>
      </c>
      <c r="K844" s="81"/>
      <c r="L844" s="81"/>
      <c r="M844" s="81"/>
      <c r="N844" s="81"/>
      <c r="O844" s="81"/>
      <c r="P844" s="81"/>
      <c r="Q844" s="81"/>
      <c r="R844" s="81"/>
      <c r="S844" s="81"/>
      <c r="T844" s="81"/>
      <c r="U844" s="81"/>
      <c r="V844" s="82"/>
      <c r="W844" s="1145">
        <v>21675</v>
      </c>
      <c r="X844" s="1145"/>
      <c r="Y844" s="1145"/>
      <c r="Z844" s="1145"/>
      <c r="AA844" s="1145"/>
      <c r="AB844" s="1145"/>
      <c r="AC844" s="1145"/>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596</v>
      </c>
      <c r="K845" s="81"/>
      <c r="L845" s="81"/>
      <c r="M845" s="81"/>
      <c r="N845" s="81"/>
      <c r="O845" s="81"/>
      <c r="P845" s="81"/>
      <c r="Q845" s="81"/>
      <c r="R845" s="81"/>
      <c r="S845" s="81"/>
      <c r="T845" s="81"/>
      <c r="U845" s="81"/>
      <c r="V845" s="82"/>
      <c r="W845" s="1145">
        <v>36126</v>
      </c>
      <c r="X845" s="1145"/>
      <c r="Y845" s="1145"/>
      <c r="Z845" s="1145"/>
      <c r="AA845" s="1145"/>
      <c r="AB845" s="1145"/>
      <c r="AC845" s="1145"/>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595</v>
      </c>
      <c r="K846" s="81"/>
      <c r="L846" s="81"/>
      <c r="M846" s="81"/>
      <c r="N846" s="81"/>
      <c r="O846" s="81"/>
      <c r="P846" s="81"/>
      <c r="Q846" s="81"/>
      <c r="R846" s="81"/>
      <c r="S846" s="81"/>
      <c r="T846" s="81"/>
      <c r="U846" s="81"/>
      <c r="V846" s="82"/>
      <c r="W846" s="1145">
        <v>14450</v>
      </c>
      <c r="X846" s="1145"/>
      <c r="Y846" s="1145"/>
      <c r="Z846" s="1145"/>
      <c r="AA846" s="1145"/>
      <c r="AB846" s="1145"/>
      <c r="AC846" s="1145"/>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594</v>
      </c>
      <c r="K847" s="81"/>
      <c r="L847" s="81"/>
      <c r="M847" s="81"/>
      <c r="N847" s="81"/>
      <c r="O847" s="81"/>
      <c r="P847" s="81"/>
      <c r="Q847" s="81"/>
      <c r="R847" s="81"/>
      <c r="S847" s="81"/>
      <c r="T847" s="81"/>
      <c r="U847" s="81"/>
      <c r="V847" s="82"/>
      <c r="W847" s="1145">
        <v>50576</v>
      </c>
      <c r="X847" s="1145"/>
      <c r="Y847" s="1145"/>
      <c r="Z847" s="1145"/>
      <c r="AA847" s="1145"/>
      <c r="AB847" s="1145"/>
      <c r="AC847" s="1145"/>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593</v>
      </c>
      <c r="K848" s="81"/>
      <c r="L848" s="81"/>
      <c r="M848" s="81"/>
      <c r="N848" s="81"/>
      <c r="O848" s="81"/>
      <c r="P848" s="81"/>
      <c r="Q848" s="81"/>
      <c r="R848" s="81"/>
      <c r="S848" s="81"/>
      <c r="T848" s="81"/>
      <c r="U848" s="81"/>
      <c r="V848" s="82"/>
      <c r="W848" s="1145"/>
      <c r="X848" s="1145"/>
      <c r="Y848" s="1145"/>
      <c r="Z848" s="1145"/>
      <c r="AA848" s="1145"/>
      <c r="AB848" s="1145"/>
      <c r="AC848" s="1145"/>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226" t="s">
        <v>1646</v>
      </c>
      <c r="N849" s="1227"/>
      <c r="O849" s="1227"/>
      <c r="P849" s="1227"/>
      <c r="Q849" s="1227"/>
      <c r="R849" s="1227"/>
      <c r="S849" s="1227"/>
      <c r="T849" s="1227"/>
      <c r="U849" s="1227"/>
      <c r="V849" s="1228"/>
      <c r="W849" s="1145">
        <v>31791</v>
      </c>
      <c r="X849" s="1145"/>
      <c r="Y849" s="1145"/>
      <c r="Z849" s="1145"/>
      <c r="AA849" s="1145"/>
      <c r="AB849" s="1145"/>
      <c r="AC849" s="1145"/>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24">
        <f>SUM(W843:AC849)</f>
        <v>154618</v>
      </c>
      <c r="X850" s="1224"/>
      <c r="Y850" s="1224"/>
      <c r="Z850" s="1224"/>
      <c r="AA850" s="1224"/>
      <c r="AB850" s="1224"/>
      <c r="AC850" s="1224"/>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1602</v>
      </c>
      <c r="J852" s="80" t="s">
        <v>181</v>
      </c>
      <c r="K852" s="81"/>
      <c r="L852" s="81"/>
      <c r="M852" s="1435" t="s">
        <v>361</v>
      </c>
      <c r="N852" s="1436"/>
      <c r="O852" s="1436"/>
      <c r="P852" s="1436"/>
      <c r="Q852" s="1436"/>
      <c r="R852" s="1436"/>
      <c r="S852" s="1436"/>
      <c r="T852" s="1436"/>
      <c r="U852" s="1436"/>
      <c r="V852" s="1437"/>
      <c r="W852" s="1181"/>
      <c r="X852" s="1182"/>
      <c r="Y852" s="1182"/>
      <c r="Z852" s="1182"/>
      <c r="AA852" s="1182"/>
      <c r="AB852" s="1182"/>
      <c r="AC852" s="1183"/>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C853" s="54" t="s">
        <v>1603</v>
      </c>
      <c r="J853" s="80" t="s">
        <v>181</v>
      </c>
      <c r="K853" s="81"/>
      <c r="L853" s="81"/>
      <c r="M853" s="1435" t="s">
        <v>361</v>
      </c>
      <c r="N853" s="1436"/>
      <c r="O853" s="1436"/>
      <c r="P853" s="1436"/>
      <c r="Q853" s="1436"/>
      <c r="R853" s="1436"/>
      <c r="S853" s="1436"/>
      <c r="T853" s="1436"/>
      <c r="U853" s="1436"/>
      <c r="V853" s="1437"/>
      <c r="W853" s="1181"/>
      <c r="X853" s="1182"/>
      <c r="Y853" s="1182"/>
      <c r="Z853" s="1182"/>
      <c r="AA853" s="1182"/>
      <c r="AB853" s="1182"/>
      <c r="AC853" s="1183"/>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435" t="s">
        <v>361</v>
      </c>
      <c r="N854" s="1436"/>
      <c r="O854" s="1436"/>
      <c r="P854" s="1436"/>
      <c r="Q854" s="1436"/>
      <c r="R854" s="1436"/>
      <c r="S854" s="1436"/>
      <c r="T854" s="1436"/>
      <c r="U854" s="1436"/>
      <c r="V854" s="1437"/>
      <c r="W854" s="1181"/>
      <c r="X854" s="1182"/>
      <c r="Y854" s="1182"/>
      <c r="Z854" s="1182"/>
      <c r="AA854" s="1182"/>
      <c r="AB854" s="1182"/>
      <c r="AC854" s="1183"/>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435" t="s">
        <v>361</v>
      </c>
      <c r="N855" s="1436"/>
      <c r="O855" s="1436"/>
      <c r="P855" s="1436"/>
      <c r="Q855" s="1436"/>
      <c r="R855" s="1436"/>
      <c r="S855" s="1436"/>
      <c r="T855" s="1436"/>
      <c r="U855" s="1436"/>
      <c r="V855" s="1437"/>
      <c r="W855" s="1181"/>
      <c r="X855" s="1182"/>
      <c r="Y855" s="1182"/>
      <c r="Z855" s="1182"/>
      <c r="AA855" s="1182"/>
      <c r="AB855" s="1182"/>
      <c r="AC855" s="1183"/>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435" t="s">
        <v>361</v>
      </c>
      <c r="N856" s="1436"/>
      <c r="O856" s="1436"/>
      <c r="P856" s="1436"/>
      <c r="Q856" s="1436"/>
      <c r="R856" s="1436"/>
      <c r="S856" s="1436"/>
      <c r="T856" s="1436"/>
      <c r="U856" s="1436"/>
      <c r="V856" s="1437"/>
      <c r="W856" s="1181"/>
      <c r="X856" s="1182"/>
      <c r="Y856" s="1182"/>
      <c r="Z856" s="1182"/>
      <c r="AA856" s="1182"/>
      <c r="AB856" s="1182"/>
      <c r="AC856" s="1183"/>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10">
        <f>SUM(W852:AC856)</f>
        <v>0</v>
      </c>
      <c r="X857" s="1211"/>
      <c r="Y857" s="1211"/>
      <c r="Z857" s="1211"/>
      <c r="AA857" s="1211"/>
      <c r="AB857" s="1211"/>
      <c r="AC857" s="1212"/>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10">
        <f>W827+W835+W840+W841+W850+W857+W829</f>
        <v>925855</v>
      </c>
      <c r="AD861" s="1211"/>
      <c r="AE861" s="1211"/>
      <c r="AF861" s="1211"/>
      <c r="AG861" s="1211"/>
      <c r="AH861" s="1212"/>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586</v>
      </c>
      <c r="AC862" s="1235">
        <f>O778+O758+G734</f>
        <v>168</v>
      </c>
      <c r="AD862" s="1236"/>
      <c r="AE862" s="1236"/>
      <c r="AF862" s="1236"/>
      <c r="AG862" s="1236"/>
      <c r="AH862" s="1237"/>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thickBot="1">
      <c r="E863" s="1543" t="s">
        <v>36</v>
      </c>
      <c r="F863" s="1544"/>
      <c r="G863" s="1544"/>
      <c r="H863" s="1544"/>
      <c r="I863" s="1544"/>
      <c r="J863" s="1544"/>
      <c r="K863" s="1544"/>
      <c r="L863" s="1544"/>
      <c r="M863" s="1544"/>
      <c r="N863" s="1544"/>
      <c r="O863" s="1544"/>
      <c r="P863" s="1544"/>
      <c r="Q863" s="1544"/>
      <c r="R863" s="1544"/>
      <c r="S863" s="1544"/>
      <c r="T863" s="1544"/>
      <c r="U863" s="1544"/>
      <c r="V863" s="1544"/>
      <c r="W863" s="1544"/>
      <c r="X863" s="1544"/>
      <c r="Y863" s="1544"/>
      <c r="Z863" s="1544"/>
      <c r="AA863" s="1544"/>
      <c r="AB863" s="1545"/>
      <c r="AC863" s="1241">
        <f>IF(ISERROR((ROUNDDOWN(AC861/AC862,0))),0,(ROUNDDOWN(AC861/AC862,0)))</f>
        <v>5511</v>
      </c>
      <c r="AD863" s="1242"/>
      <c r="AE863" s="1242"/>
      <c r="AF863" s="1242"/>
      <c r="AG863" s="1242"/>
      <c r="AH863" s="1242"/>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thickTop="1">
      <c r="D864" s="3"/>
      <c r="E864" s="83"/>
      <c r="F864" s="84"/>
      <c r="G864" s="84"/>
      <c r="H864" s="84"/>
      <c r="I864" s="84"/>
      <c r="J864" s="84"/>
      <c r="K864" s="84"/>
      <c r="L864" s="84"/>
      <c r="M864" s="84"/>
      <c r="N864" s="84"/>
      <c r="O864" s="84"/>
      <c r="P864" s="84"/>
      <c r="Q864" s="84"/>
      <c r="R864" s="84"/>
      <c r="S864" s="84"/>
      <c r="T864" s="84"/>
      <c r="U864" s="84"/>
      <c r="V864" s="84"/>
      <c r="W864" s="84"/>
      <c r="X864" s="84"/>
      <c r="Y864" s="84"/>
      <c r="Z864" s="84"/>
      <c r="AA864" s="84"/>
      <c r="AB864" s="970" t="s">
        <v>870</v>
      </c>
      <c r="AC864" s="1215">
        <v>802245</v>
      </c>
      <c r="AD864" s="1454"/>
      <c r="AE864" s="1454"/>
      <c r="AF864" s="1454"/>
      <c r="AG864" s="1454"/>
      <c r="AH864" s="1454"/>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1455</v>
      </c>
      <c r="AC865" s="1183"/>
      <c r="AD865" s="1145"/>
      <c r="AE865" s="1145"/>
      <c r="AF865" s="1145"/>
      <c r="AG865" s="1145"/>
      <c r="AH865" s="1145"/>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585</v>
      </c>
      <c r="AC866" s="1181"/>
      <c r="AD866" s="1182"/>
      <c r="AE866" s="1182"/>
      <c r="AF866" s="1182"/>
      <c r="AG866" s="1182"/>
      <c r="AH866" s="1183"/>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81">
        <v>58800</v>
      </c>
      <c r="AD867" s="1182"/>
      <c r="AE867" s="1182"/>
      <c r="AF867" s="1182"/>
      <c r="AG867" s="1182"/>
      <c r="AH867" s="1183"/>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81"/>
      <c r="AD868" s="1182"/>
      <c r="AE868" s="1182"/>
      <c r="AF868" s="1182"/>
      <c r="AG868" s="1182"/>
      <c r="AH868" s="1183"/>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38" t="s">
        <v>1647</v>
      </c>
      <c r="F869" s="1439"/>
      <c r="G869" s="1439"/>
      <c r="H869" s="1439"/>
      <c r="I869" s="1439"/>
      <c r="J869" s="1439"/>
      <c r="K869" s="1439"/>
      <c r="L869" s="1439"/>
      <c r="M869" s="1439"/>
      <c r="N869" s="1439"/>
      <c r="O869" s="1439"/>
      <c r="P869" s="1439"/>
      <c r="Q869" s="1439"/>
      <c r="R869" s="1439"/>
      <c r="S869" s="1439"/>
      <c r="T869" s="1439"/>
      <c r="U869" s="1439"/>
      <c r="V869" s="1439"/>
      <c r="W869" s="1439"/>
      <c r="X869" s="1439"/>
      <c r="Y869" s="1439"/>
      <c r="Z869" s="1439"/>
      <c r="AA869" s="1439"/>
      <c r="AB869" s="1440"/>
      <c r="AC869" s="1145">
        <v>18775</v>
      </c>
      <c r="AD869" s="1145"/>
      <c r="AE869" s="1145"/>
      <c r="AF869" s="1145"/>
      <c r="AG869" s="1145"/>
      <c r="AH869" s="114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38" t="s">
        <v>1098</v>
      </c>
      <c r="F870" s="1439"/>
      <c r="G870" s="1439"/>
      <c r="H870" s="1439"/>
      <c r="I870" s="1439"/>
      <c r="J870" s="1439"/>
      <c r="K870" s="1439"/>
      <c r="L870" s="1439"/>
      <c r="M870" s="1439"/>
      <c r="N870" s="1439"/>
      <c r="O870" s="1439"/>
      <c r="P870" s="1439"/>
      <c r="Q870" s="1439"/>
      <c r="R870" s="1439"/>
      <c r="S870" s="1439"/>
      <c r="T870" s="1439"/>
      <c r="U870" s="1439"/>
      <c r="V870" s="1439"/>
      <c r="W870" s="1439"/>
      <c r="X870" s="1439"/>
      <c r="Y870" s="1439"/>
      <c r="Z870" s="1439"/>
      <c r="AA870" s="1439"/>
      <c r="AB870" s="1440"/>
      <c r="AC870" s="1145"/>
      <c r="AD870" s="1145"/>
      <c r="AE870" s="1145"/>
      <c r="AF870" s="1145"/>
      <c r="AG870" s="1145"/>
      <c r="AH870" s="114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692</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81"/>
      <c r="AA874" s="1182"/>
      <c r="AB874" s="1182"/>
      <c r="AC874" s="1182"/>
      <c r="AD874" s="1182"/>
      <c r="AE874" s="1183"/>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81"/>
      <c r="AA875" s="1182"/>
      <c r="AB875" s="1182"/>
      <c r="AC875" s="1182"/>
      <c r="AD875" s="1182"/>
      <c r="AE875" s="1183"/>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81"/>
      <c r="AA876" s="1182"/>
      <c r="AB876" s="1182"/>
      <c r="AC876" s="1182"/>
      <c r="AD876" s="1182"/>
      <c r="AE876" s="1183"/>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10">
        <f>Z874-(Z875+Z876)</f>
        <v>0</v>
      </c>
      <c r="AA877" s="1211"/>
      <c r="AB877" s="1211"/>
      <c r="AC877" s="1211"/>
      <c r="AD877" s="1211"/>
      <c r="AE877" s="1212"/>
      <c r="AM877" s="65"/>
      <c r="AO877" s="56" t="s">
        <v>184</v>
      </c>
      <c r="AP877" s="186">
        <v>20</v>
      </c>
      <c r="AQ877" s="1483">
        <f>IF(AD955&gt;0,0.2,0)</f>
        <v>0</v>
      </c>
      <c r="AR877" s="1483"/>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51">
        <f>IF(AD958&gt;0,0.05,0)</f>
        <v>0</v>
      </c>
      <c r="AR878" s="1451"/>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461">
        <f>IF(AD962&gt;0,0.07,0)</f>
        <v>0</v>
      </c>
      <c r="AR879" s="1461"/>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461">
        <f>IF(AD966&gt;0,0.02,0)</f>
        <v>0</v>
      </c>
      <c r="AR880" s="1461"/>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461">
        <f>IF(AD968&gt;0,0.02,0)</f>
        <v>0</v>
      </c>
      <c r="AR881" s="1461"/>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1201</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483">
        <f>AN891</f>
        <v>0</v>
      </c>
      <c r="AR882" s="1461"/>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602"/>
      <c r="AR883" s="1602"/>
      <c r="AS883" s="1602"/>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68"/>
      <c r="AR884" s="1468"/>
      <c r="AS884" s="1468"/>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150" t="s">
        <v>104</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5"/>
      <c r="AO885" s="56" t="s">
        <v>327</v>
      </c>
      <c r="AP885" s="186">
        <v>10</v>
      </c>
      <c r="AQ885" s="1461">
        <f>IF(AD981&gt;0,0.1,0)</f>
        <v>0</v>
      </c>
      <c r="AR885" s="1461"/>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5"/>
      <c r="AO886" s="56"/>
      <c r="AP886" s="186"/>
      <c r="AQ886" s="1483">
        <f>SUM(AQ877:AQ885)</f>
        <v>0</v>
      </c>
      <c r="AR886" s="1461"/>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483">
        <f>SUM(AQ877:AR881)+AQ885</f>
        <v>0</v>
      </c>
      <c r="AR888" s="1461"/>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537" t="s">
        <v>904</v>
      </c>
      <c r="G890" s="1538"/>
      <c r="H890" s="1538"/>
      <c r="I890" s="1538"/>
      <c r="J890" s="1538"/>
      <c r="K890" s="1538"/>
      <c r="L890" s="1538"/>
      <c r="M890" s="1538"/>
      <c r="N890" s="1538"/>
      <c r="O890" s="1538"/>
      <c r="P890" s="1538"/>
      <c r="Q890" s="1538"/>
      <c r="R890" s="1538"/>
      <c r="S890" s="1538"/>
      <c r="T890" s="1539"/>
      <c r="U890" s="1549" t="s">
        <v>35</v>
      </c>
      <c r="V890" s="1550"/>
      <c r="W890" s="1550"/>
      <c r="X890" s="1550"/>
      <c r="Y890" s="1550"/>
      <c r="Z890" s="1550"/>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229" t="s">
        <v>934</v>
      </c>
      <c r="G891" s="1230"/>
      <c r="H891" s="1230"/>
      <c r="I891" s="1230"/>
      <c r="J891" s="1230"/>
      <c r="K891" s="1230"/>
      <c r="L891" s="1230"/>
      <c r="M891" s="1230"/>
      <c r="N891" s="1230"/>
      <c r="O891" s="1230"/>
      <c r="P891" s="1230"/>
      <c r="Q891" s="1230"/>
      <c r="R891" s="1230"/>
      <c r="S891" s="1230"/>
      <c r="T891" s="1231"/>
      <c r="U891" s="1229"/>
      <c r="V891" s="1230"/>
      <c r="W891" s="1230"/>
      <c r="X891" s="1230"/>
      <c r="Y891" s="1230"/>
      <c r="Z891" s="1230"/>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232"/>
      <c r="G892" s="1233"/>
      <c r="H892" s="1233"/>
      <c r="I892" s="1233"/>
      <c r="J892" s="1233"/>
      <c r="K892" s="1233"/>
      <c r="L892" s="1233"/>
      <c r="M892" s="1233"/>
      <c r="N892" s="1233"/>
      <c r="O892" s="1233"/>
      <c r="P892" s="1233"/>
      <c r="Q892" s="1233"/>
      <c r="R892" s="1233"/>
      <c r="S892" s="1233"/>
      <c r="T892" s="1234"/>
      <c r="U892" s="1232"/>
      <c r="V892" s="1233"/>
      <c r="W892" s="1233"/>
      <c r="X892" s="1233"/>
      <c r="Y892" s="1233"/>
      <c r="Z892" s="1233"/>
      <c r="AA892" s="177"/>
      <c r="AB892" s="1594" t="s">
        <v>437</v>
      </c>
      <c r="AC892" s="1594"/>
      <c r="AD892" s="1594"/>
      <c r="AE892" s="1594"/>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867</v>
      </c>
      <c r="G893" s="84"/>
      <c r="H893" s="84"/>
      <c r="I893" s="84"/>
      <c r="J893" s="84"/>
      <c r="K893" s="84"/>
      <c r="L893" s="84"/>
      <c r="M893" s="84"/>
      <c r="N893" s="84"/>
      <c r="O893" s="84"/>
      <c r="P893" s="84"/>
      <c r="Q893" s="84"/>
      <c r="R893" s="84"/>
      <c r="S893" s="84"/>
      <c r="T893" s="85"/>
      <c r="U893" s="1121" t="s">
        <v>620</v>
      </c>
      <c r="V893" s="1117"/>
      <c r="W893" s="1117"/>
      <c r="X893" s="1117"/>
      <c r="Y893" s="1117"/>
      <c r="Z893" s="1122"/>
      <c r="AA893" s="1214">
        <v>37550000</v>
      </c>
      <c r="AB893" s="1155"/>
      <c r="AC893" s="1155"/>
      <c r="AD893" s="1155"/>
      <c r="AE893" s="1155"/>
      <c r="AF893" s="121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759</v>
      </c>
      <c r="G894" s="84"/>
      <c r="H894" s="84"/>
      <c r="I894" s="84"/>
      <c r="J894" s="84"/>
      <c r="K894" s="84"/>
      <c r="L894" s="84"/>
      <c r="M894" s="84"/>
      <c r="N894" s="84"/>
      <c r="O894" s="84"/>
      <c r="P894" s="84"/>
      <c r="Q894" s="84"/>
      <c r="R894" s="84"/>
      <c r="S894" s="84"/>
      <c r="T894" s="85"/>
      <c r="U894" s="1121" t="s">
        <v>670</v>
      </c>
      <c r="V894" s="1117"/>
      <c r="W894" s="1117"/>
      <c r="X894" s="1117"/>
      <c r="Y894" s="1117"/>
      <c r="Z894" s="1122"/>
      <c r="AA894" s="1214"/>
      <c r="AB894" s="1155"/>
      <c r="AC894" s="1155"/>
      <c r="AD894" s="1155"/>
      <c r="AE894" s="1155"/>
      <c r="AF894" s="121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914</v>
      </c>
      <c r="G895" s="81"/>
      <c r="H895" s="81"/>
      <c r="I895" s="81"/>
      <c r="J895" s="81"/>
      <c r="K895" s="81"/>
      <c r="L895" s="81"/>
      <c r="M895" s="81"/>
      <c r="N895" s="81"/>
      <c r="O895" s="81"/>
      <c r="P895" s="81"/>
      <c r="Q895" s="81"/>
      <c r="R895" s="81"/>
      <c r="S895" s="81"/>
      <c r="T895" s="82"/>
      <c r="U895" s="1121" t="s">
        <v>670</v>
      </c>
      <c r="V895" s="1117"/>
      <c r="W895" s="1117"/>
      <c r="X895" s="1117"/>
      <c r="Y895" s="1117"/>
      <c r="Z895" s="1122"/>
      <c r="AA895" s="1214"/>
      <c r="AB895" s="1155"/>
      <c r="AC895" s="1155"/>
      <c r="AD895" s="1155"/>
      <c r="AE895" s="1155"/>
      <c r="AF895" s="121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762</v>
      </c>
      <c r="G896" s="81"/>
      <c r="H896" s="81"/>
      <c r="I896" s="81"/>
      <c r="J896" s="81"/>
      <c r="K896" s="81"/>
      <c r="L896" s="81"/>
      <c r="M896" s="81"/>
      <c r="N896" s="81"/>
      <c r="O896" s="81"/>
      <c r="P896" s="81"/>
      <c r="Q896" s="81"/>
      <c r="R896" s="81"/>
      <c r="S896" s="81"/>
      <c r="T896" s="82"/>
      <c r="U896" s="1121" t="s">
        <v>670</v>
      </c>
      <c r="V896" s="1117"/>
      <c r="W896" s="1117"/>
      <c r="X896" s="1117"/>
      <c r="Y896" s="1117"/>
      <c r="Z896" s="1122"/>
      <c r="AA896" s="1214"/>
      <c r="AB896" s="1155"/>
      <c r="AC896" s="1155"/>
      <c r="AD896" s="1155"/>
      <c r="AE896" s="1155"/>
      <c r="AF896" s="121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898</v>
      </c>
      <c r="G897" s="81"/>
      <c r="H897" s="81"/>
      <c r="I897" s="81"/>
      <c r="J897" s="81"/>
      <c r="K897" s="81"/>
      <c r="L897" s="81"/>
      <c r="M897" s="81"/>
      <c r="N897" s="81"/>
      <c r="O897" s="81"/>
      <c r="P897" s="81"/>
      <c r="Q897" s="81"/>
      <c r="R897" s="81"/>
      <c r="S897" s="81"/>
      <c r="T897" s="82"/>
      <c r="U897" s="1121" t="s">
        <v>670</v>
      </c>
      <c r="V897" s="1117"/>
      <c r="W897" s="1117"/>
      <c r="X897" s="1117"/>
      <c r="Y897" s="1117"/>
      <c r="Z897" s="1122"/>
      <c r="AA897" s="1214"/>
      <c r="AB897" s="1155"/>
      <c r="AC897" s="1155"/>
      <c r="AD897" s="1155"/>
      <c r="AE897" s="1155"/>
      <c r="AF897" s="121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899</v>
      </c>
      <c r="G898" s="81"/>
      <c r="H898" s="81"/>
      <c r="I898" s="81"/>
      <c r="J898" s="81"/>
      <c r="K898" s="81"/>
      <c r="L898" s="81"/>
      <c r="M898" s="81"/>
      <c r="N898" s="81"/>
      <c r="O898" s="81"/>
      <c r="P898" s="81"/>
      <c r="Q898" s="81"/>
      <c r="R898" s="81"/>
      <c r="S898" s="81"/>
      <c r="T898" s="82"/>
      <c r="U898" s="1121" t="s">
        <v>670</v>
      </c>
      <c r="V898" s="1117"/>
      <c r="W898" s="1117"/>
      <c r="X898" s="1117"/>
      <c r="Y898" s="1117"/>
      <c r="Z898" s="1122"/>
      <c r="AA898" s="1214"/>
      <c r="AB898" s="1155"/>
      <c r="AC898" s="1155"/>
      <c r="AD898" s="1155"/>
      <c r="AE898" s="1155"/>
      <c r="AF898" s="121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900</v>
      </c>
      <c r="G899" s="81"/>
      <c r="H899" s="81"/>
      <c r="I899" s="81"/>
      <c r="J899" s="81"/>
      <c r="K899" s="81"/>
      <c r="L899" s="81"/>
      <c r="M899" s="81"/>
      <c r="N899" s="81"/>
      <c r="O899" s="81"/>
      <c r="P899" s="81"/>
      <c r="Q899" s="81"/>
      <c r="R899" s="81"/>
      <c r="S899" s="81"/>
      <c r="T899" s="82"/>
      <c r="U899" s="1121" t="s">
        <v>670</v>
      </c>
      <c r="V899" s="1117"/>
      <c r="W899" s="1117"/>
      <c r="X899" s="1117"/>
      <c r="Y899" s="1117"/>
      <c r="Z899" s="1122"/>
      <c r="AA899" s="1214"/>
      <c r="AB899" s="1155"/>
      <c r="AC899" s="1155"/>
      <c r="AD899" s="1155"/>
      <c r="AE899" s="1155"/>
      <c r="AF899" s="121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761</v>
      </c>
      <c r="G900" s="81"/>
      <c r="H900" s="81"/>
      <c r="I900" s="81"/>
      <c r="J900" s="81"/>
      <c r="K900" s="81"/>
      <c r="L900" s="81"/>
      <c r="M900" s="81"/>
      <c r="N900" s="81"/>
      <c r="O900" s="81"/>
      <c r="P900" s="81"/>
      <c r="Q900" s="81"/>
      <c r="R900" s="81"/>
      <c r="S900" s="81"/>
      <c r="T900" s="82"/>
      <c r="U900" s="1121" t="s">
        <v>670</v>
      </c>
      <c r="V900" s="1117"/>
      <c r="W900" s="1117"/>
      <c r="X900" s="1117"/>
      <c r="Y900" s="1117"/>
      <c r="Z900" s="1122"/>
      <c r="AA900" s="1214"/>
      <c r="AB900" s="1155"/>
      <c r="AC900" s="1155"/>
      <c r="AD900" s="1155"/>
      <c r="AE900" s="1155"/>
      <c r="AF900" s="121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763</v>
      </c>
      <c r="G901" s="81"/>
      <c r="H901" s="81"/>
      <c r="I901" s="81"/>
      <c r="J901" s="81"/>
      <c r="K901" s="81"/>
      <c r="L901" s="81"/>
      <c r="M901" s="81"/>
      <c r="N901" s="81"/>
      <c r="O901" s="81"/>
      <c r="P901" s="81"/>
      <c r="Q901" s="81"/>
      <c r="R901" s="81"/>
      <c r="S901" s="81"/>
      <c r="T901" s="82"/>
      <c r="U901" s="1121" t="s">
        <v>670</v>
      </c>
      <c r="V901" s="1117"/>
      <c r="W901" s="1117"/>
      <c r="X901" s="1117"/>
      <c r="Y901" s="1117"/>
      <c r="Z901" s="1122"/>
      <c r="AA901" s="1214"/>
      <c r="AB901" s="1155"/>
      <c r="AC901" s="1155"/>
      <c r="AD901" s="1155"/>
      <c r="AE901" s="1155"/>
      <c r="AF901" s="121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760</v>
      </c>
      <c r="G902" s="81"/>
      <c r="H902" s="81"/>
      <c r="I902" s="81"/>
      <c r="J902" s="81"/>
      <c r="K902" s="81"/>
      <c r="L902" s="81"/>
      <c r="M902" s="81"/>
      <c r="N902" s="81"/>
      <c r="O902" s="81"/>
      <c r="P902" s="81"/>
      <c r="Q902" s="81"/>
      <c r="R902" s="81"/>
      <c r="S902" s="81"/>
      <c r="T902" s="82"/>
      <c r="U902" s="1121" t="s">
        <v>670</v>
      </c>
      <c r="V902" s="1117"/>
      <c r="W902" s="1117"/>
      <c r="X902" s="1117"/>
      <c r="Y902" s="1117"/>
      <c r="Z902" s="1122"/>
      <c r="AA902" s="1214"/>
      <c r="AB902" s="1155"/>
      <c r="AC902" s="1155"/>
      <c r="AD902" s="1155"/>
      <c r="AE902" s="1155"/>
      <c r="AF902" s="121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915</v>
      </c>
      <c r="G903" s="81"/>
      <c r="H903" s="81"/>
      <c r="I903" s="81"/>
      <c r="J903" s="81"/>
      <c r="K903" s="81"/>
      <c r="L903" s="81"/>
      <c r="M903" s="81"/>
      <c r="N903" s="81"/>
      <c r="O903" s="81"/>
      <c r="P903" s="81"/>
      <c r="Q903" s="81"/>
      <c r="R903" s="81"/>
      <c r="S903" s="81"/>
      <c r="T903" s="82"/>
      <c r="U903" s="1121" t="s">
        <v>670</v>
      </c>
      <c r="V903" s="1117"/>
      <c r="W903" s="1117"/>
      <c r="X903" s="1117"/>
      <c r="Y903" s="1117"/>
      <c r="Z903" s="1122"/>
      <c r="AA903" s="1214"/>
      <c r="AB903" s="1155"/>
      <c r="AC903" s="1155"/>
      <c r="AD903" s="1155"/>
      <c r="AE903" s="1155"/>
      <c r="AF903" s="121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916</v>
      </c>
      <c r="G904" s="81"/>
      <c r="H904" s="81"/>
      <c r="I904" s="81"/>
      <c r="J904" s="81"/>
      <c r="K904" s="81"/>
      <c r="L904" s="81"/>
      <c r="M904" s="81"/>
      <c r="N904" s="81"/>
      <c r="O904" s="81"/>
      <c r="P904" s="81"/>
      <c r="Q904" s="81"/>
      <c r="R904" s="81"/>
      <c r="S904" s="81"/>
      <c r="T904" s="82"/>
      <c r="U904" s="1121" t="s">
        <v>670</v>
      </c>
      <c r="V904" s="1117"/>
      <c r="W904" s="1117"/>
      <c r="X904" s="1117"/>
      <c r="Y904" s="1117"/>
      <c r="Z904" s="1122"/>
      <c r="AA904" s="1214"/>
      <c r="AB904" s="1155"/>
      <c r="AC904" s="1155"/>
      <c r="AD904" s="1155"/>
      <c r="AE904" s="1155"/>
      <c r="AF904" s="1215"/>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1173</v>
      </c>
      <c r="G905" s="156"/>
      <c r="H905" s="156"/>
      <c r="I905" s="156"/>
      <c r="J905" s="156"/>
      <c r="K905" s="156"/>
      <c r="L905" s="156"/>
      <c r="M905" s="156"/>
      <c r="N905" s="156"/>
      <c r="O905" s="156"/>
      <c r="P905" s="156"/>
      <c r="Q905" s="156"/>
      <c r="R905" s="156"/>
      <c r="S905" s="156"/>
      <c r="T905" s="369"/>
      <c r="U905" s="1121" t="s">
        <v>670</v>
      </c>
      <c r="V905" s="1117"/>
      <c r="W905" s="1117"/>
      <c r="X905" s="1117"/>
      <c r="Y905" s="1117"/>
      <c r="Z905" s="1122"/>
      <c r="AA905" s="1214"/>
      <c r="AB905" s="1155"/>
      <c r="AC905" s="1155"/>
      <c r="AD905" s="1155"/>
      <c r="AE905" s="1155"/>
      <c r="AF905" s="1215"/>
      <c r="AM905" s="1469">
        <f>G734+O778</f>
        <v>166</v>
      </c>
      <c r="AN905" s="1470"/>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920</v>
      </c>
      <c r="G906" s="81"/>
      <c r="H906" s="81"/>
      <c r="I906" s="81"/>
      <c r="J906" s="81"/>
      <c r="K906" s="81"/>
      <c r="L906" s="81"/>
      <c r="M906" s="81"/>
      <c r="N906" s="81"/>
      <c r="O906" s="81"/>
      <c r="P906" s="1121" t="s">
        <v>753</v>
      </c>
      <c r="Q906" s="1117"/>
      <c r="R906" s="1117"/>
      <c r="S906" s="1117"/>
      <c r="T906" s="1122"/>
      <c r="U906" s="1121" t="s">
        <v>670</v>
      </c>
      <c r="V906" s="1117"/>
      <c r="W906" s="1117"/>
      <c r="X906" s="1117"/>
      <c r="Y906" s="1117"/>
      <c r="Z906" s="1122"/>
      <c r="AA906" s="1214"/>
      <c r="AB906" s="1155"/>
      <c r="AC906" s="1155"/>
      <c r="AD906" s="1155"/>
      <c r="AE906" s="1155"/>
      <c r="AF906" s="1215"/>
      <c r="AM906" s="56"/>
      <c r="AN906" s="24"/>
      <c r="AO906" s="1489">
        <f>ROUNDDOWN(X990/I990,2)</f>
        <v>0.2</v>
      </c>
      <c r="AP906" s="1490"/>
      <c r="AQ906" s="1490"/>
      <c r="AR906" s="1491"/>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480" t="s">
        <v>361</v>
      </c>
      <c r="J907" s="1481"/>
      <c r="K907" s="1481"/>
      <c r="L907" s="1481"/>
      <c r="M907" s="1481"/>
      <c r="N907" s="1481"/>
      <c r="O907" s="1481"/>
      <c r="P907" s="1481"/>
      <c r="Q907" s="1481"/>
      <c r="R907" s="1481"/>
      <c r="S907" s="1481"/>
      <c r="T907" s="1482"/>
      <c r="U907" s="1121" t="s">
        <v>670</v>
      </c>
      <c r="V907" s="1117"/>
      <c r="W907" s="1117"/>
      <c r="X907" s="1117"/>
      <c r="Y907" s="1117"/>
      <c r="Z907" s="1122"/>
      <c r="AA907" s="1214"/>
      <c r="AB907" s="1155"/>
      <c r="AC907" s="1155"/>
      <c r="AD907" s="1155"/>
      <c r="AE907" s="1155"/>
      <c r="AF907" s="1215"/>
      <c r="AM907" s="56"/>
      <c r="AN907" s="56"/>
      <c r="AO907" s="1505">
        <f>ROUNDDOWN(X993/I993,2)</f>
        <v>0</v>
      </c>
      <c r="AP907" s="1506"/>
      <c r="AQ907" s="1506"/>
      <c r="AR907" s="1507"/>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480" t="s">
        <v>361</v>
      </c>
      <c r="J908" s="1481"/>
      <c r="K908" s="1481"/>
      <c r="L908" s="1481"/>
      <c r="M908" s="1481"/>
      <c r="N908" s="1481"/>
      <c r="O908" s="1481"/>
      <c r="P908" s="1481"/>
      <c r="Q908" s="1481"/>
      <c r="R908" s="1481"/>
      <c r="S908" s="1481"/>
      <c r="T908" s="1482"/>
      <c r="U908" s="1121" t="s">
        <v>670</v>
      </c>
      <c r="V908" s="1117"/>
      <c r="W908" s="1117"/>
      <c r="X908" s="1117"/>
      <c r="Y908" s="1117"/>
      <c r="Z908" s="1122"/>
      <c r="AA908" s="1214"/>
      <c r="AB908" s="1155"/>
      <c r="AC908" s="1155"/>
      <c r="AD908" s="1155"/>
      <c r="AE908" s="1155"/>
      <c r="AF908" s="1215"/>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480" t="s">
        <v>361</v>
      </c>
      <c r="J909" s="1481"/>
      <c r="K909" s="1481"/>
      <c r="L909" s="1481"/>
      <c r="M909" s="1481"/>
      <c r="N909" s="1481"/>
      <c r="O909" s="1481"/>
      <c r="P909" s="1481"/>
      <c r="Q909" s="1481"/>
      <c r="R909" s="1481"/>
      <c r="S909" s="1481"/>
      <c r="T909" s="1482"/>
      <c r="U909" s="1121" t="s">
        <v>670</v>
      </c>
      <c r="V909" s="1117"/>
      <c r="W909" s="1117"/>
      <c r="X909" s="1117"/>
      <c r="Y909" s="1117"/>
      <c r="Z909" s="1122"/>
      <c r="AA909" s="1214"/>
      <c r="AB909" s="1155"/>
      <c r="AC909" s="1155"/>
      <c r="AD909" s="1155"/>
      <c r="AE909" s="1155"/>
      <c r="AF909" s="121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559" t="s">
        <v>361</v>
      </c>
      <c r="J910" s="1560"/>
      <c r="K910" s="1560"/>
      <c r="L910" s="1560"/>
      <c r="M910" s="1560"/>
      <c r="N910" s="1560"/>
      <c r="O910" s="1560"/>
      <c r="P910" s="1560"/>
      <c r="Q910" s="1560"/>
      <c r="R910" s="1560"/>
      <c r="S910" s="1560"/>
      <c r="T910" s="1561"/>
      <c r="U910" s="1121" t="s">
        <v>670</v>
      </c>
      <c r="V910" s="1117"/>
      <c r="W910" s="1117"/>
      <c r="X910" s="1117"/>
      <c r="Y910" s="1117"/>
      <c r="Z910" s="1122"/>
      <c r="AA910" s="1214"/>
      <c r="AB910" s="1155"/>
      <c r="AC910" s="1155"/>
      <c r="AD910" s="1155"/>
      <c r="AE910" s="1155"/>
      <c r="AF910" s="121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559" t="s">
        <v>361</v>
      </c>
      <c r="J911" s="1560"/>
      <c r="K911" s="1560"/>
      <c r="L911" s="1560"/>
      <c r="M911" s="1560"/>
      <c r="N911" s="1560"/>
      <c r="O911" s="1560"/>
      <c r="P911" s="1560"/>
      <c r="Q911" s="1560"/>
      <c r="R911" s="1560"/>
      <c r="S911" s="1560"/>
      <c r="T911" s="1561"/>
      <c r="U911" s="1121" t="s">
        <v>670</v>
      </c>
      <c r="V911" s="1117"/>
      <c r="W911" s="1117"/>
      <c r="X911" s="1117"/>
      <c r="Y911" s="1117"/>
      <c r="Z911" s="1122"/>
      <c r="AA911" s="1214"/>
      <c r="AB911" s="1155"/>
      <c r="AC911" s="1155"/>
      <c r="AD911" s="1155"/>
      <c r="AE911" s="1155"/>
      <c r="AF911" s="121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559" t="s">
        <v>361</v>
      </c>
      <c r="J912" s="1560"/>
      <c r="K912" s="1560"/>
      <c r="L912" s="1560"/>
      <c r="M912" s="1560"/>
      <c r="N912" s="1560"/>
      <c r="O912" s="1560"/>
      <c r="P912" s="1560"/>
      <c r="Q912" s="1560"/>
      <c r="R912" s="1560"/>
      <c r="S912" s="1560"/>
      <c r="T912" s="1561"/>
      <c r="U912" s="1121" t="s">
        <v>670</v>
      </c>
      <c r="V912" s="1117"/>
      <c r="W912" s="1117"/>
      <c r="X912" s="1117"/>
      <c r="Y912" s="1117"/>
      <c r="Z912" s="1122"/>
      <c r="AA912" s="1214"/>
      <c r="AB912" s="1155"/>
      <c r="AC912" s="1155"/>
      <c r="AD912" s="1155"/>
      <c r="AE912" s="1155"/>
      <c r="AF912" s="121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655</v>
      </c>
      <c r="C914" s="54" t="s">
        <v>843</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517"/>
      <c r="N917" s="1446"/>
      <c r="O917" s="1446"/>
      <c r="P917" s="1446"/>
      <c r="Q917" s="1446"/>
      <c r="R917" s="1446"/>
      <c r="S917" s="1447"/>
      <c r="U917" s="107" t="s">
        <v>12</v>
      </c>
      <c r="V917" s="81"/>
      <c r="W917" s="81"/>
      <c r="X917" s="81"/>
      <c r="Y917" s="81"/>
      <c r="Z917" s="81"/>
      <c r="AA917" s="81"/>
      <c r="AB917" s="81"/>
      <c r="AC917" s="81"/>
      <c r="AD917" s="82"/>
      <c r="AE917" s="1517"/>
      <c r="AF917" s="1446"/>
      <c r="AG917" s="1446"/>
      <c r="AH917" s="1446"/>
      <c r="AI917" s="1446"/>
      <c r="AJ917" s="1446"/>
      <c r="AK917" s="1447"/>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485"/>
      <c r="N918" s="1486"/>
      <c r="O918" s="1486"/>
      <c r="P918" s="1486"/>
      <c r="Q918" s="1486"/>
      <c r="R918" s="1486"/>
      <c r="S918" s="1487"/>
      <c r="U918" s="107" t="s">
        <v>13</v>
      </c>
      <c r="V918" s="81"/>
      <c r="W918" s="81"/>
      <c r="X918" s="81"/>
      <c r="Y918" s="81"/>
      <c r="Z918" s="81"/>
      <c r="AA918" s="81"/>
      <c r="AB918" s="81"/>
      <c r="AC918" s="81"/>
      <c r="AD918" s="82"/>
      <c r="AE918" s="1485"/>
      <c r="AF918" s="1486"/>
      <c r="AG918" s="1486"/>
      <c r="AH918" s="1486"/>
      <c r="AI918" s="1486"/>
      <c r="AJ918" s="1486"/>
      <c r="AK918" s="1487"/>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1006</v>
      </c>
      <c r="D919" s="81"/>
      <c r="E919" s="81"/>
      <c r="M919" s="1502" t="s">
        <v>333</v>
      </c>
      <c r="N919" s="1503"/>
      <c r="O919" s="1503"/>
      <c r="P919" s="1503"/>
      <c r="Q919" s="1503"/>
      <c r="R919" s="1503"/>
      <c r="S919" s="1504"/>
      <c r="U919" s="107" t="s">
        <v>1006</v>
      </c>
      <c r="V919" s="81"/>
      <c r="W919" s="81"/>
      <c r="AE919" s="1502" t="s">
        <v>333</v>
      </c>
      <c r="AF919" s="1503"/>
      <c r="AG919" s="1503"/>
      <c r="AH919" s="1503"/>
      <c r="AI919" s="1503"/>
      <c r="AJ919" s="1503"/>
      <c r="AK919" s="1504"/>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508"/>
      <c r="N920" s="1509"/>
      <c r="O920" s="1509"/>
      <c r="P920" s="1509"/>
      <c r="Q920" s="1509"/>
      <c r="R920" s="1509"/>
      <c r="S920" s="1510"/>
      <c r="U920" s="107" t="s">
        <v>14</v>
      </c>
      <c r="V920" s="81"/>
      <c r="W920" s="81"/>
      <c r="X920" s="81"/>
      <c r="Y920" s="81"/>
      <c r="Z920" s="81"/>
      <c r="AA920" s="81"/>
      <c r="AB920" s="81"/>
      <c r="AC920" s="81"/>
      <c r="AD920" s="82"/>
      <c r="AE920" s="1508"/>
      <c r="AF920" s="1509"/>
      <c r="AG920" s="1509"/>
      <c r="AH920" s="1509"/>
      <c r="AI920" s="1509"/>
      <c r="AJ920" s="1509"/>
      <c r="AK920" s="1510"/>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465"/>
      <c r="N921" s="1466"/>
      <c r="O921" s="1466"/>
      <c r="P921" s="1466"/>
      <c r="Q921" s="1466"/>
      <c r="R921" s="1466"/>
      <c r="S921" s="1467"/>
      <c r="U921" s="107" t="s">
        <v>15</v>
      </c>
      <c r="V921" s="81"/>
      <c r="W921" s="81"/>
      <c r="X921" s="81"/>
      <c r="Y921" s="81"/>
      <c r="Z921" s="81"/>
      <c r="AA921" s="81"/>
      <c r="AB921" s="81"/>
      <c r="AC921" s="81"/>
      <c r="AD921" s="82"/>
      <c r="AE921" s="1465"/>
      <c r="AF921" s="1466"/>
      <c r="AG921" s="1466"/>
      <c r="AH921" s="1466"/>
      <c r="AI921" s="1466"/>
      <c r="AJ921" s="1466"/>
      <c r="AK921" s="1467"/>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14"/>
      <c r="N922" s="1155"/>
      <c r="O922" s="1155"/>
      <c r="P922" s="1155"/>
      <c r="Q922" s="1155"/>
      <c r="R922" s="1155"/>
      <c r="S922" s="1215"/>
      <c r="U922" s="107" t="s">
        <v>16</v>
      </c>
      <c r="V922" s="81"/>
      <c r="W922" s="81"/>
      <c r="X922" s="81"/>
      <c r="Y922" s="81"/>
      <c r="Z922" s="81"/>
      <c r="AA922" s="81"/>
      <c r="AB922" s="81"/>
      <c r="AC922" s="81"/>
      <c r="AD922" s="82"/>
      <c r="AE922" s="1214"/>
      <c r="AF922" s="1155"/>
      <c r="AG922" s="1155"/>
      <c r="AH922" s="1155"/>
      <c r="AI922" s="1155"/>
      <c r="AJ922" s="1155"/>
      <c r="AK922" s="121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14"/>
      <c r="N923" s="1155"/>
      <c r="O923" s="1155"/>
      <c r="P923" s="1155"/>
      <c r="Q923" s="1155"/>
      <c r="R923" s="1155"/>
      <c r="S923" s="1215"/>
      <c r="U923" s="107" t="s">
        <v>17</v>
      </c>
      <c r="V923" s="81"/>
      <c r="W923" s="81"/>
      <c r="X923" s="81"/>
      <c r="Y923" s="81"/>
      <c r="Z923" s="81"/>
      <c r="AA923" s="81"/>
      <c r="AB923" s="81"/>
      <c r="AC923" s="81"/>
      <c r="AD923" s="82"/>
      <c r="AE923" s="1214"/>
      <c r="AF923" s="1155"/>
      <c r="AG923" s="1155"/>
      <c r="AH923" s="1155"/>
      <c r="AI923" s="1155"/>
      <c r="AJ923" s="1155"/>
      <c r="AK923" s="121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649</v>
      </c>
      <c r="D924" s="81"/>
      <c r="E924" s="81"/>
      <c r="F924" s="81"/>
      <c r="G924" s="81"/>
      <c r="H924" s="81"/>
      <c r="I924" s="81"/>
      <c r="J924" s="81"/>
      <c r="K924" s="81"/>
      <c r="L924" s="82"/>
      <c r="M924" s="1474"/>
      <c r="N924" s="1475"/>
      <c r="O924" s="1475"/>
      <c r="P924" s="1475"/>
      <c r="Q924" s="1475"/>
      <c r="R924" s="1475"/>
      <c r="S924" s="1476"/>
      <c r="U924" s="107" t="s">
        <v>649</v>
      </c>
      <c r="V924" s="81"/>
      <c r="W924" s="81"/>
      <c r="X924" s="81"/>
      <c r="Y924" s="81"/>
      <c r="Z924" s="81"/>
      <c r="AA924" s="81"/>
      <c r="AB924" s="81"/>
      <c r="AC924" s="81"/>
      <c r="AD924" s="82"/>
      <c r="AE924" s="1474"/>
      <c r="AF924" s="1475"/>
      <c r="AG924" s="1475"/>
      <c r="AH924" s="1475"/>
      <c r="AI924" s="1475"/>
      <c r="AJ924" s="1475"/>
      <c r="AK924" s="1476"/>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665</v>
      </c>
      <c r="C926" s="106" t="s">
        <v>732</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650</v>
      </c>
      <c r="G929" s="81"/>
      <c r="H929" s="81"/>
      <c r="I929" s="81"/>
      <c r="J929" s="81"/>
      <c r="K929" s="81"/>
      <c r="L929" s="82"/>
      <c r="M929" s="1471"/>
      <c r="N929" s="1472"/>
      <c r="O929" s="1472"/>
      <c r="P929" s="1472"/>
      <c r="Q929" s="1472"/>
      <c r="R929" s="1472"/>
      <c r="S929" s="1473"/>
      <c r="T929" s="107" t="s">
        <v>902</v>
      </c>
      <c r="U929" s="81"/>
      <c r="V929" s="81"/>
      <c r="W929" s="81"/>
      <c r="X929" s="81"/>
      <c r="Y929" s="81"/>
      <c r="Z929" s="82"/>
      <c r="AA929" s="1471"/>
      <c r="AB929" s="1472"/>
      <c r="AC929" s="1472"/>
      <c r="AD929" s="1472"/>
      <c r="AE929" s="1472"/>
      <c r="AF929" s="1472"/>
      <c r="AG929" s="1473"/>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651</v>
      </c>
      <c r="G930" s="81"/>
      <c r="H930" s="81"/>
      <c r="I930" s="81"/>
      <c r="J930" s="81"/>
      <c r="K930" s="81"/>
      <c r="L930" s="82"/>
      <c r="M930" s="1471"/>
      <c r="N930" s="1472"/>
      <c r="O930" s="1472"/>
      <c r="P930" s="1472"/>
      <c r="Q930" s="1472"/>
      <c r="R930" s="1472"/>
      <c r="S930" s="1473"/>
      <c r="T930" s="107" t="s">
        <v>901</v>
      </c>
      <c r="U930" s="81"/>
      <c r="V930" s="81"/>
      <c r="W930" s="81"/>
      <c r="X930" s="81"/>
      <c r="Y930" s="81"/>
      <c r="Z930" s="82"/>
      <c r="AA930" s="1471"/>
      <c r="AB930" s="1472"/>
      <c r="AC930" s="1472"/>
      <c r="AD930" s="1472"/>
      <c r="AE930" s="1472"/>
      <c r="AF930" s="1472"/>
      <c r="AG930" s="1473"/>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1032</v>
      </c>
      <c r="G931" s="81"/>
      <c r="H931" s="81"/>
      <c r="I931" s="81"/>
      <c r="J931" s="81"/>
      <c r="K931" s="81"/>
      <c r="L931" s="82"/>
      <c r="M931" s="1518" t="s">
        <v>670</v>
      </c>
      <c r="N931" s="1519"/>
      <c r="O931" s="1519"/>
      <c r="P931" s="1519"/>
      <c r="Q931" s="1519"/>
      <c r="R931" s="1519"/>
      <c r="S931" s="1520"/>
      <c r="T931" s="80" t="s">
        <v>364</v>
      </c>
      <c r="U931" s="81"/>
      <c r="V931" s="81"/>
      <c r="W931" s="81"/>
      <c r="X931" s="81"/>
      <c r="Y931" s="81"/>
      <c r="Z931" s="82"/>
      <c r="AA931" s="1471"/>
      <c r="AB931" s="1472"/>
      <c r="AC931" s="1472"/>
      <c r="AD931" s="1472"/>
      <c r="AE931" s="1472"/>
      <c r="AF931" s="1472"/>
      <c r="AG931" s="1473"/>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652</v>
      </c>
      <c r="G932" s="81"/>
      <c r="H932" s="81"/>
      <c r="I932" s="81"/>
      <c r="J932" s="81"/>
      <c r="K932" s="81"/>
      <c r="L932" s="82"/>
      <c r="M932" s="1471"/>
      <c r="N932" s="1472"/>
      <c r="O932" s="1472"/>
      <c r="P932" s="1472"/>
      <c r="Q932" s="1472"/>
      <c r="R932" s="1472"/>
      <c r="S932" s="1473"/>
      <c r="T932" s="80" t="s">
        <v>365</v>
      </c>
      <c r="U932" s="81"/>
      <c r="V932" s="81"/>
      <c r="W932" s="81"/>
      <c r="X932" s="81"/>
      <c r="Y932" s="81"/>
      <c r="Z932" s="82"/>
      <c r="AA932" s="1471"/>
      <c r="AB932" s="1472"/>
      <c r="AC932" s="1472"/>
      <c r="AD932" s="1472"/>
      <c r="AE932" s="1472"/>
      <c r="AF932" s="1472"/>
      <c r="AG932" s="1473"/>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538</v>
      </c>
      <c r="G933" s="81"/>
      <c r="H933" s="81"/>
      <c r="I933" s="81"/>
      <c r="J933" s="81"/>
      <c r="K933" s="81"/>
      <c r="L933" s="82"/>
      <c r="M933" s="1471"/>
      <c r="N933" s="1472"/>
      <c r="O933" s="1472"/>
      <c r="P933" s="1472"/>
      <c r="Q933" s="1472"/>
      <c r="R933" s="1472"/>
      <c r="S933" s="1473"/>
      <c r="T933" s="80" t="s">
        <v>421</v>
      </c>
      <c r="U933" s="81"/>
      <c r="V933" s="81"/>
      <c r="W933" s="81"/>
      <c r="X933" s="81"/>
      <c r="Y933" s="81"/>
      <c r="Z933" s="82"/>
      <c r="AA933" s="1471"/>
      <c r="AB933" s="1472"/>
      <c r="AC933" s="1472"/>
      <c r="AD933" s="1472"/>
      <c r="AE933" s="1472"/>
      <c r="AF933" s="1472"/>
      <c r="AG933" s="1473"/>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1006</v>
      </c>
      <c r="G934" s="76"/>
      <c r="H934" s="76"/>
      <c r="I934" s="76"/>
      <c r="J934" s="76"/>
      <c r="K934" s="76"/>
      <c r="L934" s="98"/>
      <c r="M934" s="1502" t="s">
        <v>333</v>
      </c>
      <c r="N934" s="1503"/>
      <c r="O934" s="1503"/>
      <c r="P934" s="1503"/>
      <c r="Q934" s="1503"/>
      <c r="R934" s="1503"/>
      <c r="S934" s="1504"/>
      <c r="T934" s="1477"/>
      <c r="U934" s="1478"/>
      <c r="V934" s="1478"/>
      <c r="W934" s="1478"/>
      <c r="X934" s="1478"/>
      <c r="Y934" s="1478"/>
      <c r="Z934" s="1479"/>
      <c r="AA934" s="1471"/>
      <c r="AB934" s="1472"/>
      <c r="AC934" s="1472"/>
      <c r="AD934" s="1472"/>
      <c r="AE934" s="1472"/>
      <c r="AF934" s="1472"/>
      <c r="AG934" s="1473"/>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539</v>
      </c>
      <c r="G935" s="76"/>
      <c r="H935" s="76"/>
      <c r="I935" s="76"/>
      <c r="J935" s="76"/>
      <c r="K935" s="76"/>
      <c r="L935" s="98"/>
      <c r="M935" s="1471"/>
      <c r="N935" s="1472"/>
      <c r="O935" s="1472"/>
      <c r="P935" s="1472"/>
      <c r="Q935" s="1472"/>
      <c r="R935" s="1472"/>
      <c r="S935" s="1473"/>
      <c r="T935" s="1477"/>
      <c r="U935" s="1478"/>
      <c r="V935" s="1478"/>
      <c r="W935" s="1478"/>
      <c r="X935" s="1478"/>
      <c r="Y935" s="1478"/>
      <c r="Z935" s="1479"/>
      <c r="AA935" s="1471"/>
      <c r="AB935" s="1472"/>
      <c r="AC935" s="1472"/>
      <c r="AD935" s="1472"/>
      <c r="AE935" s="1472"/>
      <c r="AF935" s="1472"/>
      <c r="AG935" s="1473"/>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546" t="s">
        <v>753</v>
      </c>
      <c r="P936" s="1174"/>
      <c r="Q936" s="146"/>
      <c r="R936" s="146"/>
      <c r="S936" s="147"/>
      <c r="T936" s="75" t="s">
        <v>181</v>
      </c>
      <c r="U936" s="76"/>
      <c r="V936" s="76"/>
      <c r="W936" s="1435" t="s">
        <v>361</v>
      </c>
      <c r="X936" s="1436"/>
      <c r="Y936" s="1436"/>
      <c r="Z936" s="1436"/>
      <c r="AA936" s="1436"/>
      <c r="AB936" s="1436"/>
      <c r="AC936" s="1436"/>
      <c r="AD936" s="1436"/>
      <c r="AE936" s="1436"/>
      <c r="AF936" s="1436"/>
      <c r="AG936" s="1437"/>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449" t="s">
        <v>37</v>
      </c>
      <c r="G937" s="1450"/>
      <c r="H937" s="1450"/>
      <c r="I937" s="1450"/>
      <c r="J937" s="1450"/>
      <c r="K937" s="1450"/>
      <c r="L937" s="1450"/>
      <c r="M937" s="1471"/>
      <c r="N937" s="1472"/>
      <c r="O937" s="1472"/>
      <c r="P937" s="1472"/>
      <c r="Q937" s="1472"/>
      <c r="R937" s="1472"/>
      <c r="S937" s="1473"/>
      <c r="T937" s="83"/>
      <c r="U937" s="84"/>
      <c r="V937" s="84"/>
      <c r="W937" s="84"/>
      <c r="X937" s="84"/>
      <c r="Y937" s="84"/>
      <c r="Z937" s="212" t="s">
        <v>145</v>
      </c>
      <c r="AA937" s="1462"/>
      <c r="AB937" s="1463"/>
      <c r="AC937" s="1463"/>
      <c r="AD937" s="1463"/>
      <c r="AE937" s="1463"/>
      <c r="AF937" s="1463"/>
      <c r="AG937" s="1464"/>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2.75">
      <c r="A941" s="1150" t="s">
        <v>623</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6"/>
      <c r="AN941" s="56"/>
      <c r="AO941" s="24"/>
      <c r="AP941" s="24"/>
      <c r="AQ941" s="24"/>
      <c r="AR941" s="24"/>
      <c r="AS941" s="24"/>
      <c r="AT941" s="1484"/>
      <c r="AU941" s="1484"/>
      <c r="AV941" s="1484"/>
      <c r="AW941" s="1484"/>
      <c r="AX941" s="1484"/>
      <c r="AY941" s="1484"/>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5"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2.75">
      <c r="A944" s="53" t="s">
        <v>345</v>
      </c>
      <c r="B944" s="29"/>
      <c r="C944" s="53" t="s">
        <v>694</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2.75">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2.75">
      <c r="A946" s="108"/>
      <c r="B946" s="1261" t="s">
        <v>719</v>
      </c>
      <c r="C946" s="1261"/>
      <c r="D946" s="1261"/>
      <c r="E946" s="1261"/>
      <c r="F946" s="1261"/>
      <c r="G946" s="1261"/>
      <c r="H946" s="1261"/>
      <c r="I946" s="1261"/>
      <c r="J946" s="1261"/>
      <c r="K946" s="1261"/>
      <c r="L946" s="1261" t="s">
        <v>720</v>
      </c>
      <c r="M946" s="1261"/>
      <c r="N946" s="1261"/>
      <c r="O946" s="1261"/>
      <c r="P946" s="1261"/>
      <c r="Q946" s="1261"/>
      <c r="R946" s="1261"/>
      <c r="S946" s="1261"/>
      <c r="T946" s="1261"/>
      <c r="U946" s="1261"/>
      <c r="V946" s="1261" t="s">
        <v>721</v>
      </c>
      <c r="W946" s="1261"/>
      <c r="X946" s="1261"/>
      <c r="Y946" s="1261"/>
      <c r="Z946" s="1261"/>
      <c r="AA946" s="1261"/>
      <c r="AB946" s="1261"/>
      <c r="AC946" s="1261"/>
      <c r="AD946" s="1258" t="s">
        <v>722</v>
      </c>
      <c r="AE946" s="1259"/>
      <c r="AF946" s="1259"/>
      <c r="AG946" s="1259"/>
      <c r="AH946" s="1259"/>
      <c r="AI946" s="1259"/>
      <c r="AJ946" s="1259"/>
      <c r="AK946" s="1260"/>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336" t="s">
        <v>714</v>
      </c>
      <c r="C947" s="1593"/>
      <c r="D947" s="1593"/>
      <c r="E947" s="1593"/>
      <c r="F947" s="1593"/>
      <c r="G947" s="1593"/>
      <c r="H947" s="1593"/>
      <c r="I947" s="1593"/>
      <c r="J947" s="1593"/>
      <c r="K947" s="1593"/>
      <c r="L947" s="1511">
        <f>IF(ISNA(IF($BA$779="4%",(INDEX($BC$789:$BG$846,MATCH($BO$779,$BB$789:$BB$846,0),MATCH(B947,$BC$788:$BG$788,0))),(INDEX($BJ$789:$BN$846,MATCH($BO$779,$BI$789:$BI$846,0),MATCH(B947,$BJ$788:$BN$788,0))))),0,IF($BA$779="4%",(INDEX($BC$789:$BG$846,MATCH($BO$779,$BB$789:$BB$846,0),MATCH(B947,$BC$788:$BG$788,0))),(INDEX($BJ$789:$BN$846,MATCH($BO$779,$BI$789:$BI$846,0),MATCH(B947,$BJ$788:$BN$788,0)))))</f>
        <v>247911</v>
      </c>
      <c r="M947" s="1512"/>
      <c r="N947" s="1512"/>
      <c r="O947" s="1512"/>
      <c r="P947" s="1512"/>
      <c r="Q947" s="1512"/>
      <c r="R947" s="1512"/>
      <c r="S947" s="1512"/>
      <c r="T947" s="1512"/>
      <c r="U947" s="1513"/>
      <c r="V947" s="1277">
        <f>BA635</f>
        <v>0</v>
      </c>
      <c r="W947" s="1277"/>
      <c r="X947" s="1277"/>
      <c r="Y947" s="1277"/>
      <c r="Z947" s="1277"/>
      <c r="AA947" s="1277"/>
      <c r="AB947" s="1277"/>
      <c r="AC947" s="1277"/>
      <c r="AD947" s="1238">
        <f>IF(ISERROR((L947*V947)),0,(L947*V947))</f>
        <v>0</v>
      </c>
      <c r="AE947" s="1239"/>
      <c r="AF947" s="1239"/>
      <c r="AG947" s="1239"/>
      <c r="AH947" s="1239"/>
      <c r="AI947" s="1239"/>
      <c r="AJ947" s="1239"/>
      <c r="AK947" s="1240"/>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2.75">
      <c r="B948" s="1336" t="s">
        <v>352</v>
      </c>
      <c r="C948" s="1336"/>
      <c r="D948" s="1336"/>
      <c r="E948" s="1336"/>
      <c r="F948" s="1336"/>
      <c r="G948" s="1336"/>
      <c r="H948" s="1336"/>
      <c r="I948" s="1336"/>
      <c r="J948" s="1336"/>
      <c r="K948" s="1336"/>
      <c r="L948" s="1511">
        <f>IF(ISNA(IF($BA$779="4%",(INDEX($BC$789:$BG$846,MATCH($BO$779,$BB$789:$BB$846,0),MATCH(B948,$BC$788:$BG$788,0))),(INDEX($BJ$789:$BN$846,MATCH($BO$779,$BI$789:$BI$846,0),MATCH(B948,$BJ$788:$BN$788,0))))),0,IF($BA$779="4%",(INDEX($BC$789:$BG$846,MATCH($BO$779,$BB$789:$BB$846,0),MATCH(B948,$BC$788:$BG$788,0))),(INDEX($BJ$789:$BN$846,MATCH($BO$779,$BI$789:$BI$846,0),MATCH(B948,$BJ$788:$BN$788,0)))))</f>
        <v>285839</v>
      </c>
      <c r="M948" s="1512"/>
      <c r="N948" s="1512"/>
      <c r="O948" s="1512"/>
      <c r="P948" s="1512"/>
      <c r="Q948" s="1512"/>
      <c r="R948" s="1512"/>
      <c r="S948" s="1512"/>
      <c r="T948" s="1512"/>
      <c r="U948" s="1513"/>
      <c r="V948" s="1277">
        <f>BF635</f>
        <v>0</v>
      </c>
      <c r="W948" s="1277"/>
      <c r="X948" s="1277"/>
      <c r="Y948" s="1277"/>
      <c r="Z948" s="1277"/>
      <c r="AA948" s="1277"/>
      <c r="AB948" s="1277"/>
      <c r="AC948" s="1277"/>
      <c r="AD948" s="1238">
        <f>IF(ISERROR((L948*V948)),0,(L948*V948))</f>
        <v>0</v>
      </c>
      <c r="AE948" s="1239"/>
      <c r="AF948" s="1239"/>
      <c r="AG948" s="1239"/>
      <c r="AH948" s="1239"/>
      <c r="AI948" s="1239"/>
      <c r="AJ948" s="1239"/>
      <c r="AK948" s="1240"/>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336" t="s">
        <v>174</v>
      </c>
      <c r="C949" s="1336"/>
      <c r="D949" s="1336"/>
      <c r="E949" s="1336"/>
      <c r="F949" s="1336"/>
      <c r="G949" s="1336"/>
      <c r="H949" s="1336"/>
      <c r="I949" s="1336"/>
      <c r="J949" s="1336"/>
      <c r="K949" s="1336"/>
      <c r="L949" s="1511">
        <f>IF(ISNA(IF($BA$779="4%",(INDEX($BC$789:$BG$846,MATCH($BO$779,$BB$789:$BB$846,0),MATCH(B949,$BC$788:$BG$788,0))),(INDEX($BJ$789:$BN$846,MATCH($BO$779,$BI$789:$BI$846,0),MATCH(B949,$BJ$788:$BN$788,0))))),0,IF($BA$779="4%",(INDEX($BC$789:$BG$846,MATCH($BO$779,$BB$789:$BB$846,0),MATCH(B949,$BC$788:$BG$788,0))),(INDEX($BJ$789:$BN$846,MATCH($BO$779,$BI$789:$BI$846,0),MATCH(B949,$BJ$788:$BN$788,0)))))</f>
        <v>344800</v>
      </c>
      <c r="M949" s="1512"/>
      <c r="N949" s="1512"/>
      <c r="O949" s="1512"/>
      <c r="P949" s="1512"/>
      <c r="Q949" s="1512"/>
      <c r="R949" s="1512"/>
      <c r="S949" s="1512"/>
      <c r="T949" s="1512"/>
      <c r="U949" s="1513"/>
      <c r="V949" s="1277">
        <f>BK635</f>
        <v>84</v>
      </c>
      <c r="W949" s="1277"/>
      <c r="X949" s="1277"/>
      <c r="Y949" s="1277"/>
      <c r="Z949" s="1277"/>
      <c r="AA949" s="1277"/>
      <c r="AB949" s="1277"/>
      <c r="AC949" s="1277"/>
      <c r="AD949" s="1238">
        <f>IF(ISERROR((L949*V949)),0,(L949*V949))</f>
        <v>28963200</v>
      </c>
      <c r="AE949" s="1239"/>
      <c r="AF949" s="1239"/>
      <c r="AG949" s="1239"/>
      <c r="AH949" s="1239"/>
      <c r="AI949" s="1239"/>
      <c r="AJ949" s="1239"/>
      <c r="AK949" s="1240"/>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336" t="s">
        <v>175</v>
      </c>
      <c r="C950" s="1336"/>
      <c r="D950" s="1336"/>
      <c r="E950" s="1336"/>
      <c r="F950" s="1336"/>
      <c r="G950" s="1336"/>
      <c r="H950" s="1336"/>
      <c r="I950" s="1336"/>
      <c r="J950" s="1336"/>
      <c r="K950" s="1336"/>
      <c r="L950" s="1511">
        <f>IF(ISNA(IF($BA$779="4%",(INDEX($BC$789:$BG$846,MATCH($BO$779,$BB$789:$BB$846,0),MATCH(B950,$BC$788:$BG$788,0))),(INDEX($BJ$789:$BN$846,MATCH($BO$779,$BI$789:$BI$846,0),MATCH(B950,$BJ$788:$BN$788,0))))),0,IF($BA$779="4%",(INDEX($BC$789:$BG$846,MATCH($BO$779,$BB$789:$BB$846,0),MATCH(B950,$BC$788:$BG$788,0))),(INDEX($BJ$789:$BN$846,MATCH($BO$779,$BI$789:$BI$846,0),MATCH(B950,$BJ$788:$BN$788,0)))))</f>
        <v>441344</v>
      </c>
      <c r="M950" s="1512"/>
      <c r="N950" s="1512"/>
      <c r="O950" s="1512"/>
      <c r="P950" s="1512"/>
      <c r="Q950" s="1512"/>
      <c r="R950" s="1512"/>
      <c r="S950" s="1512"/>
      <c r="T950" s="1512"/>
      <c r="U950" s="1513"/>
      <c r="V950" s="1277">
        <f>BP635</f>
        <v>84</v>
      </c>
      <c r="W950" s="1277"/>
      <c r="X950" s="1277"/>
      <c r="Y950" s="1277"/>
      <c r="Z950" s="1277"/>
      <c r="AA950" s="1277"/>
      <c r="AB950" s="1277"/>
      <c r="AC950" s="1277"/>
      <c r="AD950" s="1238">
        <f>IF(ISERROR((L950*V950)),0,(L950*V950))</f>
        <v>37072896</v>
      </c>
      <c r="AE950" s="1239"/>
      <c r="AF950" s="1239"/>
      <c r="AG950" s="1239"/>
      <c r="AH950" s="1239"/>
      <c r="AI950" s="1239"/>
      <c r="AJ950" s="1239"/>
      <c r="AK950" s="1240"/>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6" customHeight="1">
      <c r="A951" s="55"/>
      <c r="B951" s="1336" t="s">
        <v>534</v>
      </c>
      <c r="C951" s="1336"/>
      <c r="D951" s="1336"/>
      <c r="E951" s="1336"/>
      <c r="F951" s="1336"/>
      <c r="G951" s="1336"/>
      <c r="H951" s="1336"/>
      <c r="I951" s="1336"/>
      <c r="J951" s="1336"/>
      <c r="K951" s="1336"/>
      <c r="L951" s="1511">
        <f>IF(ISNA(IF($BA$779="4%",(INDEX($BC$789:$BG$846,MATCH($BO$779,$BB$789:$BB$846,0),MATCH(B951,$BC$788:$BG$788,0))),(INDEX($BJ$789:$BN$846,MATCH($BO$779,$BI$789:$BI$846,0),MATCH(B951,$BJ$788:$BN$788,0))))),0,IF($BA$779="4%",(INDEX($BC$789:$BG$846,MATCH($BO$779,$BB$789:$BB$846,0),MATCH(B951,$BC$788:$BG$788,0))),(INDEX($BJ$789:$BN$846,MATCH($BO$779,$BI$789:$BI$846,0),MATCH(B951,$BJ$788:$BN$788,0)))))</f>
        <v>491685</v>
      </c>
      <c r="M951" s="1512"/>
      <c r="N951" s="1512"/>
      <c r="O951" s="1512"/>
      <c r="P951" s="1512"/>
      <c r="Q951" s="1512"/>
      <c r="R951" s="1512"/>
      <c r="S951" s="1512"/>
      <c r="T951" s="1512"/>
      <c r="U951" s="1513"/>
      <c r="V951" s="1277">
        <f>BZ635+BU635</f>
        <v>0</v>
      </c>
      <c r="W951" s="1277"/>
      <c r="X951" s="1277"/>
      <c r="Y951" s="1277"/>
      <c r="Z951" s="1277"/>
      <c r="AA951" s="1277"/>
      <c r="AB951" s="1277"/>
      <c r="AC951" s="1277"/>
      <c r="AD951" s="1238">
        <f>IF(ISERROR((L951*V951)),0,(L951*V951))</f>
        <v>0</v>
      </c>
      <c r="AE951" s="1239"/>
      <c r="AF951" s="1239"/>
      <c r="AG951" s="1239"/>
      <c r="AH951" s="1239"/>
      <c r="AI951" s="1239"/>
      <c r="AJ951" s="1239"/>
      <c r="AK951" s="1240"/>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595" t="s">
        <v>903</v>
      </c>
      <c r="C952" s="1596"/>
      <c r="D952" s="1596"/>
      <c r="E952" s="1596"/>
      <c r="F952" s="1596"/>
      <c r="G952" s="1596"/>
      <c r="H952" s="1596"/>
      <c r="I952" s="1596"/>
      <c r="J952" s="1596"/>
      <c r="K952" s="1596"/>
      <c r="L952" s="1596"/>
      <c r="M952" s="1596"/>
      <c r="N952" s="1596"/>
      <c r="O952" s="1596"/>
      <c r="P952" s="1596"/>
      <c r="Q952" s="1596"/>
      <c r="R952" s="1596"/>
      <c r="S952" s="1596"/>
      <c r="T952" s="1596"/>
      <c r="U952" s="1597"/>
      <c r="V952" s="1493">
        <f>SUM(V947:AC951)</f>
        <v>168</v>
      </c>
      <c r="W952" s="1494"/>
      <c r="X952" s="1494"/>
      <c r="Y952" s="1494"/>
      <c r="Z952" s="1494"/>
      <c r="AA952" s="1494"/>
      <c r="AB952" s="1494"/>
      <c r="AC952" s="1495"/>
      <c r="AD952" s="1238"/>
      <c r="AE952" s="1239"/>
      <c r="AF952" s="1239"/>
      <c r="AG952" s="1239"/>
      <c r="AH952" s="1239"/>
      <c r="AI952" s="1239"/>
      <c r="AJ952" s="1239"/>
      <c r="AK952" s="1240"/>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551" t="s">
        <v>587</v>
      </c>
      <c r="C953" s="1552"/>
      <c r="D953" s="1552"/>
      <c r="E953" s="1552"/>
      <c r="F953" s="1552"/>
      <c r="G953" s="1552"/>
      <c r="H953" s="1552"/>
      <c r="I953" s="1552"/>
      <c r="J953" s="1552"/>
      <c r="K953" s="1552"/>
      <c r="L953" s="1552"/>
      <c r="M953" s="1552"/>
      <c r="N953" s="1552"/>
      <c r="O953" s="1552"/>
      <c r="P953" s="1552"/>
      <c r="Q953" s="1552"/>
      <c r="R953" s="1552"/>
      <c r="S953" s="1552"/>
      <c r="T953" s="1552"/>
      <c r="U953" s="1552"/>
      <c r="V953" s="1552"/>
      <c r="W953" s="1552"/>
      <c r="X953" s="1552"/>
      <c r="Y953" s="1552"/>
      <c r="Z953" s="1552"/>
      <c r="AA953" s="1552"/>
      <c r="AB953" s="1552"/>
      <c r="AC953" s="1553"/>
      <c r="AD953" s="1496">
        <f>SUM(AD947:AK951)</f>
        <v>66036096</v>
      </c>
      <c r="AE953" s="1497"/>
      <c r="AF953" s="1497"/>
      <c r="AG953" s="1497"/>
      <c r="AH953" s="1497"/>
      <c r="AI953" s="1497"/>
      <c r="AJ953" s="1497"/>
      <c r="AK953" s="1498"/>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274" t="s">
        <v>750</v>
      </c>
      <c r="AA954" s="1275"/>
      <c r="AB954" s="1275"/>
      <c r="AC954" s="1276"/>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6" customHeight="1">
      <c r="A955" s="55"/>
      <c r="B955" s="124"/>
      <c r="C955" s="553" t="s">
        <v>752</v>
      </c>
      <c r="D955" s="1108" t="s">
        <v>1557</v>
      </c>
      <c r="E955" s="1109"/>
      <c r="F955" s="1109"/>
      <c r="G955" s="1109"/>
      <c r="H955" s="1109"/>
      <c r="I955" s="1109"/>
      <c r="J955" s="1109"/>
      <c r="K955" s="1109"/>
      <c r="L955" s="1109"/>
      <c r="M955" s="1109"/>
      <c r="N955" s="1109"/>
      <c r="O955" s="1109"/>
      <c r="P955" s="1109"/>
      <c r="Q955" s="1109"/>
      <c r="R955" s="1109"/>
      <c r="S955" s="1109"/>
      <c r="T955" s="1109"/>
      <c r="U955" s="1109"/>
      <c r="V955" s="1109"/>
      <c r="W955" s="1109"/>
      <c r="X955" s="1109"/>
      <c r="Y955" s="1110"/>
      <c r="Z955" s="119"/>
      <c r="AA955" s="1521" t="s">
        <v>753</v>
      </c>
      <c r="AB955" s="1522"/>
      <c r="AC955" s="132"/>
      <c r="AD955" s="1199">
        <f>ROUND(IF(AND(AA955="yes",D957&gt;0),AD953*0.2,0),0)</f>
        <v>0</v>
      </c>
      <c r="AE955" s="1199"/>
      <c r="AF955" s="1199"/>
      <c r="AG955" s="1199"/>
      <c r="AH955" s="1199"/>
      <c r="AI955" s="1199"/>
      <c r="AJ955" s="1199"/>
      <c r="AK955" s="1200"/>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111" t="s">
        <v>1558</v>
      </c>
      <c r="E956" s="1112"/>
      <c r="F956" s="1112"/>
      <c r="G956" s="1112"/>
      <c r="H956" s="1112"/>
      <c r="I956" s="1112"/>
      <c r="J956" s="1112"/>
      <c r="K956" s="1112"/>
      <c r="L956" s="1112"/>
      <c r="M956" s="1112"/>
      <c r="N956" s="1112"/>
      <c r="O956" s="1112"/>
      <c r="P956" s="1112"/>
      <c r="Q956" s="1112"/>
      <c r="R956" s="1112"/>
      <c r="S956" s="1112"/>
      <c r="T956" s="1112"/>
      <c r="U956" s="1112"/>
      <c r="V956" s="1112"/>
      <c r="W956" s="1112"/>
      <c r="X956" s="1112"/>
      <c r="Y956" s="1113"/>
      <c r="Z956" s="119"/>
      <c r="AA956" s="119"/>
      <c r="AB956" s="119"/>
      <c r="AC956" s="128"/>
      <c r="AD956" s="1205"/>
      <c r="AE956" s="1205"/>
      <c r="AF956" s="1205"/>
      <c r="AG956" s="1205"/>
      <c r="AH956" s="1205"/>
      <c r="AI956" s="1205"/>
      <c r="AJ956" s="1205"/>
      <c r="AK956" s="1206"/>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6" customHeight="1">
      <c r="A957" s="55"/>
      <c r="B957" s="451"/>
      <c r="C957" s="450"/>
      <c r="D957" s="1499"/>
      <c r="E957" s="1500"/>
      <c r="F957" s="1500"/>
      <c r="G957" s="1500"/>
      <c r="H957" s="1500"/>
      <c r="I957" s="1500"/>
      <c r="J957" s="1500"/>
      <c r="K957" s="1500"/>
      <c r="L957" s="1500"/>
      <c r="M957" s="1500"/>
      <c r="N957" s="1500"/>
      <c r="O957" s="1500"/>
      <c r="P957" s="1500"/>
      <c r="Q957" s="1500"/>
      <c r="R957" s="1500"/>
      <c r="S957" s="1500"/>
      <c r="T957" s="1500"/>
      <c r="U957" s="1500"/>
      <c r="V957" s="1500"/>
      <c r="W957" s="1500"/>
      <c r="X957" s="1500"/>
      <c r="Y957" s="1501"/>
      <c r="Z957" s="119"/>
      <c r="AA957" s="119"/>
      <c r="AB957" s="119"/>
      <c r="AC957" s="128"/>
      <c r="AD957" s="1205"/>
      <c r="AE957" s="1205"/>
      <c r="AF957" s="1205"/>
      <c r="AG957" s="1205"/>
      <c r="AH957" s="1205"/>
      <c r="AI957" s="1205"/>
      <c r="AJ957" s="1205"/>
      <c r="AK957" s="1206"/>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554" t="s">
        <v>1141</v>
      </c>
      <c r="E958" s="1109"/>
      <c r="F958" s="1109"/>
      <c r="G958" s="1109"/>
      <c r="H958" s="1109"/>
      <c r="I958" s="1109"/>
      <c r="J958" s="1109"/>
      <c r="K958" s="1109"/>
      <c r="L958" s="1109"/>
      <c r="M958" s="1109"/>
      <c r="N958" s="1109"/>
      <c r="O958" s="1109"/>
      <c r="P958" s="1109"/>
      <c r="Q958" s="1109"/>
      <c r="R958" s="1109"/>
      <c r="S958" s="1109"/>
      <c r="T958" s="1109"/>
      <c r="U958" s="1109"/>
      <c r="V958" s="1109"/>
      <c r="W958" s="1109"/>
      <c r="X958" s="1109"/>
      <c r="Y958" s="1110"/>
      <c r="Z958" s="131"/>
      <c r="AA958" s="1256" t="s">
        <v>753</v>
      </c>
      <c r="AB958" s="1257"/>
      <c r="AC958" s="132"/>
      <c r="AD958" s="1198">
        <f>ROUND(IF(AA958="yes",AD953*0.05,0),0)</f>
        <v>0</v>
      </c>
      <c r="AE958" s="1199"/>
      <c r="AF958" s="1199"/>
      <c r="AG958" s="1199"/>
      <c r="AH958" s="1199"/>
      <c r="AI958" s="1199"/>
      <c r="AJ958" s="1199"/>
      <c r="AK958" s="1200"/>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555"/>
      <c r="E959" s="1556"/>
      <c r="F959" s="1556"/>
      <c r="G959" s="1556"/>
      <c r="H959" s="1556"/>
      <c r="I959" s="1556"/>
      <c r="J959" s="1556"/>
      <c r="K959" s="1556"/>
      <c r="L959" s="1556"/>
      <c r="M959" s="1556"/>
      <c r="N959" s="1556"/>
      <c r="O959" s="1556"/>
      <c r="P959" s="1556"/>
      <c r="Q959" s="1556"/>
      <c r="R959" s="1556"/>
      <c r="S959" s="1556"/>
      <c r="T959" s="1556"/>
      <c r="U959" s="1556"/>
      <c r="V959" s="1556"/>
      <c r="W959" s="1556"/>
      <c r="X959" s="1556"/>
      <c r="Y959" s="1557"/>
      <c r="Z959" s="119"/>
      <c r="AA959" s="119"/>
      <c r="AB959" s="119"/>
      <c r="AC959" s="128"/>
      <c r="AD959" s="1204"/>
      <c r="AE959" s="1205"/>
      <c r="AF959" s="1205"/>
      <c r="AG959" s="1205"/>
      <c r="AH959" s="1205"/>
      <c r="AI959" s="1205"/>
      <c r="AJ959" s="1205"/>
      <c r="AK959" s="1206"/>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555"/>
      <c r="E960" s="1556"/>
      <c r="F960" s="1556"/>
      <c r="G960" s="1556"/>
      <c r="H960" s="1556"/>
      <c r="I960" s="1556"/>
      <c r="J960" s="1556"/>
      <c r="K960" s="1556"/>
      <c r="L960" s="1556"/>
      <c r="M960" s="1556"/>
      <c r="N960" s="1556"/>
      <c r="O960" s="1556"/>
      <c r="P960" s="1556"/>
      <c r="Q960" s="1556"/>
      <c r="R960" s="1556"/>
      <c r="S960" s="1556"/>
      <c r="T960" s="1556"/>
      <c r="U960" s="1556"/>
      <c r="V960" s="1556"/>
      <c r="W960" s="1556"/>
      <c r="X960" s="1556"/>
      <c r="Y960" s="1557"/>
      <c r="Z960" s="119"/>
      <c r="AA960" s="119"/>
      <c r="AB960" s="119"/>
      <c r="AC960" s="128"/>
      <c r="AD960" s="1204"/>
      <c r="AE960" s="1205"/>
      <c r="AF960" s="1205"/>
      <c r="AG960" s="1205"/>
      <c r="AH960" s="1205"/>
      <c r="AI960" s="1205"/>
      <c r="AJ960" s="1205"/>
      <c r="AK960" s="1206"/>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558"/>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4"/>
      <c r="AA961" s="14"/>
      <c r="AB961" s="14"/>
      <c r="AC961" s="123"/>
      <c r="AD961" s="1201"/>
      <c r="AE961" s="1202"/>
      <c r="AF961" s="1202"/>
      <c r="AG961" s="1202"/>
      <c r="AH961" s="1202"/>
      <c r="AI961" s="1202"/>
      <c r="AJ961" s="1202"/>
      <c r="AK961" s="1203"/>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756</v>
      </c>
      <c r="D962" s="1492" t="s">
        <v>1017</v>
      </c>
      <c r="E962" s="1247"/>
      <c r="F962" s="1247"/>
      <c r="G962" s="1247"/>
      <c r="H962" s="1247"/>
      <c r="I962" s="1247"/>
      <c r="J962" s="1247"/>
      <c r="K962" s="1247"/>
      <c r="L962" s="1247"/>
      <c r="M962" s="1247"/>
      <c r="N962" s="1247"/>
      <c r="O962" s="1247"/>
      <c r="P962" s="1247"/>
      <c r="Q962" s="1247"/>
      <c r="R962" s="1247"/>
      <c r="S962" s="1247"/>
      <c r="T962" s="1247"/>
      <c r="U962" s="1247"/>
      <c r="V962" s="1247"/>
      <c r="W962" s="1247"/>
      <c r="X962" s="1247"/>
      <c r="Y962" s="1248"/>
      <c r="Z962" s="131"/>
      <c r="AA962" s="1256" t="s">
        <v>753</v>
      </c>
      <c r="AB962" s="1257"/>
      <c r="AC962" s="132"/>
      <c r="AD962" s="1199">
        <f>ROUND(IF(AA962="yes",AD953*0.07,0),0)</f>
        <v>0</v>
      </c>
      <c r="AE962" s="1199"/>
      <c r="AF962" s="1199"/>
      <c r="AG962" s="1199"/>
      <c r="AH962" s="1199"/>
      <c r="AI962" s="1199"/>
      <c r="AJ962" s="1199"/>
      <c r="AK962" s="1200"/>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249"/>
      <c r="E963" s="1250"/>
      <c r="F963" s="1250"/>
      <c r="G963" s="1250"/>
      <c r="H963" s="1250"/>
      <c r="I963" s="1250"/>
      <c r="J963" s="1250"/>
      <c r="K963" s="1250"/>
      <c r="L963" s="1250"/>
      <c r="M963" s="1250"/>
      <c r="N963" s="1250"/>
      <c r="O963" s="1250"/>
      <c r="P963" s="1250"/>
      <c r="Q963" s="1250"/>
      <c r="R963" s="1250"/>
      <c r="S963" s="1250"/>
      <c r="T963" s="1250"/>
      <c r="U963" s="1250"/>
      <c r="V963" s="1250"/>
      <c r="W963" s="1250"/>
      <c r="X963" s="1250"/>
      <c r="Y963" s="1251"/>
      <c r="Z963" s="119"/>
      <c r="AA963" s="29"/>
      <c r="AB963" s="29"/>
      <c r="AC963" s="128"/>
      <c r="AD963" s="1205"/>
      <c r="AE963" s="1205"/>
      <c r="AF963" s="1205"/>
      <c r="AG963" s="1205"/>
      <c r="AH963" s="1205"/>
      <c r="AI963" s="1205"/>
      <c r="AJ963" s="1205"/>
      <c r="AK963" s="1206"/>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249"/>
      <c r="E964" s="1250"/>
      <c r="F964" s="1250"/>
      <c r="G964" s="1250"/>
      <c r="H964" s="1250"/>
      <c r="I964" s="1250"/>
      <c r="J964" s="1250"/>
      <c r="K964" s="1250"/>
      <c r="L964" s="1250"/>
      <c r="M964" s="1250"/>
      <c r="N964" s="1250"/>
      <c r="O964" s="1250"/>
      <c r="P964" s="1250"/>
      <c r="Q964" s="1250"/>
      <c r="R964" s="1250"/>
      <c r="S964" s="1250"/>
      <c r="T964" s="1250"/>
      <c r="U964" s="1250"/>
      <c r="V964" s="1250"/>
      <c r="W964" s="1250"/>
      <c r="X964" s="1250"/>
      <c r="Y964" s="1251"/>
      <c r="Z964" s="119"/>
      <c r="AA964" s="119"/>
      <c r="AB964" s="119"/>
      <c r="AC964" s="128"/>
      <c r="AD964" s="1205"/>
      <c r="AE964" s="1205"/>
      <c r="AF964" s="1205"/>
      <c r="AG964" s="1205"/>
      <c r="AH964" s="1205"/>
      <c r="AI964" s="1205"/>
      <c r="AJ964" s="1205"/>
      <c r="AK964" s="1206"/>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514"/>
      <c r="E965" s="1515"/>
      <c r="F965" s="1515"/>
      <c r="G965" s="1515"/>
      <c r="H965" s="1515"/>
      <c r="I965" s="1515"/>
      <c r="J965" s="1515"/>
      <c r="K965" s="1515"/>
      <c r="L965" s="1515"/>
      <c r="M965" s="1515"/>
      <c r="N965" s="1515"/>
      <c r="O965" s="1515"/>
      <c r="P965" s="1515"/>
      <c r="Q965" s="1515"/>
      <c r="R965" s="1515"/>
      <c r="S965" s="1515"/>
      <c r="T965" s="1515"/>
      <c r="U965" s="1515"/>
      <c r="V965" s="1515"/>
      <c r="W965" s="1515"/>
      <c r="X965" s="1515"/>
      <c r="Y965" s="1516"/>
      <c r="Z965" s="14"/>
      <c r="AA965" s="14"/>
      <c r="AB965" s="14"/>
      <c r="AC965" s="123"/>
      <c r="AD965" s="1202"/>
      <c r="AE965" s="1202"/>
      <c r="AF965" s="1202"/>
      <c r="AG965" s="1202"/>
      <c r="AH965" s="1202"/>
      <c r="AI965" s="1202"/>
      <c r="AJ965" s="1202"/>
      <c r="AK965" s="1203"/>
      <c r="AL965" s="109"/>
      <c r="AO965" s="65"/>
      <c r="AP965" s="65"/>
      <c r="AQ965" s="65"/>
      <c r="AR965" s="65"/>
      <c r="AS965" s="65"/>
    </row>
    <row r="966" spans="1:96" ht="12.75" customHeight="1">
      <c r="A966" s="55"/>
      <c r="B966" s="124"/>
      <c r="C966" s="125" t="s">
        <v>231</v>
      </c>
      <c r="D966" s="1249" t="s">
        <v>137</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7"/>
      <c r="AA966" s="1196" t="s">
        <v>753</v>
      </c>
      <c r="AB966" s="1197"/>
      <c r="AC966" s="55"/>
      <c r="AD966" s="1198">
        <f>ROUND(IF(AA966="yes",AD953*0.02,0),0)</f>
        <v>0</v>
      </c>
      <c r="AE966" s="1199"/>
      <c r="AF966" s="1199"/>
      <c r="AG966" s="1199"/>
      <c r="AH966" s="1199"/>
      <c r="AI966" s="1199"/>
      <c r="AJ966" s="1199"/>
      <c r="AK966" s="1200"/>
      <c r="AL966" s="109"/>
      <c r="AO966" s="36"/>
      <c r="AP966" s="36"/>
      <c r="AQ966" s="36"/>
      <c r="AR966" s="36"/>
      <c r="AS966" s="36"/>
    </row>
    <row r="967" spans="1:96" ht="12.75" customHeight="1">
      <c r="A967" s="55"/>
      <c r="B967" s="120"/>
      <c r="C967" s="121"/>
      <c r="D967" s="1514"/>
      <c r="E967" s="1515"/>
      <c r="F967" s="1515"/>
      <c r="G967" s="1515"/>
      <c r="H967" s="1515"/>
      <c r="I967" s="1515"/>
      <c r="J967" s="1515"/>
      <c r="K967" s="1515"/>
      <c r="L967" s="1515"/>
      <c r="M967" s="1515"/>
      <c r="N967" s="1515"/>
      <c r="O967" s="1515"/>
      <c r="P967" s="1515"/>
      <c r="Q967" s="1515"/>
      <c r="R967" s="1515"/>
      <c r="S967" s="1515"/>
      <c r="T967" s="1515"/>
      <c r="U967" s="1515"/>
      <c r="V967" s="1515"/>
      <c r="W967" s="1515"/>
      <c r="X967" s="1515"/>
      <c r="Y967" s="1516"/>
      <c r="Z967" s="122"/>
      <c r="AA967" s="14"/>
      <c r="AB967" s="14"/>
      <c r="AC967" s="123"/>
      <c r="AD967" s="1201"/>
      <c r="AE967" s="1202"/>
      <c r="AF967" s="1202"/>
      <c r="AG967" s="1202"/>
      <c r="AH967" s="1202"/>
      <c r="AI967" s="1202"/>
      <c r="AJ967" s="1202"/>
      <c r="AK967" s="1203"/>
      <c r="AL967" s="109"/>
    </row>
    <row r="968" spans="1:96" ht="12.75" customHeight="1">
      <c r="A968" s="55"/>
      <c r="B968" s="124"/>
      <c r="C968" s="125" t="s">
        <v>234</v>
      </c>
      <c r="D968" s="1246" t="s">
        <v>1310</v>
      </c>
      <c r="E968" s="1247"/>
      <c r="F968" s="1247"/>
      <c r="G968" s="1247"/>
      <c r="H968" s="1247"/>
      <c r="I968" s="1247"/>
      <c r="J968" s="1247"/>
      <c r="K968" s="1247"/>
      <c r="L968" s="1247"/>
      <c r="M968" s="1247"/>
      <c r="N968" s="1247"/>
      <c r="O968" s="1247"/>
      <c r="P968" s="1247"/>
      <c r="Q968" s="1247"/>
      <c r="R968" s="1247"/>
      <c r="S968" s="1247"/>
      <c r="T968" s="1247"/>
      <c r="U968" s="1247"/>
      <c r="V968" s="1247"/>
      <c r="W968" s="1247"/>
      <c r="X968" s="1247"/>
      <c r="Y968" s="1248"/>
      <c r="Z968" s="124"/>
      <c r="AA968" s="1256" t="s">
        <v>753</v>
      </c>
      <c r="AB968" s="1257"/>
      <c r="AC968" s="55"/>
      <c r="AD968" s="1198">
        <f>ROUND(IF(AA968="yes",AD953*0.02,0),0)</f>
        <v>0</v>
      </c>
      <c r="AE968" s="1199"/>
      <c r="AF968" s="1199"/>
      <c r="AG968" s="1199"/>
      <c r="AH968" s="1199"/>
      <c r="AI968" s="1199"/>
      <c r="AJ968" s="1199"/>
      <c r="AK968" s="1200"/>
      <c r="AL968" s="109"/>
    </row>
    <row r="969" spans="1:96" ht="12.75" customHeight="1">
      <c r="A969" s="55"/>
      <c r="B969" s="120"/>
      <c r="C969" s="121"/>
      <c r="D969" s="1514"/>
      <c r="E969" s="1515"/>
      <c r="F969" s="1515"/>
      <c r="G969" s="1515"/>
      <c r="H969" s="1515"/>
      <c r="I969" s="1515"/>
      <c r="J969" s="1515"/>
      <c r="K969" s="1515"/>
      <c r="L969" s="1515"/>
      <c r="M969" s="1515"/>
      <c r="N969" s="1515"/>
      <c r="O969" s="1515"/>
      <c r="P969" s="1515"/>
      <c r="Q969" s="1515"/>
      <c r="R969" s="1515"/>
      <c r="S969" s="1515"/>
      <c r="T969" s="1515"/>
      <c r="U969" s="1515"/>
      <c r="V969" s="1515"/>
      <c r="W969" s="1515"/>
      <c r="X969" s="1515"/>
      <c r="Y969" s="1516"/>
      <c r="Z969" s="122"/>
      <c r="AA969" s="14"/>
      <c r="AB969" s="14"/>
      <c r="AC969" s="123"/>
      <c r="AD969" s="1201"/>
      <c r="AE969" s="1202"/>
      <c r="AF969" s="1202"/>
      <c r="AG969" s="1202"/>
      <c r="AH969" s="1202"/>
      <c r="AI969" s="1202"/>
      <c r="AJ969" s="1202"/>
      <c r="AK969" s="1203"/>
      <c r="AL969" s="109"/>
    </row>
    <row r="970" spans="1:96" ht="12.75" customHeight="1">
      <c r="A970" s="55"/>
      <c r="B970" s="124"/>
      <c r="C970" s="125" t="s">
        <v>237</v>
      </c>
      <c r="D970" s="1492" t="s">
        <v>906</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8"/>
      <c r="Z970" s="124"/>
      <c r="AA970" s="1256" t="s">
        <v>753</v>
      </c>
      <c r="AB970" s="1257"/>
      <c r="AC970" s="132"/>
      <c r="AD970" s="1198">
        <f>IF(AA970="yes",AD953*AN891,0)</f>
        <v>0</v>
      </c>
      <c r="AE970" s="1199"/>
      <c r="AF970" s="1199"/>
      <c r="AG970" s="1199"/>
      <c r="AH970" s="1199"/>
      <c r="AI970" s="1199"/>
      <c r="AJ970" s="1199"/>
      <c r="AK970" s="1200"/>
      <c r="AL970" s="109"/>
    </row>
    <row r="971" spans="1:96" ht="15" customHeight="1">
      <c r="A971" s="55"/>
      <c r="B971" s="117"/>
      <c r="C971" s="118"/>
      <c r="D971" s="1249"/>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17"/>
      <c r="AA971" s="119"/>
      <c r="AB971" s="119"/>
      <c r="AC971" s="128"/>
      <c r="AD971" s="1204"/>
      <c r="AE971" s="1205"/>
      <c r="AF971" s="1205"/>
      <c r="AG971" s="1205"/>
      <c r="AH971" s="1205"/>
      <c r="AI971" s="1205"/>
      <c r="AJ971" s="1205"/>
      <c r="AK971" s="1206"/>
      <c r="AL971" s="109"/>
    </row>
    <row r="972" spans="1:96" ht="12.75">
      <c r="A972" s="55"/>
      <c r="B972" s="126"/>
      <c r="C972" s="127"/>
      <c r="D972" s="1514"/>
      <c r="E972" s="1515"/>
      <c r="F972" s="1515"/>
      <c r="G972" s="1515"/>
      <c r="H972" s="1515"/>
      <c r="I972" s="1515"/>
      <c r="J972" s="1515"/>
      <c r="K972" s="1515"/>
      <c r="L972" s="1515"/>
      <c r="M972" s="1515"/>
      <c r="N972" s="1515"/>
      <c r="O972" s="1515"/>
      <c r="P972" s="1515"/>
      <c r="Q972" s="1515"/>
      <c r="R972" s="1515"/>
      <c r="S972" s="1515"/>
      <c r="T972" s="1515"/>
      <c r="U972" s="1515"/>
      <c r="V972" s="1515"/>
      <c r="W972" s="1515"/>
      <c r="X972" s="1515"/>
      <c r="Y972" s="1516"/>
      <c r="Z972" s="122"/>
      <c r="AA972" s="14"/>
      <c r="AB972" s="14"/>
      <c r="AC972" s="123"/>
      <c r="AD972" s="1201"/>
      <c r="AE972" s="1202"/>
      <c r="AF972" s="1202"/>
      <c r="AG972" s="1202"/>
      <c r="AH972" s="1202"/>
      <c r="AI972" s="1202"/>
      <c r="AJ972" s="1202"/>
      <c r="AK972" s="1203"/>
      <c r="AL972" s="109"/>
    </row>
    <row r="973" spans="1:96" ht="12.75" customHeight="1">
      <c r="A973" s="55"/>
      <c r="B973" s="124"/>
      <c r="C973" s="125" t="s">
        <v>242</v>
      </c>
      <c r="D973" s="1246" t="s">
        <v>1307</v>
      </c>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8"/>
      <c r="Z973" s="117"/>
      <c r="AA973" s="1196" t="s">
        <v>753</v>
      </c>
      <c r="AB973" s="1197"/>
      <c r="AC973" s="55"/>
      <c r="AD973" s="1525"/>
      <c r="AE973" s="1526"/>
      <c r="AF973" s="1526"/>
      <c r="AG973" s="1526"/>
      <c r="AH973" s="1526"/>
      <c r="AI973" s="1526"/>
      <c r="AJ973" s="1526"/>
      <c r="AK973" s="1527"/>
      <c r="AL973" s="109"/>
    </row>
    <row r="974" spans="1:96" ht="12.75" customHeight="1">
      <c r="A974" s="55"/>
      <c r="B974" s="126"/>
      <c r="C974" s="129"/>
      <c r="D974" s="1249"/>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184">
        <f>IF(AA973="yes","Please Select Type and Enter Amount:",0)</f>
        <v>0</v>
      </c>
      <c r="AA974" s="1185"/>
      <c r="AB974" s="1185"/>
      <c r="AC974" s="1186"/>
      <c r="AD974" s="1528"/>
      <c r="AE974" s="1529"/>
      <c r="AF974" s="1529"/>
      <c r="AG974" s="1529"/>
      <c r="AH974" s="1529"/>
      <c r="AI974" s="1529"/>
      <c r="AJ974" s="1529"/>
      <c r="AK974" s="1530"/>
      <c r="AL974" s="109"/>
    </row>
    <row r="975" spans="1:96" ht="12.75">
      <c r="A975" s="55"/>
      <c r="B975" s="126"/>
      <c r="C975" s="129"/>
      <c r="D975" s="1249"/>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84"/>
      <c r="AA975" s="1185"/>
      <c r="AB975" s="1185"/>
      <c r="AC975" s="1186"/>
      <c r="AD975" s="1528"/>
      <c r="AE975" s="1529"/>
      <c r="AF975" s="1529"/>
      <c r="AG975" s="1529"/>
      <c r="AH975" s="1529"/>
      <c r="AI975" s="1529"/>
      <c r="AJ975" s="1529"/>
      <c r="AK975" s="1530"/>
      <c r="AL975" s="109"/>
    </row>
    <row r="976" spans="1:96" ht="12.75" customHeight="1">
      <c r="A976" s="55"/>
      <c r="B976" s="126"/>
      <c r="C976" s="129"/>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84"/>
      <c r="AA976" s="1185"/>
      <c r="AB976" s="1185"/>
      <c r="AC976" s="1186"/>
      <c r="AD976" s="1528"/>
      <c r="AE976" s="1529"/>
      <c r="AF976" s="1529"/>
      <c r="AG976" s="1529"/>
      <c r="AH976" s="1529"/>
      <c r="AI976" s="1529"/>
      <c r="AJ976" s="1529"/>
      <c r="AK976" s="1530"/>
      <c r="AL976" s="109"/>
    </row>
    <row r="977" spans="1:38" ht="12.75">
      <c r="A977" s="55"/>
      <c r="B977" s="126"/>
      <c r="C977" s="129"/>
      <c r="D977" s="168" t="s">
        <v>388</v>
      </c>
      <c r="E977" s="140"/>
      <c r="F977" s="140"/>
      <c r="G977" s="171"/>
      <c r="H977" s="8"/>
      <c r="I977" s="1534" t="s">
        <v>670</v>
      </c>
      <c r="J977" s="1535"/>
      <c r="K977" s="1535"/>
      <c r="L977" s="1535"/>
      <c r="M977" s="1535"/>
      <c r="N977" s="1535"/>
      <c r="O977" s="1535"/>
      <c r="P977" s="1536"/>
      <c r="Q977" s="172" t="str">
        <f>IF(AA973="yes","     15% Maximum=","")</f>
        <v/>
      </c>
      <c r="R977" s="8"/>
      <c r="S977" s="8"/>
      <c r="T977" s="173"/>
      <c r="U977" s="8"/>
      <c r="V977" s="1194" t="str">
        <f>IF(AA973="yes",(AD953*0.15),"")</f>
        <v/>
      </c>
      <c r="W977" s="1194"/>
      <c r="X977" s="1194"/>
      <c r="Y977" s="1195"/>
      <c r="Z977" s="1187"/>
      <c r="AA977" s="1188"/>
      <c r="AB977" s="1188"/>
      <c r="AC977" s="1189"/>
      <c r="AD977" s="1531"/>
      <c r="AE977" s="1532"/>
      <c r="AF977" s="1532"/>
      <c r="AG977" s="1532"/>
      <c r="AH977" s="1532"/>
      <c r="AI977" s="1532"/>
      <c r="AJ977" s="1532"/>
      <c r="AK977" s="1533"/>
      <c r="AL977" s="109"/>
    </row>
    <row r="978" spans="1:38" ht="12.75" customHeight="1">
      <c r="A978" s="55"/>
      <c r="B978" s="124"/>
      <c r="C978" s="125" t="s">
        <v>248</v>
      </c>
      <c r="D978" s="1492" t="s">
        <v>1108</v>
      </c>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8"/>
      <c r="Z978" s="117"/>
      <c r="AA978" s="1196" t="s">
        <v>753</v>
      </c>
      <c r="AB978" s="1197"/>
      <c r="AC978" s="55"/>
      <c r="AD978" s="1525"/>
      <c r="AE978" s="1526"/>
      <c r="AF978" s="1526"/>
      <c r="AG978" s="1526"/>
      <c r="AH978" s="1526"/>
      <c r="AI978" s="1526"/>
      <c r="AJ978" s="1526"/>
      <c r="AK978" s="1527"/>
      <c r="AL978" s="109"/>
    </row>
    <row r="979" spans="1:38" ht="12.75" customHeight="1">
      <c r="A979" s="55"/>
      <c r="B979" s="117"/>
      <c r="C979" s="118"/>
      <c r="D979" s="1249"/>
      <c r="E979" s="1250"/>
      <c r="F979" s="1250"/>
      <c r="G979" s="1250"/>
      <c r="H979" s="1250"/>
      <c r="I979" s="1250"/>
      <c r="J979" s="1250"/>
      <c r="K979" s="1250"/>
      <c r="L979" s="1250"/>
      <c r="M979" s="1250"/>
      <c r="N979" s="1250"/>
      <c r="O979" s="1250"/>
      <c r="P979" s="1250"/>
      <c r="Q979" s="1250"/>
      <c r="R979" s="1250"/>
      <c r="S979" s="1250"/>
      <c r="T979" s="1250"/>
      <c r="U979" s="1250"/>
      <c r="V979" s="1250"/>
      <c r="W979" s="1250"/>
      <c r="X979" s="1250"/>
      <c r="Y979" s="1251"/>
      <c r="Z979" s="1523">
        <f>IF(AA978="yes","Please Enter Amount:",0)</f>
        <v>0</v>
      </c>
      <c r="AA979" s="1524"/>
      <c r="AB979" s="1524"/>
      <c r="AC979" s="1524"/>
      <c r="AD979" s="1528"/>
      <c r="AE979" s="1529"/>
      <c r="AF979" s="1529"/>
      <c r="AG979" s="1529"/>
      <c r="AH979" s="1529"/>
      <c r="AI979" s="1529"/>
      <c r="AJ979" s="1529"/>
      <c r="AK979" s="1530"/>
      <c r="AL979" s="109"/>
    </row>
    <row r="980" spans="1:38" ht="12.75" customHeight="1">
      <c r="A980" s="55"/>
      <c r="B980" s="130"/>
      <c r="C980" s="129"/>
      <c r="D980" s="1249"/>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523"/>
      <c r="AA980" s="1524"/>
      <c r="AB980" s="1524"/>
      <c r="AC980" s="1524"/>
      <c r="AD980" s="1531"/>
      <c r="AE980" s="1532"/>
      <c r="AF980" s="1532"/>
      <c r="AG980" s="1532"/>
      <c r="AH980" s="1532"/>
      <c r="AI980" s="1532"/>
      <c r="AJ980" s="1532"/>
      <c r="AK980" s="1533"/>
      <c r="AL980" s="109"/>
    </row>
    <row r="981" spans="1:38" ht="12.75" customHeight="1">
      <c r="A981" s="55"/>
      <c r="B981" s="124"/>
      <c r="C981" s="125" t="s">
        <v>253</v>
      </c>
      <c r="D981" s="1492" t="s">
        <v>479</v>
      </c>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24"/>
      <c r="AA981" s="1256" t="s">
        <v>753</v>
      </c>
      <c r="AB981" s="1257"/>
      <c r="AC981" s="131"/>
      <c r="AD981" s="1198">
        <f>ROUND(IF(AA981="yes",(AD953*0.1),0),0)</f>
        <v>0</v>
      </c>
      <c r="AE981" s="1199"/>
      <c r="AF981" s="1199"/>
      <c r="AG981" s="1199"/>
      <c r="AH981" s="1199"/>
      <c r="AI981" s="1199"/>
      <c r="AJ981" s="1199"/>
      <c r="AK981" s="1200"/>
      <c r="AL981" s="109"/>
    </row>
    <row r="982" spans="1:38" ht="12.75">
      <c r="A982" s="55"/>
      <c r="B982" s="117"/>
      <c r="C982" s="118"/>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17"/>
      <c r="AA982" s="119"/>
      <c r="AB982" s="119"/>
      <c r="AC982" s="119"/>
      <c r="AD982" s="1204"/>
      <c r="AE982" s="1205"/>
      <c r="AF982" s="1205"/>
      <c r="AG982" s="1205"/>
      <c r="AH982" s="1205"/>
      <c r="AI982" s="1205"/>
      <c r="AJ982" s="1205"/>
      <c r="AK982" s="1206"/>
      <c r="AL982" s="109"/>
    </row>
    <row r="983" spans="1:38" ht="12.75" customHeight="1">
      <c r="A983" s="55"/>
      <c r="B983" s="124"/>
      <c r="C983" s="584" t="s">
        <v>772</v>
      </c>
      <c r="D983" s="1246" t="s">
        <v>1308</v>
      </c>
      <c r="E983" s="1247"/>
      <c r="F983" s="1247"/>
      <c r="G983" s="1247"/>
      <c r="H983" s="1247"/>
      <c r="I983" s="1247"/>
      <c r="J983" s="1247"/>
      <c r="K983" s="1247"/>
      <c r="L983" s="1247"/>
      <c r="M983" s="1247"/>
      <c r="N983" s="1247"/>
      <c r="O983" s="1247"/>
      <c r="P983" s="1247"/>
      <c r="Q983" s="1247"/>
      <c r="R983" s="1247"/>
      <c r="S983" s="1247"/>
      <c r="T983" s="1247"/>
      <c r="U983" s="1247"/>
      <c r="V983" s="1247"/>
      <c r="W983" s="1247"/>
      <c r="X983" s="1247"/>
      <c r="Y983" s="1248"/>
      <c r="Z983" s="124"/>
      <c r="AA983" s="1256" t="s">
        <v>753</v>
      </c>
      <c r="AB983" s="1257"/>
      <c r="AC983" s="131"/>
      <c r="AD983" s="1198">
        <f>ROUND(IF(AA983="yes",(AD953*0.1),0),0)</f>
        <v>0</v>
      </c>
      <c r="AE983" s="1199"/>
      <c r="AF983" s="1199"/>
      <c r="AG983" s="1199"/>
      <c r="AH983" s="1199"/>
      <c r="AI983" s="1199"/>
      <c r="AJ983" s="1199"/>
      <c r="AK983" s="1200"/>
      <c r="AL983" s="109"/>
    </row>
    <row r="984" spans="1:38" s="753" customFormat="1" ht="12.75" customHeight="1">
      <c r="A984" s="55"/>
      <c r="B984" s="117"/>
      <c r="C984" s="118"/>
      <c r="D984" s="1249"/>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7"/>
      <c r="AA984" s="119"/>
      <c r="AB984" s="119"/>
      <c r="AC984" s="119"/>
      <c r="AD984" s="1204"/>
      <c r="AE984" s="1205"/>
      <c r="AF984" s="1205"/>
      <c r="AG984" s="1205"/>
      <c r="AH984" s="1205"/>
      <c r="AI984" s="1205"/>
      <c r="AJ984" s="1205"/>
      <c r="AK984" s="1206"/>
      <c r="AL984" s="109"/>
    </row>
    <row r="985" spans="1:38" ht="12.75" customHeight="1">
      <c r="A985" s="55"/>
      <c r="B985" s="117"/>
      <c r="C985" s="118"/>
      <c r="D985" s="1249"/>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17"/>
      <c r="AA985" s="119"/>
      <c r="AB985" s="119"/>
      <c r="AC985" s="119"/>
      <c r="AD985" s="581"/>
      <c r="AE985" s="582"/>
      <c r="AF985" s="582"/>
      <c r="AG985" s="582"/>
      <c r="AH985" s="582"/>
      <c r="AI985" s="582"/>
      <c r="AJ985" s="582"/>
      <c r="AK985" s="583"/>
      <c r="AL985" s="109"/>
    </row>
    <row r="986" spans="1:38" ht="12.75" customHeight="1">
      <c r="A986" s="55"/>
      <c r="B986" s="117"/>
      <c r="C986" s="118"/>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17"/>
      <c r="AA986" s="119"/>
      <c r="AB986" s="119"/>
      <c r="AC986" s="119"/>
      <c r="AD986" s="581"/>
      <c r="AE986" s="582"/>
      <c r="AF986" s="582"/>
      <c r="AG986" s="582"/>
      <c r="AH986" s="582"/>
      <c r="AI986" s="582"/>
      <c r="AJ986" s="582"/>
      <c r="AK986" s="583"/>
      <c r="AL986" s="109"/>
    </row>
    <row r="987" spans="1:38" ht="12.75" customHeight="1">
      <c r="A987" s="55"/>
      <c r="B987" s="117"/>
      <c r="C987" s="118"/>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17"/>
      <c r="AA987" s="119"/>
      <c r="AB987" s="119"/>
      <c r="AC987" s="119"/>
      <c r="AD987" s="581"/>
      <c r="AE987" s="582"/>
      <c r="AF987" s="582"/>
      <c r="AG987" s="582"/>
      <c r="AH987" s="582"/>
      <c r="AI987" s="582"/>
      <c r="AJ987" s="582"/>
      <c r="AK987" s="583"/>
      <c r="AL987" s="109"/>
    </row>
    <row r="988" spans="1:38" ht="12.75" customHeight="1">
      <c r="A988" s="55"/>
      <c r="B988" s="124"/>
      <c r="C988" s="222" t="s">
        <v>734</v>
      </c>
      <c r="D988" s="1246" t="s">
        <v>1306</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4"/>
      <c r="AA988" s="1263" t="str">
        <f>IF(X990&gt;0,"Yes","No")</f>
        <v>Yes</v>
      </c>
      <c r="AB988" s="1264"/>
      <c r="AC988" s="132"/>
      <c r="AD988" s="1265">
        <f>IF((X990=0),"",AO906*AD953)</f>
        <v>13207219.200000001</v>
      </c>
      <c r="AE988" s="1266"/>
      <c r="AF988" s="1266"/>
      <c r="AG988" s="1266"/>
      <c r="AH988" s="1266"/>
      <c r="AI988" s="1266"/>
      <c r="AJ988" s="1266"/>
      <c r="AK988" s="1267"/>
      <c r="AL988" s="109"/>
    </row>
    <row r="989" spans="1:38" ht="12.75" customHeight="1">
      <c r="A989" s="55"/>
      <c r="B989" s="117"/>
      <c r="C989" s="773"/>
      <c r="D989" s="1262"/>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7"/>
      <c r="AA989" s="774"/>
      <c r="AB989" s="774"/>
      <c r="AC989" s="128"/>
      <c r="AD989" s="1268"/>
      <c r="AE989" s="1269"/>
      <c r="AF989" s="1269"/>
      <c r="AG989" s="1269"/>
      <c r="AH989" s="1269"/>
      <c r="AI989" s="1269"/>
      <c r="AJ989" s="1269"/>
      <c r="AK989" s="1270"/>
      <c r="AL989" s="109"/>
    </row>
    <row r="990" spans="1:38" ht="12.75" customHeight="1">
      <c r="A990" s="55"/>
      <c r="B990" s="122"/>
      <c r="C990" s="123"/>
      <c r="D990" s="223" t="s">
        <v>1115</v>
      </c>
      <c r="E990" s="224"/>
      <c r="F990" s="224"/>
      <c r="G990" s="224"/>
      <c r="H990" s="108"/>
      <c r="I990" s="1190">
        <f>AM905</f>
        <v>166</v>
      </c>
      <c r="J990" s="1191"/>
      <c r="K990" s="55"/>
      <c r="L990" s="108"/>
      <c r="M990" s="224"/>
      <c r="N990" s="224"/>
      <c r="O990" s="224"/>
      <c r="P990" s="224"/>
      <c r="Q990" s="224"/>
      <c r="R990" s="224"/>
      <c r="S990" s="224"/>
      <c r="T990" s="224"/>
      <c r="U990" s="224"/>
      <c r="V990" s="108"/>
      <c r="W990" s="225" t="s">
        <v>1116</v>
      </c>
      <c r="X990" s="1192">
        <f>AT614</f>
        <v>34</v>
      </c>
      <c r="Y990" s="1193"/>
      <c r="Z990" s="1187"/>
      <c r="AA990" s="1188"/>
      <c r="AB990" s="1188"/>
      <c r="AC990" s="1189"/>
      <c r="AD990" s="1271"/>
      <c r="AE990" s="1272"/>
      <c r="AF990" s="1272"/>
      <c r="AG990" s="1272"/>
      <c r="AH990" s="1272"/>
      <c r="AI990" s="1272"/>
      <c r="AJ990" s="1272"/>
      <c r="AK990" s="1273"/>
      <c r="AL990" s="109"/>
    </row>
    <row r="991" spans="1:38" ht="12.75" customHeight="1">
      <c r="A991" s="55"/>
      <c r="B991" s="124"/>
      <c r="C991" s="222" t="s">
        <v>1197</v>
      </c>
      <c r="D991" s="1246" t="s">
        <v>1305</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17"/>
      <c r="AA991" s="1263" t="str">
        <f>IF(X993&gt;0,"Yes","No")</f>
        <v>No</v>
      </c>
      <c r="AB991" s="1264"/>
      <c r="AC991" s="128"/>
      <c r="AD991" s="1265" t="str">
        <f>IF((X993=0)," ",(2*AO907)*AD953)</f>
        <v xml:space="preserve"> </v>
      </c>
      <c r="AE991" s="1266"/>
      <c r="AF991" s="1266"/>
      <c r="AG991" s="1266"/>
      <c r="AH991" s="1266"/>
      <c r="AI991" s="1266"/>
      <c r="AJ991" s="1266"/>
      <c r="AK991" s="1267"/>
      <c r="AL991" s="109"/>
    </row>
    <row r="992" spans="1:38" ht="12.75" customHeight="1">
      <c r="A992" s="55"/>
      <c r="B992" s="117"/>
      <c r="C992" s="128"/>
      <c r="D992" s="1249"/>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84"/>
      <c r="AA992" s="1185"/>
      <c r="AB992" s="1185"/>
      <c r="AC992" s="1186"/>
      <c r="AD992" s="1268"/>
      <c r="AE992" s="1269"/>
      <c r="AF992" s="1269"/>
      <c r="AG992" s="1269"/>
      <c r="AH992" s="1269"/>
      <c r="AI992" s="1269"/>
      <c r="AJ992" s="1269"/>
      <c r="AK992" s="1270"/>
      <c r="AL992" s="109"/>
    </row>
    <row r="993" spans="1:38" ht="12.75" customHeight="1">
      <c r="A993" s="55"/>
      <c r="B993" s="122"/>
      <c r="C993" s="123"/>
      <c r="D993" s="223" t="s">
        <v>1115</v>
      </c>
      <c r="E993" s="224"/>
      <c r="F993" s="224"/>
      <c r="G993" s="224"/>
      <c r="H993" s="224"/>
      <c r="I993" s="1190">
        <f>AM905</f>
        <v>166</v>
      </c>
      <c r="J993" s="1191"/>
      <c r="K993" s="55"/>
      <c r="L993" s="224"/>
      <c r="M993" s="224"/>
      <c r="N993" s="224"/>
      <c r="O993" s="224"/>
      <c r="P993" s="224"/>
      <c r="Q993" s="224"/>
      <c r="R993" s="224"/>
      <c r="S993" s="224"/>
      <c r="T993" s="224"/>
      <c r="U993" s="224"/>
      <c r="V993" s="224"/>
      <c r="W993" s="225" t="s">
        <v>1117</v>
      </c>
      <c r="X993" s="1192">
        <f>AX614</f>
        <v>0</v>
      </c>
      <c r="Y993" s="1193"/>
      <c r="Z993" s="1187"/>
      <c r="AA993" s="1188"/>
      <c r="AB993" s="1188"/>
      <c r="AC993" s="1189"/>
      <c r="AD993" s="1271"/>
      <c r="AE993" s="1272"/>
      <c r="AF993" s="1272"/>
      <c r="AG993" s="1272"/>
      <c r="AH993" s="1272"/>
      <c r="AI993" s="1272"/>
      <c r="AJ993" s="1272"/>
      <c r="AK993" s="1273"/>
      <c r="AL993" s="109"/>
    </row>
    <row r="994" spans="1:38" ht="12.75" customHeight="1">
      <c r="A994" s="55"/>
      <c r="B994" s="169"/>
      <c r="C994" s="170"/>
      <c r="D994" s="1547" t="s">
        <v>588</v>
      </c>
      <c r="E994" s="1547"/>
      <c r="F994" s="1547"/>
      <c r="G994" s="1547"/>
      <c r="H994" s="1547"/>
      <c r="I994" s="1547"/>
      <c r="J994" s="1547"/>
      <c r="K994" s="1547"/>
      <c r="L994" s="1547"/>
      <c r="M994" s="1547"/>
      <c r="N994" s="1547"/>
      <c r="O994" s="1547"/>
      <c r="P994" s="1547"/>
      <c r="Q994" s="1547"/>
      <c r="R994" s="1547"/>
      <c r="S994" s="1547"/>
      <c r="T994" s="1547"/>
      <c r="U994" s="1547"/>
      <c r="V994" s="1547"/>
      <c r="W994" s="1547"/>
      <c r="X994" s="1547"/>
      <c r="Y994" s="1547"/>
      <c r="Z994" s="1547"/>
      <c r="AA994" s="1547"/>
      <c r="AB994" s="1547"/>
      <c r="AC994" s="1548"/>
      <c r="AD994" s="1496">
        <f>SUM(AD953:AK993)</f>
        <v>79243315.200000003</v>
      </c>
      <c r="AE994" s="1497"/>
      <c r="AF994" s="1497"/>
      <c r="AG994" s="1497"/>
      <c r="AH994" s="1497"/>
      <c r="AI994" s="1497"/>
      <c r="AJ994" s="1497"/>
      <c r="AK994" s="1498"/>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591"/>
      <c r="Y997" s="1591"/>
      <c r="Z997" s="1591"/>
      <c r="AA997" s="1591"/>
      <c r="AB997" s="1591"/>
      <c r="AC997" s="1591"/>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592"/>
      <c r="Y998" s="1592"/>
      <c r="Z998" s="1592"/>
      <c r="AA998" s="1592"/>
      <c r="AB998" s="1592"/>
      <c r="AC998" s="1592"/>
      <c r="AD998" s="366"/>
      <c r="AE998" s="366"/>
      <c r="AF998" s="366"/>
      <c r="AG998" s="366"/>
      <c r="AH998" s="366"/>
      <c r="AI998" s="366"/>
      <c r="AJ998" s="366"/>
      <c r="AK998" s="366"/>
      <c r="AL998" s="109"/>
    </row>
    <row r="999" spans="1:38" ht="12.75" customHeight="1">
      <c r="A999" s="55"/>
      <c r="B999" s="119"/>
      <c r="C999" s="370"/>
      <c r="D999" s="1225"/>
      <c r="E999" s="1225"/>
      <c r="F999" s="1225"/>
      <c r="G999" s="1225"/>
      <c r="H999" s="1225"/>
      <c r="I999" s="1225"/>
      <c r="J999" s="1225"/>
      <c r="K999" s="1225"/>
      <c r="L999" s="1225"/>
      <c r="M999" s="1225"/>
      <c r="N999" s="1225"/>
      <c r="O999" s="1225"/>
      <c r="P999" s="1225"/>
      <c r="Q999" s="1225"/>
      <c r="R999" s="1225"/>
      <c r="S999" s="1225"/>
      <c r="T999" s="1225"/>
      <c r="U999" s="1225"/>
      <c r="V999" s="1225"/>
      <c r="W999" s="1225"/>
      <c r="X999" s="1225"/>
      <c r="Y999" s="1225"/>
      <c r="Z999" s="1225"/>
      <c r="AA999" s="1225"/>
      <c r="AB999" s="1225"/>
      <c r="AC999" s="1225"/>
      <c r="AD999" s="1225"/>
      <c r="AE999" s="1225"/>
      <c r="AF999" s="1225"/>
      <c r="AG999" s="1225"/>
      <c r="AH999" s="1225"/>
      <c r="AI999" s="1225"/>
      <c r="AJ999" s="1225"/>
      <c r="AK999" s="1225"/>
      <c r="AL999" s="109"/>
    </row>
    <row r="1000" spans="1:38" ht="12.75" customHeight="1">
      <c r="A1000" s="55"/>
      <c r="B1000" s="119"/>
      <c r="C1000" s="370"/>
      <c r="D1000" s="1225"/>
      <c r="E1000" s="1225"/>
      <c r="F1000" s="1225"/>
      <c r="G1000" s="1225"/>
      <c r="H1000" s="1225"/>
      <c r="I1000" s="1225"/>
      <c r="J1000" s="1225"/>
      <c r="K1000" s="1225"/>
      <c r="L1000" s="1225"/>
      <c r="M1000" s="1225"/>
      <c r="N1000" s="1225"/>
      <c r="O1000" s="1225"/>
      <c r="P1000" s="1225"/>
      <c r="Q1000" s="1225"/>
      <c r="R1000" s="1225"/>
      <c r="S1000" s="1225"/>
      <c r="T1000" s="1225"/>
      <c r="U1000" s="1225"/>
      <c r="V1000" s="1225"/>
      <c r="W1000" s="1225"/>
      <c r="X1000" s="1225"/>
      <c r="Y1000" s="1225"/>
      <c r="Z1000" s="1225"/>
      <c r="AA1000" s="1225"/>
      <c r="AB1000" s="1225"/>
      <c r="AC1000" s="1225"/>
      <c r="AD1000" s="1225"/>
      <c r="AE1000" s="1225"/>
      <c r="AF1000" s="1225"/>
      <c r="AG1000" s="1225"/>
      <c r="AH1000" s="1225"/>
      <c r="AI1000" s="1225"/>
      <c r="AJ1000" s="1225"/>
      <c r="AK1000" s="1225"/>
      <c r="AL1000" s="109"/>
    </row>
    <row r="1001" spans="1:38" ht="12.75" customHeight="1">
      <c r="A1001" s="55"/>
      <c r="B1001" s="119"/>
      <c r="C1001" s="370"/>
      <c r="D1001" s="1225"/>
      <c r="E1001" s="1225"/>
      <c r="F1001" s="1225"/>
      <c r="G1001" s="1225"/>
      <c r="H1001" s="1225"/>
      <c r="I1001" s="1225"/>
      <c r="J1001" s="1225"/>
      <c r="K1001" s="1225"/>
      <c r="L1001" s="1225"/>
      <c r="M1001" s="1225"/>
      <c r="N1001" s="1225"/>
      <c r="O1001" s="1225"/>
      <c r="P1001" s="1225"/>
      <c r="Q1001" s="1225"/>
      <c r="R1001" s="1225"/>
      <c r="S1001" s="1225"/>
      <c r="T1001" s="1225"/>
      <c r="U1001" s="1225"/>
      <c r="V1001" s="1225"/>
      <c r="W1001" s="1225"/>
      <c r="X1001" s="1225"/>
      <c r="Y1001" s="1225"/>
      <c r="Z1001" s="1225"/>
      <c r="AA1001" s="1225"/>
      <c r="AB1001" s="1225"/>
      <c r="AC1001" s="1225"/>
      <c r="AD1001" s="1225"/>
      <c r="AE1001" s="1225"/>
      <c r="AF1001" s="1225"/>
      <c r="AG1001" s="1225"/>
      <c r="AH1001" s="1225"/>
      <c r="AI1001" s="1225"/>
      <c r="AJ1001" s="1225"/>
      <c r="AK1001" s="1225"/>
      <c r="AL1001" s="109"/>
    </row>
    <row r="1002" spans="1:38" ht="12.6" customHeight="1">
      <c r="A1002" s="55"/>
      <c r="B1002" s="159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599"/>
      <c r="D1002" s="1599"/>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599"/>
      <c r="AF1002" s="1599"/>
      <c r="AG1002" s="1599"/>
      <c r="AH1002" s="1599"/>
      <c r="AI1002" s="1599"/>
      <c r="AJ1002" s="1599"/>
      <c r="AK1002" s="1599"/>
      <c r="AL1002" s="109"/>
    </row>
    <row r="1003" spans="1:38" ht="12.6" customHeight="1">
      <c r="A1003" s="135"/>
      <c r="B1003" s="1599"/>
      <c r="C1003" s="1599"/>
      <c r="D1003" s="1599"/>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599"/>
      <c r="AF1003" s="1599"/>
      <c r="AG1003" s="1599"/>
      <c r="AH1003" s="1599"/>
      <c r="AI1003" s="1599"/>
      <c r="AJ1003" s="1599"/>
      <c r="AK1003" s="1599"/>
      <c r="AL1003" s="109"/>
    </row>
    <row r="1004" spans="1:38" ht="12.6" customHeight="1">
      <c r="A1004" s="135"/>
      <c r="B1004" s="1598">
        <f>IF(ISNA(IF((AD973&gt;(AD953*0.15)),"(f) cannot be greater than 15% of unadjusted eligible basis.",0)),"",(IF((AD973&gt;(AD953*0.15)),"(f) cannot be greater than 15% of unadjusted eligible basis.",0)))</f>
        <v>0</v>
      </c>
      <c r="C1004" s="1598"/>
      <c r="D1004" s="1598"/>
      <c r="E1004" s="1598"/>
      <c r="F1004" s="1598"/>
      <c r="G1004" s="1598"/>
      <c r="H1004" s="1598"/>
      <c r="I1004" s="1598"/>
      <c r="J1004" s="1598"/>
      <c r="K1004" s="1598"/>
      <c r="L1004" s="1598"/>
      <c r="M1004" s="1598"/>
      <c r="N1004" s="1598"/>
      <c r="O1004" s="1598"/>
      <c r="P1004" s="1598"/>
      <c r="Q1004" s="1598"/>
      <c r="R1004" s="1598"/>
      <c r="S1004" s="1598"/>
      <c r="T1004" s="1598"/>
      <c r="U1004" s="1598"/>
      <c r="V1004" s="1598"/>
      <c r="W1004" s="1598"/>
      <c r="X1004" s="1598"/>
      <c r="Y1004" s="1598"/>
      <c r="Z1004" s="1598"/>
      <c r="AA1004" s="1598"/>
      <c r="AB1004" s="1598"/>
      <c r="AC1004" s="1598"/>
      <c r="AD1004" s="1598"/>
      <c r="AE1004" s="1598"/>
      <c r="AF1004" s="1598"/>
      <c r="AG1004" s="1598"/>
      <c r="AH1004" s="1598"/>
      <c r="AI1004" s="1598"/>
      <c r="AJ1004" s="1598"/>
      <c r="AK1004" s="1598"/>
      <c r="AL1004" s="109"/>
    </row>
    <row r="1005" spans="1:38" ht="12.6" customHeight="1" thickBot="1">
      <c r="A1005" s="1568" t="s">
        <v>907</v>
      </c>
      <c r="B1005" s="1568"/>
      <c r="C1005" s="1568"/>
      <c r="D1005" s="1568"/>
      <c r="E1005" s="1568"/>
      <c r="F1005" s="1568"/>
      <c r="G1005" s="1568"/>
      <c r="H1005" s="1568"/>
      <c r="I1005" s="1568"/>
      <c r="J1005" s="1568"/>
      <c r="K1005" s="1568"/>
      <c r="L1005" s="1568"/>
      <c r="M1005" s="1568"/>
      <c r="N1005" s="1568"/>
      <c r="O1005" s="1568"/>
      <c r="P1005" s="1568"/>
      <c r="Q1005" s="1568"/>
      <c r="R1005" s="1568"/>
      <c r="S1005" s="1568"/>
      <c r="T1005" s="1568"/>
      <c r="U1005" s="1568"/>
      <c r="V1005" s="1568"/>
      <c r="W1005" s="1568"/>
      <c r="X1005" s="1568"/>
      <c r="Y1005" s="1568"/>
      <c r="Z1005" s="1568"/>
      <c r="AA1005" s="1568"/>
      <c r="AB1005" s="1568"/>
      <c r="AC1005" s="1568"/>
      <c r="AD1005" s="1568"/>
      <c r="AE1005" s="1568"/>
      <c r="AF1005" s="1568"/>
      <c r="AG1005" s="1568"/>
      <c r="AH1005" s="1568"/>
      <c r="AI1005" s="1568"/>
      <c r="AJ1005" s="1568"/>
      <c r="AK1005" s="1568"/>
      <c r="AL1005" s="1568"/>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908</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909</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06" t="s">
        <v>670</v>
      </c>
      <c r="B1009" s="1106"/>
      <c r="C1009" s="16">
        <v>1</v>
      </c>
      <c r="D1009" s="1000" t="s">
        <v>1321</v>
      </c>
      <c r="E1009" s="1000"/>
      <c r="F1009" s="1000"/>
      <c r="G1009" s="1000"/>
      <c r="H1009" s="1000"/>
      <c r="I1009" s="1000"/>
      <c r="J1009" s="1000"/>
      <c r="K1009" s="1000"/>
      <c r="L1009" s="1000"/>
      <c r="M1009" s="1000"/>
      <c r="N1009" s="1000"/>
      <c r="O1009" s="1000"/>
      <c r="P1009" s="1000"/>
      <c r="Q1009" s="1000"/>
      <c r="R1009" s="1000"/>
      <c r="S1009" s="1000"/>
      <c r="T1009" s="1000"/>
      <c r="U1009" s="1000"/>
      <c r="V1009" s="1000"/>
      <c r="W1009" s="1000"/>
      <c r="X1009" s="1000"/>
      <c r="Y1009" s="1000"/>
      <c r="Z1009" s="1000"/>
      <c r="AA1009" s="1000"/>
      <c r="AB1009" s="1000"/>
      <c r="AC1009" s="1000"/>
      <c r="AD1009" s="1000"/>
      <c r="AE1009" s="1000"/>
      <c r="AF1009" s="1000"/>
      <c r="AG1009" s="1000"/>
      <c r="AH1009" s="1000"/>
      <c r="AI1009" s="1000"/>
      <c r="AJ1009" s="1000"/>
      <c r="AK1009" s="1000"/>
      <c r="AL1009" s="138"/>
    </row>
    <row r="1010" spans="1:38" ht="12.6" customHeight="1">
      <c r="A1010" s="259"/>
      <c r="B1010" s="259"/>
      <c r="C1010" s="16"/>
      <c r="D1010" s="1000"/>
      <c r="E1010" s="1000"/>
      <c r="F1010" s="1000"/>
      <c r="G1010" s="1000"/>
      <c r="H1010" s="1000"/>
      <c r="I1010" s="1000"/>
      <c r="J1010" s="1000"/>
      <c r="K1010" s="1000"/>
      <c r="L1010" s="1000"/>
      <c r="M1010" s="1000"/>
      <c r="N1010" s="1000"/>
      <c r="O1010" s="1000"/>
      <c r="P1010" s="1000"/>
      <c r="Q1010" s="1000"/>
      <c r="R1010" s="1000"/>
      <c r="S1010" s="1000"/>
      <c r="T1010" s="1000"/>
      <c r="U1010" s="1000"/>
      <c r="V1010" s="1000"/>
      <c r="W1010" s="1000"/>
      <c r="X1010" s="1000"/>
      <c r="Y1010" s="1000"/>
      <c r="Z1010" s="1000"/>
      <c r="AA1010" s="1000"/>
      <c r="AB1010" s="1000"/>
      <c r="AC1010" s="1000"/>
      <c r="AD1010" s="1000"/>
      <c r="AE1010" s="1000"/>
      <c r="AF1010" s="1000"/>
      <c r="AG1010" s="1000"/>
      <c r="AH1010" s="1000"/>
      <c r="AI1010" s="1000"/>
      <c r="AJ1010" s="1000"/>
      <c r="AK1010" s="1000"/>
      <c r="AL1010" s="138"/>
    </row>
    <row r="1011" spans="1:38" ht="12.6" customHeight="1">
      <c r="A1011" s="259"/>
      <c r="B1011" s="259"/>
      <c r="C1011" s="16"/>
      <c r="D1011" s="1000"/>
      <c r="E1011" s="1000"/>
      <c r="F1011" s="1000"/>
      <c r="G1011" s="1000"/>
      <c r="H1011" s="1000"/>
      <c r="I1011" s="1000"/>
      <c r="J1011" s="1000"/>
      <c r="K1011" s="1000"/>
      <c r="L1011" s="1000"/>
      <c r="M1011" s="1000"/>
      <c r="N1011" s="1000"/>
      <c r="O1011" s="1000"/>
      <c r="P1011" s="1000"/>
      <c r="Q1011" s="1000"/>
      <c r="R1011" s="1000"/>
      <c r="S1011" s="1000"/>
      <c r="T1011" s="1000"/>
      <c r="U1011" s="1000"/>
      <c r="V1011" s="1000"/>
      <c r="W1011" s="1000"/>
      <c r="X1011" s="1000"/>
      <c r="Y1011" s="1000"/>
      <c r="Z1011" s="1000"/>
      <c r="AA1011" s="1000"/>
      <c r="AB1011" s="1000"/>
      <c r="AC1011" s="1000"/>
      <c r="AD1011" s="1000"/>
      <c r="AE1011" s="1000"/>
      <c r="AF1011" s="1000"/>
      <c r="AG1011" s="1000"/>
      <c r="AH1011" s="1000"/>
      <c r="AI1011" s="1000"/>
      <c r="AJ1011" s="1000"/>
      <c r="AK1011" s="1000"/>
      <c r="AL1011" s="109"/>
    </row>
    <row r="1012" spans="1:38" ht="12.6" customHeight="1">
      <c r="A1012" s="259"/>
      <c r="B1012" s="259"/>
      <c r="C1012" s="16"/>
      <c r="D1012" s="1000"/>
      <c r="E1012" s="1000"/>
      <c r="F1012" s="1000"/>
      <c r="G1012" s="1000"/>
      <c r="H1012" s="1000"/>
      <c r="I1012" s="1000"/>
      <c r="J1012" s="1000"/>
      <c r="K1012" s="1000"/>
      <c r="L1012" s="1000"/>
      <c r="M1012" s="1000"/>
      <c r="N1012" s="1000"/>
      <c r="O1012" s="1000"/>
      <c r="P1012" s="1000"/>
      <c r="Q1012" s="1000"/>
      <c r="R1012" s="1000"/>
      <c r="S1012" s="1000"/>
      <c r="T1012" s="1000"/>
      <c r="U1012" s="1000"/>
      <c r="V1012" s="1000"/>
      <c r="W1012" s="1000"/>
      <c r="X1012" s="1000"/>
      <c r="Y1012" s="1000"/>
      <c r="Z1012" s="1000"/>
      <c r="AA1012" s="1000"/>
      <c r="AB1012" s="1000"/>
      <c r="AC1012" s="1000"/>
      <c r="AD1012" s="1000"/>
      <c r="AE1012" s="1000"/>
      <c r="AF1012" s="1000"/>
      <c r="AG1012" s="1000"/>
      <c r="AH1012" s="1000"/>
      <c r="AI1012" s="1000"/>
      <c r="AJ1012" s="1000"/>
      <c r="AK1012" s="1000"/>
      <c r="AL1012" s="109"/>
    </row>
    <row r="1013" spans="1:38" ht="12.6" customHeight="1">
      <c r="A1013" s="259"/>
      <c r="B1013" s="259"/>
      <c r="C1013" s="16"/>
      <c r="D1013" s="1000"/>
      <c r="E1013" s="1000"/>
      <c r="F1013" s="1000"/>
      <c r="G1013" s="1000"/>
      <c r="H1013" s="1000"/>
      <c r="I1013" s="1000"/>
      <c r="J1013" s="1000"/>
      <c r="K1013" s="1000"/>
      <c r="L1013" s="1000"/>
      <c r="M1013" s="1000"/>
      <c r="N1013" s="1000"/>
      <c r="O1013" s="1000"/>
      <c r="P1013" s="1000"/>
      <c r="Q1013" s="1000"/>
      <c r="R1013" s="1000"/>
      <c r="S1013" s="1000"/>
      <c r="T1013" s="1000"/>
      <c r="U1013" s="1000"/>
      <c r="V1013" s="1000"/>
      <c r="W1013" s="1000"/>
      <c r="X1013" s="1000"/>
      <c r="Y1013" s="1000"/>
      <c r="Z1013" s="1000"/>
      <c r="AA1013" s="1000"/>
      <c r="AB1013" s="1000"/>
      <c r="AC1013" s="1000"/>
      <c r="AD1013" s="1000"/>
      <c r="AE1013" s="1000"/>
      <c r="AF1013" s="1000"/>
      <c r="AG1013" s="1000"/>
      <c r="AH1013" s="1000"/>
      <c r="AI1013" s="1000"/>
      <c r="AJ1013" s="1000"/>
      <c r="AK1013" s="1000"/>
      <c r="AL1013" s="109"/>
    </row>
    <row r="1014" spans="1:38" ht="12.6" customHeight="1">
      <c r="A1014" s="41"/>
      <c r="B1014" s="70"/>
      <c r="C1014" s="16"/>
      <c r="D1014" s="1000"/>
      <c r="E1014" s="1000"/>
      <c r="F1014" s="1000"/>
      <c r="G1014" s="1000"/>
      <c r="H1014" s="1000"/>
      <c r="I1014" s="1000"/>
      <c r="J1014" s="1000"/>
      <c r="K1014" s="1000"/>
      <c r="L1014" s="1000"/>
      <c r="M1014" s="1000"/>
      <c r="N1014" s="1000"/>
      <c r="O1014" s="1000"/>
      <c r="P1014" s="1000"/>
      <c r="Q1014" s="1000"/>
      <c r="R1014" s="1000"/>
      <c r="S1014" s="1000"/>
      <c r="T1014" s="1000"/>
      <c r="U1014" s="1000"/>
      <c r="V1014" s="1000"/>
      <c r="W1014" s="1000"/>
      <c r="X1014" s="1000"/>
      <c r="Y1014" s="1000"/>
      <c r="Z1014" s="1000"/>
      <c r="AA1014" s="1000"/>
      <c r="AB1014" s="1000"/>
      <c r="AC1014" s="1000"/>
      <c r="AD1014" s="1000"/>
      <c r="AE1014" s="1000"/>
      <c r="AF1014" s="1000"/>
      <c r="AG1014" s="1000"/>
      <c r="AH1014" s="1000"/>
      <c r="AI1014" s="1000"/>
      <c r="AJ1014" s="1000"/>
      <c r="AK1014" s="1000"/>
      <c r="AL1014" s="109"/>
    </row>
    <row r="1015" spans="1:38" ht="12.6" customHeight="1">
      <c r="A1015" s="1106" t="s">
        <v>670</v>
      </c>
      <c r="B1015" s="1106"/>
      <c r="C1015" s="16">
        <v>2</v>
      </c>
      <c r="D1015" s="1000" t="s">
        <v>1320</v>
      </c>
      <c r="E1015" s="1000"/>
      <c r="F1015" s="1000"/>
      <c r="G1015" s="1000"/>
      <c r="H1015" s="1000"/>
      <c r="I1015" s="1000"/>
      <c r="J1015" s="1000"/>
      <c r="K1015" s="1000"/>
      <c r="L1015" s="1000"/>
      <c r="M1015" s="1000"/>
      <c r="N1015" s="1000"/>
      <c r="O1015" s="1000"/>
      <c r="P1015" s="1000"/>
      <c r="Q1015" s="1000"/>
      <c r="R1015" s="1000"/>
      <c r="S1015" s="1000"/>
      <c r="T1015" s="1000"/>
      <c r="U1015" s="1000"/>
      <c r="V1015" s="1000"/>
      <c r="W1015" s="1000"/>
      <c r="X1015" s="1000"/>
      <c r="Y1015" s="1000"/>
      <c r="Z1015" s="1000"/>
      <c r="AA1015" s="1000"/>
      <c r="AB1015" s="1000"/>
      <c r="AC1015" s="1000"/>
      <c r="AD1015" s="1000"/>
      <c r="AE1015" s="1000"/>
      <c r="AF1015" s="1000"/>
      <c r="AG1015" s="1000"/>
      <c r="AH1015" s="1000"/>
      <c r="AI1015" s="1000"/>
      <c r="AJ1015" s="1000"/>
      <c r="AK1015" s="1000"/>
      <c r="AL1015" s="109"/>
    </row>
    <row r="1016" spans="1:38" ht="12.6" customHeight="1">
      <c r="A1016" s="259"/>
      <c r="B1016" s="259"/>
      <c r="C1016" s="16"/>
      <c r="D1016" s="1000"/>
      <c r="E1016" s="1000"/>
      <c r="F1016" s="1000"/>
      <c r="G1016" s="1000"/>
      <c r="H1016" s="1000"/>
      <c r="I1016" s="1000"/>
      <c r="J1016" s="1000"/>
      <c r="K1016" s="1000"/>
      <c r="L1016" s="1000"/>
      <c r="M1016" s="1000"/>
      <c r="N1016" s="1000"/>
      <c r="O1016" s="1000"/>
      <c r="P1016" s="1000"/>
      <c r="Q1016" s="1000"/>
      <c r="R1016" s="1000"/>
      <c r="S1016" s="1000"/>
      <c r="T1016" s="1000"/>
      <c r="U1016" s="1000"/>
      <c r="V1016" s="1000"/>
      <c r="W1016" s="1000"/>
      <c r="X1016" s="1000"/>
      <c r="Y1016" s="1000"/>
      <c r="Z1016" s="1000"/>
      <c r="AA1016" s="1000"/>
      <c r="AB1016" s="1000"/>
      <c r="AC1016" s="1000"/>
      <c r="AD1016" s="1000"/>
      <c r="AE1016" s="1000"/>
      <c r="AF1016" s="1000"/>
      <c r="AG1016" s="1000"/>
      <c r="AH1016" s="1000"/>
      <c r="AI1016" s="1000"/>
      <c r="AJ1016" s="1000"/>
      <c r="AK1016" s="1000"/>
      <c r="AL1016" s="109"/>
    </row>
    <row r="1017" spans="1:38" ht="12.6" customHeight="1">
      <c r="A1017" s="259"/>
      <c r="B1017" s="259"/>
      <c r="C1017" s="16"/>
      <c r="D1017" s="1000"/>
      <c r="E1017" s="1000"/>
      <c r="F1017" s="1000"/>
      <c r="G1017" s="1000"/>
      <c r="H1017" s="1000"/>
      <c r="I1017" s="1000"/>
      <c r="J1017" s="1000"/>
      <c r="K1017" s="1000"/>
      <c r="L1017" s="1000"/>
      <c r="M1017" s="1000"/>
      <c r="N1017" s="1000"/>
      <c r="O1017" s="1000"/>
      <c r="P1017" s="1000"/>
      <c r="Q1017" s="1000"/>
      <c r="R1017" s="1000"/>
      <c r="S1017" s="1000"/>
      <c r="T1017" s="1000"/>
      <c r="U1017" s="1000"/>
      <c r="V1017" s="1000"/>
      <c r="W1017" s="1000"/>
      <c r="X1017" s="1000"/>
      <c r="Y1017" s="1000"/>
      <c r="Z1017" s="1000"/>
      <c r="AA1017" s="1000"/>
      <c r="AB1017" s="1000"/>
      <c r="AC1017" s="1000"/>
      <c r="AD1017" s="1000"/>
      <c r="AE1017" s="1000"/>
      <c r="AF1017" s="1000"/>
      <c r="AG1017" s="1000"/>
      <c r="AH1017" s="1000"/>
      <c r="AI1017" s="1000"/>
      <c r="AJ1017" s="1000"/>
      <c r="AK1017" s="1000"/>
      <c r="AL1017" s="109"/>
    </row>
    <row r="1018" spans="1:38" ht="12.6" customHeight="1">
      <c r="A1018" s="259"/>
      <c r="B1018" s="259"/>
      <c r="C1018" s="16"/>
      <c r="D1018" s="1000"/>
      <c r="E1018" s="1000"/>
      <c r="F1018" s="1000"/>
      <c r="G1018" s="1000"/>
      <c r="H1018" s="1000"/>
      <c r="I1018" s="1000"/>
      <c r="J1018" s="1000"/>
      <c r="K1018" s="1000"/>
      <c r="L1018" s="1000"/>
      <c r="M1018" s="1000"/>
      <c r="N1018" s="1000"/>
      <c r="O1018" s="1000"/>
      <c r="P1018" s="1000"/>
      <c r="Q1018" s="1000"/>
      <c r="R1018" s="1000"/>
      <c r="S1018" s="1000"/>
      <c r="T1018" s="1000"/>
      <c r="U1018" s="1000"/>
      <c r="V1018" s="1000"/>
      <c r="W1018" s="1000"/>
      <c r="X1018" s="1000"/>
      <c r="Y1018" s="1000"/>
      <c r="Z1018" s="1000"/>
      <c r="AA1018" s="1000"/>
      <c r="AB1018" s="1000"/>
      <c r="AC1018" s="1000"/>
      <c r="AD1018" s="1000"/>
      <c r="AE1018" s="1000"/>
      <c r="AF1018" s="1000"/>
      <c r="AG1018" s="1000"/>
      <c r="AH1018" s="1000"/>
      <c r="AI1018" s="1000"/>
      <c r="AJ1018" s="1000"/>
      <c r="AK1018" s="1000"/>
      <c r="AL1018" s="109"/>
    </row>
    <row r="1019" spans="1:38" ht="12.6" customHeight="1">
      <c r="A1019" s="259"/>
      <c r="B1019" s="259"/>
      <c r="C1019" s="16"/>
      <c r="D1019" s="1000"/>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09"/>
    </row>
    <row r="1020" spans="1:38" ht="12.6" customHeight="1">
      <c r="A1020" s="259"/>
      <c r="B1020" s="259"/>
      <c r="C1020" s="16"/>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row>
    <row r="1021" spans="1:38" ht="12.6" customHeight="1">
      <c r="A1021" s="1106" t="s">
        <v>670</v>
      </c>
      <c r="B1021" s="1106"/>
      <c r="C1021" s="16">
        <v>3</v>
      </c>
      <c r="D1021" s="1000" t="s">
        <v>1300</v>
      </c>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row>
    <row r="1022" spans="1:38" ht="12.6" customHeight="1">
      <c r="A1022" s="137"/>
      <c r="B1022" s="137"/>
      <c r="C1022" s="16"/>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row>
    <row r="1023" spans="1:38" ht="12.6" customHeight="1">
      <c r="A1023" s="66"/>
      <c r="B1023" s="70"/>
      <c r="C1023" s="16"/>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row>
    <row r="1024" spans="1:38" ht="12.6" customHeight="1">
      <c r="A1024" s="66"/>
      <c r="B1024" s="70"/>
      <c r="C1024" s="16"/>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row>
    <row r="1025" spans="1:38" ht="12.6" customHeight="1">
      <c r="A1025" s="66"/>
      <c r="B1025" s="70"/>
      <c r="C1025" s="16"/>
      <c r="D1025" s="1000"/>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row>
    <row r="1026" spans="1:38" ht="12.6" customHeight="1">
      <c r="A1026" s="66"/>
      <c r="B1026" s="70"/>
      <c r="C1026" s="16"/>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row>
    <row r="1027" spans="1:38" ht="12.6" customHeight="1">
      <c r="A1027" s="1106" t="s">
        <v>670</v>
      </c>
      <c r="B1027" s="1106"/>
      <c r="C1027" s="16">
        <v>4</v>
      </c>
      <c r="D1027" s="1000" t="s">
        <v>1301</v>
      </c>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row>
    <row r="1028" spans="1:38" s="753" customFormat="1" ht="12.6" customHeight="1">
      <c r="A1028" s="259"/>
      <c r="B1028" s="259"/>
      <c r="C1028" s="16"/>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5"/>
    </row>
    <row r="1029" spans="1:38" ht="12.6" customHeight="1">
      <c r="A1029" s="66"/>
      <c r="B1029" s="70"/>
      <c r="C1029" s="16"/>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row>
    <row r="1030" spans="1:38" ht="12.6" customHeight="1">
      <c r="A1030" s="1106" t="s">
        <v>670</v>
      </c>
      <c r="B1030" s="1106"/>
      <c r="C1030" s="16">
        <v>5</v>
      </c>
      <c r="D1030" s="1000" t="s">
        <v>1531</v>
      </c>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259"/>
      <c r="B1031" s="259"/>
      <c r="C1031" s="16"/>
      <c r="D1031" s="1000"/>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ht="12.6" customHeight="1">
      <c r="A1032" s="259"/>
      <c r="B1032" s="259"/>
      <c r="C1032" s="16"/>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259"/>
      <c r="B1033" s="259"/>
      <c r="C1033" s="16"/>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c r="AL1033" s="753"/>
    </row>
    <row r="1034" spans="1:38" ht="12.6" customHeight="1">
      <c r="A1034" s="66"/>
      <c r="B1034" s="70"/>
      <c r="C1034" s="16"/>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1106" t="s">
        <v>670</v>
      </c>
      <c r="B1035" s="1106"/>
      <c r="C1035" s="16">
        <v>6</v>
      </c>
      <c r="D1035" s="1000" t="s">
        <v>1302</v>
      </c>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6"/>
      <c r="B1036" s="347"/>
      <c r="C1036" s="16"/>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6"/>
      <c r="B1037" s="70"/>
      <c r="C1037" s="16"/>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6" t="s">
        <v>670</v>
      </c>
      <c r="B1038" s="1106"/>
      <c r="C1038" s="348">
        <v>7</v>
      </c>
      <c r="D1038" s="1000" t="s">
        <v>1304</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c r="AL1038" s="36"/>
    </row>
    <row r="1039" spans="1:38" s="753" customFormat="1" ht="12.6" customHeight="1">
      <c r="A1039" s="259"/>
      <c r="B1039" s="259"/>
      <c r="C1039" s="349"/>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5"/>
    </row>
    <row r="1040" spans="1:38" ht="12.6" customHeight="1">
      <c r="A1040" s="259"/>
      <c r="B1040" s="259"/>
      <c r="C1040" s="349"/>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66"/>
      <c r="B1041" s="70"/>
      <c r="C1041" s="348"/>
      <c r="D1041" s="1000"/>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1106" t="s">
        <v>670</v>
      </c>
      <c r="B1042" s="1106"/>
      <c r="C1042" s="348">
        <v>8</v>
      </c>
      <c r="D1042" s="1000" t="s">
        <v>1546</v>
      </c>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59"/>
      <c r="B1043" s="259"/>
      <c r="C1043" s="348"/>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59"/>
      <c r="B1044" s="259"/>
      <c r="C1044" s="348"/>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53"/>
    </row>
    <row r="1045" spans="1:38" ht="15" customHeight="1">
      <c r="A1045" s="66"/>
      <c r="B1045" s="70"/>
      <c r="C1045" s="348"/>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5" customHeight="1">
      <c r="A1046" s="1106" t="s">
        <v>670</v>
      </c>
      <c r="B1046" s="1106"/>
      <c r="C1046" s="348">
        <v>9</v>
      </c>
      <c r="D1046" s="1000" t="s">
        <v>1303</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5" customHeight="1">
      <c r="A1047" s="66"/>
      <c r="B1047" s="70"/>
      <c r="C1047" s="348"/>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5" hidden="1" customHeight="1">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algorithmName="SHA-512" hashValue="jUyd9cIRiQ65kSZjwDev0Y/bEgcF9mOxxtR3L6vl8wX4ckLfpeBbUV6f2AVQ9x4w5jULo4SjtCHiMlSMNO9eiA==" saltValue="+perOS/Rd/+wLe1ci0Bkq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7">
    <mergeCell ref="Q490:R491"/>
    <mergeCell ref="S490:AK491"/>
    <mergeCell ref="I393:AE393"/>
    <mergeCell ref="AF178:AG178"/>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983:Y987"/>
    <mergeCell ref="AD719:AH719"/>
    <mergeCell ref="AD730:AH730"/>
    <mergeCell ref="AD724:AH724"/>
    <mergeCell ref="G717:J717"/>
    <mergeCell ref="G718:J718"/>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I731:AK731"/>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B1004:AK1004"/>
    <mergeCell ref="B1002:AK1003"/>
    <mergeCell ref="AA983:AB983"/>
    <mergeCell ref="AD983:AK984"/>
    <mergeCell ref="P712:T712"/>
    <mergeCell ref="B713:F713"/>
    <mergeCell ref="E698:AK698"/>
    <mergeCell ref="Y716:AC716"/>
    <mergeCell ref="G721:J721"/>
    <mergeCell ref="G715:J715"/>
    <mergeCell ref="AD718:AH718"/>
    <mergeCell ref="Y721:AC721"/>
    <mergeCell ref="U720:X720"/>
    <mergeCell ref="Y715:AC715"/>
    <mergeCell ref="BF618:BJ618"/>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P711:T711"/>
    <mergeCell ref="G710:J710"/>
    <mergeCell ref="P709:T709"/>
    <mergeCell ref="Y718:AC718"/>
    <mergeCell ref="B711:F711"/>
    <mergeCell ref="B712:F712"/>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F624:BJ624"/>
    <mergeCell ref="BK628:BO628"/>
    <mergeCell ref="Z667:AK667"/>
    <mergeCell ref="Z658:AK658"/>
    <mergeCell ref="B632:AF632"/>
    <mergeCell ref="AG632:AK632"/>
    <mergeCell ref="S625:U625"/>
    <mergeCell ref="H655:R655"/>
    <mergeCell ref="V628:AA628"/>
    <mergeCell ref="G645:R645"/>
    <mergeCell ref="G643:R643"/>
    <mergeCell ref="V629:AA629"/>
    <mergeCell ref="C629:O629"/>
    <mergeCell ref="Y712:AC712"/>
    <mergeCell ref="U711:X711"/>
    <mergeCell ref="G725:J725"/>
    <mergeCell ref="G726:J726"/>
    <mergeCell ref="G727:J727"/>
    <mergeCell ref="U723:X723"/>
    <mergeCell ref="Y711:AC711"/>
    <mergeCell ref="U722:X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Y726:AC726"/>
    <mergeCell ref="K724:O724"/>
    <mergeCell ref="O772:S772"/>
    <mergeCell ref="T772:X772"/>
    <mergeCell ref="Y772:AC772"/>
    <mergeCell ref="P720:T720"/>
    <mergeCell ref="K719:O719"/>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J758:N758"/>
    <mergeCell ref="O758:S758"/>
    <mergeCell ref="T758:X758"/>
    <mergeCell ref="BU635:BY63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Z669:AK669"/>
    <mergeCell ref="U719:X719"/>
    <mergeCell ref="U705:X708"/>
    <mergeCell ref="K716:O716"/>
    <mergeCell ref="K710:O710"/>
    <mergeCell ref="AI705:AK708"/>
    <mergeCell ref="Y710:AC710"/>
    <mergeCell ref="Y709:AC709"/>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B720:F720"/>
    <mergeCell ref="AD727:AH727"/>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1030:B1030"/>
    <mergeCell ref="A1005:AL1005"/>
    <mergeCell ref="A1027:B1027"/>
    <mergeCell ref="A1021:B1021"/>
    <mergeCell ref="A1015:B1015"/>
    <mergeCell ref="A1009:B1009"/>
    <mergeCell ref="AD994:AK994"/>
    <mergeCell ref="I907:T907"/>
    <mergeCell ref="I908:T908"/>
    <mergeCell ref="I911:T911"/>
    <mergeCell ref="M917:S917"/>
    <mergeCell ref="AA905:AF905"/>
    <mergeCell ref="AD991:AK993"/>
    <mergeCell ref="AA991:AB991"/>
    <mergeCell ref="Z990:AC990"/>
    <mergeCell ref="AD981:AK982"/>
    <mergeCell ref="AA978:AB978"/>
    <mergeCell ref="AA932:AG932"/>
    <mergeCell ref="AD948:AK948"/>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164:AH164"/>
    <mergeCell ref="AI223:AJ223"/>
    <mergeCell ref="AA233:AK233"/>
    <mergeCell ref="AI178:AK178"/>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A955:AB955"/>
    <mergeCell ref="AA911:AF911"/>
    <mergeCell ref="V948:AC94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Q809:T809"/>
    <mergeCell ref="C810:H810"/>
    <mergeCell ref="C805:H805"/>
    <mergeCell ref="C806:H806"/>
    <mergeCell ref="W822:AC822"/>
    <mergeCell ref="W827:AC827"/>
    <mergeCell ref="AG808:AJ808"/>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Y714:AC714"/>
    <mergeCell ref="AD714:AH714"/>
    <mergeCell ref="AI711:AK711"/>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7:O627"/>
    <mergeCell ref="C625:O625"/>
    <mergeCell ref="S624:U624"/>
    <mergeCell ref="S628:U62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A9:AL9"/>
    <mergeCell ref="D203:M203"/>
    <mergeCell ref="P203:U203"/>
    <mergeCell ref="A20:AL20"/>
    <mergeCell ref="AH195:AI195"/>
    <mergeCell ref="AH196:AI196"/>
    <mergeCell ref="U176:V176"/>
    <mergeCell ref="H18:AJ18"/>
    <mergeCell ref="Y116:AK116"/>
    <mergeCell ref="F132:M132"/>
    <mergeCell ref="AC248:AE248"/>
    <mergeCell ref="M244:T244"/>
    <mergeCell ref="W248:X248"/>
    <mergeCell ref="M246:AE246"/>
    <mergeCell ref="A127:AL127"/>
    <mergeCell ref="AA244:AK244"/>
    <mergeCell ref="M242:R242"/>
    <mergeCell ref="M247:AE247"/>
    <mergeCell ref="G134:N134"/>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Y122:AK12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6:AJ136"/>
    <mergeCell ref="M256:T256"/>
    <mergeCell ref="W256:X25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M248:T248"/>
    <mergeCell ref="D136:K136"/>
    <mergeCell ref="I137:AJ137"/>
    <mergeCell ref="B138:AJ138"/>
    <mergeCell ref="B139:R139"/>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4:K114"/>
    <mergeCell ref="A11:AL11"/>
    <mergeCell ref="A12:AL12"/>
    <mergeCell ref="G112:H112"/>
    <mergeCell ref="L112:N112"/>
    <mergeCell ref="Y119:AK11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S621:U621"/>
    <mergeCell ref="AB619:AF619"/>
    <mergeCell ref="AC519:AF519"/>
    <mergeCell ref="AC516:AF516"/>
    <mergeCell ref="AH517:AK517"/>
    <mergeCell ref="O516:AA516"/>
    <mergeCell ref="O528:AA528"/>
    <mergeCell ref="U544:Y544"/>
    <mergeCell ref="U545:Y545"/>
    <mergeCell ref="U546:Y546"/>
    <mergeCell ref="U550:Y550"/>
    <mergeCell ref="AH529:AK529"/>
    <mergeCell ref="G576:R576"/>
    <mergeCell ref="G559:R559"/>
    <mergeCell ref="G580:L580"/>
    <mergeCell ref="P547:T547"/>
    <mergeCell ref="M565:R565"/>
    <mergeCell ref="Z560:AK560"/>
    <mergeCell ref="C553:O553"/>
    <mergeCell ref="C554:O554"/>
    <mergeCell ref="AE556:AK556"/>
    <mergeCell ref="AE553:AK553"/>
    <mergeCell ref="C555:O555"/>
    <mergeCell ref="AE554:AK554"/>
    <mergeCell ref="C556:O556"/>
    <mergeCell ref="AC518:AF518"/>
    <mergeCell ref="AH521:AK521"/>
    <mergeCell ref="AC524:AF524"/>
    <mergeCell ref="AH524:AK524"/>
    <mergeCell ref="AH516:AK516"/>
    <mergeCell ref="Z544:AD544"/>
    <mergeCell ref="P554:T554"/>
    <mergeCell ref="P555:T555"/>
    <mergeCell ref="P556:T556"/>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Z559:AK559"/>
    <mergeCell ref="AI563:AK563"/>
    <mergeCell ref="AF565:AK565"/>
    <mergeCell ref="Z576:AK576"/>
    <mergeCell ref="G592:R592"/>
    <mergeCell ref="AR590:AS590"/>
    <mergeCell ref="Z547:AD547"/>
    <mergeCell ref="Z548:AD548"/>
    <mergeCell ref="Z549:AD549"/>
    <mergeCell ref="Z550:AD550"/>
    <mergeCell ref="Z551:AD551"/>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AE544:AK544"/>
    <mergeCell ref="Q485:AK485"/>
    <mergeCell ref="AE412:AF412"/>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G569:R569"/>
    <mergeCell ref="AG574:AH574"/>
    <mergeCell ref="AI572:AK572"/>
    <mergeCell ref="Z569:AK569"/>
    <mergeCell ref="AA581:AK581"/>
    <mergeCell ref="G568:R568"/>
    <mergeCell ref="G586:R586"/>
    <mergeCell ref="G579:R579"/>
    <mergeCell ref="Z584:AK584"/>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R604:AS604"/>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F736:AH736"/>
    <mergeCell ref="AA573:AK573"/>
    <mergeCell ref="AG390:AJ390"/>
    <mergeCell ref="AI387:AJ387"/>
    <mergeCell ref="AD725:AH725"/>
    <mergeCell ref="W453:Y453"/>
    <mergeCell ref="T471:AH471"/>
    <mergeCell ref="W459:Y459"/>
    <mergeCell ref="D456:V456"/>
    <mergeCell ref="D464:V464"/>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E545:AK545"/>
    <mergeCell ref="AH534:AK534"/>
    <mergeCell ref="N598:O598"/>
    <mergeCell ref="AA597:AK597"/>
    <mergeCell ref="G596:L596"/>
    <mergeCell ref="H597:R597"/>
    <mergeCell ref="P596:R596"/>
    <mergeCell ref="AI596:AK596"/>
    <mergeCell ref="Z419:AA419"/>
    <mergeCell ref="AC443:AF44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D429:AF429"/>
    <mergeCell ref="D430:AF430"/>
    <mergeCell ref="D431:AF431"/>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AA333:AK333"/>
    <mergeCell ref="E408:AJ408"/>
    <mergeCell ref="P412:Q412"/>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s>
  <phoneticPr fontId="0" type="noConversion"/>
  <conditionalFormatting sqref="Z979:AC980 Z974">
    <cfRule type="cellIs" dxfId="150" priority="2" stopIfTrue="1" operator="equal">
      <formula>"Please Enter Amount:"</formula>
    </cfRule>
  </conditionalFormatting>
  <conditionalFormatting sqref="B1002">
    <cfRule type="cellIs" dxfId="149" priority="3" stopIfTrue="1" operator="equal">
      <formula>#N/A</formula>
    </cfRule>
  </conditionalFormatting>
  <conditionalFormatting sqref="AD973">
    <cfRule type="cellIs" dxfId="148" priority="4" stopIfTrue="1" operator="greaterThan">
      <formula>$AD$953*0.15</formula>
    </cfRule>
  </conditionalFormatting>
  <conditionalFormatting sqref="AD988:AD989">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formula1>"N/A, Yes"</formula1>
    </dataValidation>
    <dataValidation type="list" allowBlank="1" showInputMessage="1" showErrorMessage="1" sqref="O936 N680 AG680 AG656 N656 AG664 N664 AG672 N672 AG606 AG640 N640 AG648 N648 AG598 AG590 N582 AG582 N598 AG574 N590 N566 N606 N574 AG566 Y198 T195:T197 X180 R177 R183">
      <formula1>"Yes, No"</formula1>
    </dataValidation>
    <dataValidation type="list" allowBlank="1" showInputMessage="1" showErrorMessage="1" sqref="AA981:AB981 AA978:AB978 AA983:AB983 AA958:AB958 AA962:AB962 AA955:AB955 AA966:AB966 AA968:AB968 AA970:AB970 AA973:AB973 Q490">
      <formula1>"Yes,No"</formula1>
    </dataValidation>
    <dataValidation type="list" allowBlank="1" showInputMessage="1" showErrorMessage="1" sqref="I977">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6:T906">
      <formula1>"No,Yes"</formula1>
    </dataValidation>
    <dataValidation type="list" allowBlank="1" showInputMessage="1" showErrorMessage="1" sqref="M919:S919 AE919:AK919 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83" fitToHeight="26" orientation="portrait" useFirstPageNumber="1"/>
  <headerFooter alignWithMargins="0">
    <oddFooter>&amp;C&amp;P&amp;R&amp;A</oddFooter>
  </headerFooter>
  <rowBreaks count="22" manualBreakCount="22">
    <brk id="57"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4"/>
  <legacyDrawing r:id="rId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7" zoomScaleSheetLayoutView="100" workbookViewId="0">
      <selection activeCell="P91" sqref="P91"/>
    </sheetView>
  </sheetViews>
  <sheetFormatPr defaultColWidth="0" defaultRowHeight="12" zeroHeight="1"/>
  <cols>
    <col min="1" max="1" width="32.7109375" style="328" customWidth="1"/>
    <col min="2" max="12" width="12.140625" style="253" customWidth="1"/>
    <col min="13" max="17" width="11.28515625" style="253" customWidth="1"/>
    <col min="18" max="18" width="12.7109375" style="253" customWidth="1"/>
    <col min="19" max="20" width="12.140625" style="253" customWidth="1"/>
    <col min="21" max="21" width="0.28515625" style="256" customWidth="1"/>
    <col min="22" max="16383" width="8.85546875" style="253" hidden="1"/>
    <col min="16384" max="16384" width="0.140625" style="253" customWidth="1"/>
  </cols>
  <sheetData>
    <row r="1" spans="1:21" s="179" customFormat="1" ht="13.5">
      <c r="A1" s="270" t="s">
        <v>624</v>
      </c>
      <c r="B1" s="213"/>
      <c r="C1" s="213"/>
      <c r="D1" s="213"/>
      <c r="E1" s="214"/>
      <c r="F1" s="1623" t="s">
        <v>700</v>
      </c>
      <c r="G1" s="1624"/>
      <c r="H1" s="1624"/>
      <c r="I1" s="1624"/>
      <c r="J1" s="1624"/>
      <c r="K1" s="1624"/>
      <c r="L1" s="1624"/>
      <c r="M1" s="1624"/>
      <c r="N1" s="1624"/>
      <c r="O1" s="1624"/>
      <c r="P1" s="1624"/>
      <c r="Q1" s="1624"/>
      <c r="R1" s="1625"/>
      <c r="S1" s="181"/>
      <c r="T1" s="180"/>
      <c r="U1" s="182"/>
    </row>
    <row r="2" spans="1:21" s="232" customFormat="1" ht="71.25" customHeight="1">
      <c r="A2" s="231"/>
      <c r="B2" s="232" t="s">
        <v>27</v>
      </c>
      <c r="C2" s="232" t="s">
        <v>419</v>
      </c>
      <c r="D2" s="232" t="s">
        <v>418</v>
      </c>
      <c r="E2" s="232" t="s">
        <v>28</v>
      </c>
      <c r="F2" s="233" t="str">
        <f>Application!B618&amp;Application!C618</f>
        <v>1)Permanent Loan - KeyBank (Freddie Mac)</v>
      </c>
      <c r="G2" s="233" t="str">
        <f>Application!B619&amp;Application!C619</f>
        <v>2)</v>
      </c>
      <c r="H2" s="233" t="str">
        <f>Application!B620&amp;Application!C620</f>
        <v>3)Deferred Developer Fee</v>
      </c>
      <c r="I2" s="233" t="str">
        <f>Application!B621&amp;Application!C621</f>
        <v>4)GP Equity</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2710000</v>
      </c>
      <c r="C4" s="241">
        <v>2710000</v>
      </c>
      <c r="D4" s="241"/>
      <c r="E4" s="241">
        <f>C4</f>
        <v>2710000</v>
      </c>
      <c r="F4" s="241"/>
      <c r="G4" s="241"/>
      <c r="H4" s="241"/>
      <c r="I4" s="241"/>
      <c r="J4" s="241"/>
      <c r="K4" s="241"/>
      <c r="L4" s="241"/>
      <c r="M4" s="241"/>
      <c r="N4" s="241"/>
      <c r="O4" s="241"/>
      <c r="P4" s="241"/>
      <c r="Q4" s="241"/>
      <c r="R4" s="971">
        <f>SUM(E4:Q4)</f>
        <v>2710000</v>
      </c>
      <c r="S4" s="242"/>
      <c r="T4" s="242"/>
      <c r="U4" s="237"/>
    </row>
    <row r="5" spans="1:21" s="238" customFormat="1">
      <c r="A5" s="239" t="s">
        <v>32</v>
      </c>
      <c r="B5" s="240">
        <f>SUM(C5+D5)</f>
        <v>0</v>
      </c>
      <c r="C5" s="241"/>
      <c r="D5" s="241"/>
      <c r="E5" s="241"/>
      <c r="F5" s="241"/>
      <c r="G5" s="241"/>
      <c r="H5" s="241"/>
      <c r="I5" s="241"/>
      <c r="J5" s="241"/>
      <c r="K5" s="241"/>
      <c r="L5" s="241"/>
      <c r="M5" s="241"/>
      <c r="N5" s="241"/>
      <c r="O5" s="241"/>
      <c r="P5" s="241"/>
      <c r="Q5" s="241"/>
      <c r="R5" s="971">
        <f>SUM(E5:Q5)</f>
        <v>0</v>
      </c>
      <c r="S5" s="242"/>
      <c r="T5" s="242"/>
      <c r="U5" s="237"/>
    </row>
    <row r="6" spans="1:21" s="238" customFormat="1">
      <c r="A6" s="239" t="s">
        <v>33</v>
      </c>
      <c r="B6" s="240">
        <f>SUM(C6+D6)</f>
        <v>60000</v>
      </c>
      <c r="C6" s="241">
        <v>60000</v>
      </c>
      <c r="D6" s="241"/>
      <c r="E6" s="241">
        <f>C6</f>
        <v>60000</v>
      </c>
      <c r="F6" s="241"/>
      <c r="G6" s="241"/>
      <c r="H6" s="241"/>
      <c r="I6" s="241"/>
      <c r="J6" s="241"/>
      <c r="K6" s="241"/>
      <c r="L6" s="241"/>
      <c r="M6" s="241"/>
      <c r="N6" s="241"/>
      <c r="O6" s="241"/>
      <c r="P6" s="241"/>
      <c r="Q6" s="241"/>
      <c r="R6" s="971">
        <f>SUM(E6:Q6)</f>
        <v>60000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971">
        <f>SUM(E7:Q7)</f>
        <v>0</v>
      </c>
      <c r="S7" s="242"/>
      <c r="T7" s="242"/>
      <c r="U7" s="237"/>
    </row>
    <row r="8" spans="1:21" s="238" customFormat="1">
      <c r="A8" s="243" t="s">
        <v>672</v>
      </c>
      <c r="B8" s="240">
        <f>SUM(C8:D8)</f>
        <v>2770000</v>
      </c>
      <c r="C8" s="240">
        <f t="shared" ref="C8:Q8" si="0">SUM(C4:C7)</f>
        <v>2770000</v>
      </c>
      <c r="D8" s="240">
        <f t="shared" si="0"/>
        <v>0</v>
      </c>
      <c r="E8" s="240">
        <f t="shared" si="0"/>
        <v>2770000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7">
        <f>SUM(R4:R7)</f>
        <v>2770000</v>
      </c>
      <c r="S8" s="242"/>
      <c r="T8" s="242"/>
      <c r="U8" s="237"/>
    </row>
    <row r="9" spans="1:21" s="238" customFormat="1">
      <c r="A9" s="239" t="s">
        <v>673</v>
      </c>
      <c r="B9" s="240">
        <f>SUM(C9+D9)</f>
        <v>0</v>
      </c>
      <c r="C9" s="241"/>
      <c r="D9" s="241"/>
      <c r="E9" s="241"/>
      <c r="F9" s="241"/>
      <c r="G9" s="241"/>
      <c r="H9" s="241"/>
      <c r="I9" s="241"/>
      <c r="J9" s="241"/>
      <c r="K9" s="241"/>
      <c r="L9" s="241"/>
      <c r="M9" s="241"/>
      <c r="N9" s="241"/>
      <c r="O9" s="241"/>
      <c r="P9" s="241"/>
      <c r="Q9" s="241"/>
      <c r="R9" s="971">
        <f>SUM(E9:Q9)</f>
        <v>0</v>
      </c>
      <c r="S9" s="242"/>
      <c r="T9" s="241"/>
      <c r="U9" s="237"/>
    </row>
    <row r="10" spans="1:21" s="238" customFormat="1">
      <c r="A10" s="239" t="s">
        <v>674</v>
      </c>
      <c r="B10" s="240">
        <f>SUM(C10+D10)</f>
        <v>0</v>
      </c>
      <c r="C10" s="241"/>
      <c r="D10" s="241"/>
      <c r="E10" s="241"/>
      <c r="F10" s="241"/>
      <c r="G10" s="241"/>
      <c r="H10" s="241"/>
      <c r="I10" s="241"/>
      <c r="J10" s="241"/>
      <c r="K10" s="241"/>
      <c r="L10" s="241"/>
      <c r="M10" s="241"/>
      <c r="N10" s="241"/>
      <c r="O10" s="241"/>
      <c r="P10" s="241"/>
      <c r="Q10" s="241"/>
      <c r="R10" s="971">
        <f>SUM(E10:Q10)</f>
        <v>0</v>
      </c>
      <c r="S10" s="241"/>
      <c r="T10" s="241"/>
      <c r="U10" s="237"/>
    </row>
    <row r="11" spans="1:21" s="238" customFormat="1">
      <c r="A11" s="243" t="s">
        <v>675</v>
      </c>
      <c r="B11" s="240">
        <f>SUM(C11:D11)</f>
        <v>0</v>
      </c>
      <c r="C11" s="240">
        <f t="shared" ref="C11:Q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7">
        <f>SUM(R9:R10)</f>
        <v>0</v>
      </c>
      <c r="S11" s="242"/>
      <c r="T11" s="244">
        <f>SUM(T9:T10)</f>
        <v>0</v>
      </c>
      <c r="U11" s="237"/>
    </row>
    <row r="12" spans="1:21" s="238" customFormat="1">
      <c r="A12" s="243" t="s">
        <v>92</v>
      </c>
      <c r="B12" s="240">
        <f t="shared" ref="B12:Q12" si="2">SUM(B8+B11)</f>
        <v>2770000</v>
      </c>
      <c r="C12" s="240">
        <f t="shared" si="2"/>
        <v>2770000</v>
      </c>
      <c r="D12" s="240">
        <f t="shared" si="2"/>
        <v>0</v>
      </c>
      <c r="E12" s="240">
        <f t="shared" si="2"/>
        <v>2770000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7">
        <f>SUM(R8+R11)</f>
        <v>2770000</v>
      </c>
      <c r="S12" s="242"/>
      <c r="T12" s="242"/>
      <c r="U12" s="237"/>
    </row>
    <row r="13" spans="1:21" s="238" customFormat="1">
      <c r="A13" s="488" t="s">
        <v>1033</v>
      </c>
      <c r="B13" s="240">
        <f>SUM(C13+D13)</f>
        <v>0</v>
      </c>
      <c r="C13" s="241"/>
      <c r="D13" s="241"/>
      <c r="E13" s="241"/>
      <c r="F13" s="241"/>
      <c r="G13" s="241"/>
      <c r="H13" s="241"/>
      <c r="I13" s="241"/>
      <c r="J13" s="241"/>
      <c r="K13" s="241"/>
      <c r="L13" s="241"/>
      <c r="M13" s="241"/>
      <c r="N13" s="241"/>
      <c r="O13" s="241"/>
      <c r="P13" s="241"/>
      <c r="Q13" s="241"/>
      <c r="R13" s="971">
        <f>SUM(E13:Q13)</f>
        <v>0</v>
      </c>
      <c r="S13" s="241"/>
      <c r="T13" s="241"/>
      <c r="U13" s="237"/>
    </row>
    <row r="14" spans="1:21" s="238" customFormat="1" ht="24">
      <c r="A14" s="489" t="s">
        <v>1034</v>
      </c>
      <c r="B14" s="240">
        <f>SUM(C14+D14)</f>
        <v>0</v>
      </c>
      <c r="C14" s="241"/>
      <c r="D14" s="241"/>
      <c r="E14" s="241"/>
      <c r="F14" s="241"/>
      <c r="G14" s="241"/>
      <c r="H14" s="241"/>
      <c r="I14" s="241"/>
      <c r="J14" s="241"/>
      <c r="K14" s="241"/>
      <c r="L14" s="241"/>
      <c r="M14" s="241"/>
      <c r="N14" s="241"/>
      <c r="O14" s="241"/>
      <c r="P14" s="241"/>
      <c r="Q14" s="241"/>
      <c r="R14" s="971">
        <f>SUM(E14:Q14)</f>
        <v>0</v>
      </c>
      <c r="S14" s="241"/>
      <c r="T14" s="241"/>
      <c r="U14" s="237"/>
    </row>
    <row r="15" spans="1:21" s="238" customFormat="1">
      <c r="A15" s="489" t="s">
        <v>1456</v>
      </c>
      <c r="B15" s="240">
        <f>SUM(C15+D15)</f>
        <v>0</v>
      </c>
      <c r="C15" s="241"/>
      <c r="D15" s="241"/>
      <c r="E15" s="241"/>
      <c r="F15" s="241"/>
      <c r="G15" s="241"/>
      <c r="H15" s="241"/>
      <c r="I15" s="241"/>
      <c r="J15" s="241"/>
      <c r="K15" s="241"/>
      <c r="L15" s="241"/>
      <c r="M15" s="241"/>
      <c r="N15" s="241"/>
      <c r="O15" s="241"/>
      <c r="P15" s="241"/>
      <c r="Q15" s="241"/>
      <c r="R15" s="971">
        <f>SUM(E15:Q15)</f>
        <v>0</v>
      </c>
      <c r="S15" s="242"/>
      <c r="T15" s="242"/>
      <c r="U15" s="237"/>
    </row>
    <row r="16" spans="1:21" s="238" customFormat="1">
      <c r="A16" s="235" t="s">
        <v>676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677</v>
      </c>
      <c r="B17" s="240">
        <f t="shared" ref="B17:B25" si="3">SUM(C17+D17)</f>
        <v>0</v>
      </c>
      <c r="C17" s="241"/>
      <c r="D17" s="241"/>
      <c r="E17" s="241"/>
      <c r="F17" s="241"/>
      <c r="G17" s="241"/>
      <c r="H17" s="241"/>
      <c r="I17" s="241"/>
      <c r="J17" s="241"/>
      <c r="K17" s="241"/>
      <c r="L17" s="241"/>
      <c r="M17" s="241"/>
      <c r="N17" s="241"/>
      <c r="O17" s="241"/>
      <c r="P17" s="241"/>
      <c r="Q17" s="241"/>
      <c r="R17" s="971">
        <f>SUM(E17:Q17)</f>
        <v>0</v>
      </c>
      <c r="S17" s="241"/>
      <c r="T17" s="241"/>
      <c r="U17" s="237"/>
    </row>
    <row r="18" spans="1:21" s="238" customFormat="1">
      <c r="A18" s="239" t="s">
        <v>678</v>
      </c>
      <c r="B18" s="240">
        <f t="shared" si="3"/>
        <v>0</v>
      </c>
      <c r="C18" s="241"/>
      <c r="D18" s="241"/>
      <c r="E18" s="241"/>
      <c r="F18" s="241"/>
      <c r="G18" s="241"/>
      <c r="H18" s="241"/>
      <c r="I18" s="241"/>
      <c r="J18" s="241"/>
      <c r="K18" s="241"/>
      <c r="L18" s="241"/>
      <c r="M18" s="241"/>
      <c r="N18" s="241"/>
      <c r="O18" s="241"/>
      <c r="P18" s="241"/>
      <c r="Q18" s="241"/>
      <c r="R18" s="971">
        <f>SUM(E18:Q18)</f>
        <v>0</v>
      </c>
      <c r="S18" s="241"/>
      <c r="T18" s="241"/>
      <c r="U18" s="237"/>
    </row>
    <row r="19" spans="1:21" s="238" customFormat="1">
      <c r="A19" s="239" t="s">
        <v>679</v>
      </c>
      <c r="B19" s="240">
        <f t="shared" si="3"/>
        <v>0</v>
      </c>
      <c r="C19" s="241"/>
      <c r="D19" s="241"/>
      <c r="E19" s="241"/>
      <c r="F19" s="241"/>
      <c r="G19" s="241"/>
      <c r="H19" s="241"/>
      <c r="I19" s="241"/>
      <c r="J19" s="241"/>
      <c r="K19" s="241"/>
      <c r="L19" s="241"/>
      <c r="M19" s="241"/>
      <c r="N19" s="241"/>
      <c r="O19" s="241"/>
      <c r="P19" s="241"/>
      <c r="Q19" s="241"/>
      <c r="R19" s="971">
        <f>SUM(E19:Q19)</f>
        <v>0</v>
      </c>
      <c r="S19" s="241"/>
      <c r="T19" s="241"/>
      <c r="U19" s="237"/>
    </row>
    <row r="20" spans="1:21" s="238" customFormat="1">
      <c r="A20" s="239" t="s">
        <v>148</v>
      </c>
      <c r="B20" s="240">
        <f t="shared" si="3"/>
        <v>0</v>
      </c>
      <c r="C20" s="241"/>
      <c r="D20" s="241"/>
      <c r="E20" s="241"/>
      <c r="F20" s="241"/>
      <c r="G20" s="241"/>
      <c r="H20" s="241"/>
      <c r="I20" s="241"/>
      <c r="J20" s="241"/>
      <c r="K20" s="241"/>
      <c r="L20" s="241"/>
      <c r="M20" s="241"/>
      <c r="N20" s="241"/>
      <c r="O20" s="241"/>
      <c r="P20" s="241"/>
      <c r="Q20" s="241"/>
      <c r="R20" s="971">
        <f t="shared" ref="R20:R26" si="4">SUM(E20:Q20)</f>
        <v>0</v>
      </c>
      <c r="S20" s="241"/>
      <c r="T20" s="241"/>
      <c r="U20" s="237"/>
    </row>
    <row r="21" spans="1:21" s="238" customFormat="1">
      <c r="A21" s="239" t="s">
        <v>149</v>
      </c>
      <c r="B21" s="240">
        <f t="shared" si="3"/>
        <v>0</v>
      </c>
      <c r="C21" s="241"/>
      <c r="D21" s="241"/>
      <c r="E21" s="241"/>
      <c r="F21" s="241"/>
      <c r="G21" s="241"/>
      <c r="H21" s="241"/>
      <c r="I21" s="241"/>
      <c r="J21" s="241"/>
      <c r="K21" s="241"/>
      <c r="L21" s="241"/>
      <c r="M21" s="241"/>
      <c r="N21" s="241"/>
      <c r="O21" s="241"/>
      <c r="P21" s="241"/>
      <c r="Q21" s="241"/>
      <c r="R21" s="971">
        <f t="shared" si="4"/>
        <v>0</v>
      </c>
      <c r="S21" s="241"/>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971">
        <f t="shared" si="4"/>
        <v>0</v>
      </c>
      <c r="S22" s="241"/>
      <c r="T22" s="241"/>
      <c r="U22" s="237"/>
    </row>
    <row r="23" spans="1:21" s="238" customFormat="1">
      <c r="A23" s="239" t="s">
        <v>151</v>
      </c>
      <c r="B23" s="240">
        <f t="shared" si="3"/>
        <v>0</v>
      </c>
      <c r="C23" s="241"/>
      <c r="D23" s="241"/>
      <c r="E23" s="241"/>
      <c r="F23" s="241"/>
      <c r="G23" s="241"/>
      <c r="H23" s="241"/>
      <c r="I23" s="241"/>
      <c r="J23" s="241"/>
      <c r="K23" s="241"/>
      <c r="L23" s="241"/>
      <c r="M23" s="241"/>
      <c r="N23" s="241"/>
      <c r="O23" s="241"/>
      <c r="P23" s="241"/>
      <c r="Q23" s="241"/>
      <c r="R23" s="971">
        <f t="shared" si="4"/>
        <v>0</v>
      </c>
      <c r="S23" s="241"/>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971">
        <f t="shared" si="4"/>
        <v>0</v>
      </c>
      <c r="S24" s="241"/>
      <c r="T24" s="241"/>
      <c r="U24" s="237"/>
    </row>
    <row r="25" spans="1:21" s="238" customFormat="1">
      <c r="A25" s="243" t="s">
        <v>144</v>
      </c>
      <c r="B25" s="240">
        <f t="shared" si="3"/>
        <v>0</v>
      </c>
      <c r="C25" s="240">
        <f>SUM(C17:C24)</f>
        <v>0</v>
      </c>
      <c r="D25" s="240">
        <f t="shared" ref="D25:Q25" si="5">SUM(D17:D24)</f>
        <v>0</v>
      </c>
      <c r="E25" s="240">
        <f t="shared" si="5"/>
        <v>0</v>
      </c>
      <c r="F25" s="240">
        <f t="shared" si="5"/>
        <v>0</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7">
        <f>SUM(R17:R24)</f>
        <v>0</v>
      </c>
      <c r="S25" s="244">
        <f>SUM(S17:S24)</f>
        <v>0</v>
      </c>
      <c r="T25" s="244">
        <f>SUM(T17:T24)</f>
        <v>0</v>
      </c>
      <c r="U25" s="237"/>
    </row>
    <row r="26" spans="1:21" s="238" customFormat="1">
      <c r="A26" s="243" t="s">
        <v>152</v>
      </c>
      <c r="B26" s="240">
        <f>SUM(C26:D26)</f>
        <v>0</v>
      </c>
      <c r="C26" s="241"/>
      <c r="D26" s="241"/>
      <c r="E26" s="241"/>
      <c r="F26" s="241"/>
      <c r="G26" s="241"/>
      <c r="H26" s="241"/>
      <c r="I26" s="241"/>
      <c r="J26" s="241"/>
      <c r="K26" s="241"/>
      <c r="L26" s="241"/>
      <c r="M26" s="241"/>
      <c r="N26" s="241"/>
      <c r="O26" s="241"/>
      <c r="P26" s="241"/>
      <c r="Q26" s="241"/>
      <c r="R26" s="971">
        <f t="shared" si="4"/>
        <v>0</v>
      </c>
      <c r="S26" s="241"/>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677</v>
      </c>
      <c r="B28" s="240">
        <f t="shared" ref="B28:B36" si="6">SUM(C28+D28)</f>
        <v>5976576</v>
      </c>
      <c r="C28" s="241">
        <v>5976576</v>
      </c>
      <c r="D28" s="241"/>
      <c r="E28" s="241">
        <f>2946440-2770000</f>
        <v>176440</v>
      </c>
      <c r="F28" s="241">
        <f>C28-E28</f>
        <v>5800136</v>
      </c>
      <c r="G28" s="241"/>
      <c r="H28" s="241"/>
      <c r="I28" s="241"/>
      <c r="J28" s="241"/>
      <c r="K28" s="241"/>
      <c r="L28" s="241"/>
      <c r="M28" s="241"/>
      <c r="N28" s="241"/>
      <c r="O28" s="241"/>
      <c r="P28" s="241"/>
      <c r="Q28" s="241"/>
      <c r="R28" s="971">
        <f t="shared" ref="R28:R35" si="7">SUM(E28:Q28)</f>
        <v>5976576</v>
      </c>
      <c r="S28" s="241">
        <f>C28</f>
        <v>5976576</v>
      </c>
      <c r="T28" s="241"/>
      <c r="U28" s="237"/>
    </row>
    <row r="29" spans="1:21" s="238" customFormat="1">
      <c r="A29" s="239" t="s">
        <v>678</v>
      </c>
      <c r="B29" s="240">
        <f t="shared" si="6"/>
        <v>20080937</v>
      </c>
      <c r="C29" s="241">
        <v>20080937</v>
      </c>
      <c r="D29" s="241"/>
      <c r="E29" s="241"/>
      <c r="F29" s="241">
        <f>C29</f>
        <v>20080937</v>
      </c>
      <c r="G29" s="241"/>
      <c r="H29" s="241"/>
      <c r="I29" s="241"/>
      <c r="J29" s="241"/>
      <c r="K29" s="241"/>
      <c r="L29" s="241"/>
      <c r="M29" s="241"/>
      <c r="N29" s="241"/>
      <c r="O29" s="241"/>
      <c r="P29" s="241"/>
      <c r="Q29" s="241"/>
      <c r="R29" s="971">
        <f t="shared" si="7"/>
        <v>20080937</v>
      </c>
      <c r="S29" s="241">
        <f>C29</f>
        <v>20080937</v>
      </c>
      <c r="T29" s="241"/>
      <c r="U29" s="237"/>
    </row>
    <row r="30" spans="1:21" s="238" customFormat="1">
      <c r="A30" s="239" t="s">
        <v>679</v>
      </c>
      <c r="B30" s="240">
        <f t="shared" si="6"/>
        <v>1240621</v>
      </c>
      <c r="C30" s="241">
        <v>1240621</v>
      </c>
      <c r="D30" s="241"/>
      <c r="E30" s="241"/>
      <c r="F30" s="241">
        <f>C30</f>
        <v>1240621</v>
      </c>
      <c r="G30" s="241"/>
      <c r="H30" s="241"/>
      <c r="I30" s="241"/>
      <c r="J30" s="241"/>
      <c r="K30" s="241"/>
      <c r="L30" s="241"/>
      <c r="M30" s="241"/>
      <c r="N30" s="241"/>
      <c r="O30" s="241"/>
      <c r="P30" s="241"/>
      <c r="Q30" s="241"/>
      <c r="R30" s="971">
        <f t="shared" si="7"/>
        <v>1240621</v>
      </c>
      <c r="S30" s="241">
        <f>C30</f>
        <v>1240621</v>
      </c>
      <c r="T30" s="241"/>
      <c r="U30" s="237"/>
    </row>
    <row r="31" spans="1:21" s="238" customFormat="1">
      <c r="A31" s="239" t="s">
        <v>148</v>
      </c>
      <c r="B31" s="240">
        <f t="shared" si="6"/>
        <v>0</v>
      </c>
      <c r="C31" s="241"/>
      <c r="D31" s="241"/>
      <c r="E31" s="241"/>
      <c r="F31" s="241"/>
      <c r="G31" s="241"/>
      <c r="H31" s="241"/>
      <c r="I31" s="241"/>
      <c r="J31" s="241"/>
      <c r="K31" s="241"/>
      <c r="L31" s="241"/>
      <c r="M31" s="241"/>
      <c r="N31" s="241"/>
      <c r="O31" s="241"/>
      <c r="P31" s="241"/>
      <c r="Q31" s="241"/>
      <c r="R31" s="971">
        <f t="shared" si="7"/>
        <v>0</v>
      </c>
      <c r="S31" s="241"/>
      <c r="T31" s="241"/>
      <c r="U31" s="237"/>
    </row>
    <row r="32" spans="1:21" s="238" customFormat="1">
      <c r="A32" s="239" t="s">
        <v>149</v>
      </c>
      <c r="B32" s="240">
        <f t="shared" si="6"/>
        <v>500000</v>
      </c>
      <c r="C32" s="241">
        <v>500000</v>
      </c>
      <c r="D32" s="241"/>
      <c r="E32" s="241"/>
      <c r="F32" s="241">
        <f>C32</f>
        <v>500000</v>
      </c>
      <c r="G32" s="241"/>
      <c r="H32" s="241"/>
      <c r="I32" s="241"/>
      <c r="J32" s="241"/>
      <c r="K32" s="241"/>
      <c r="L32" s="241"/>
      <c r="M32" s="241"/>
      <c r="N32" s="241"/>
      <c r="O32" s="241"/>
      <c r="P32" s="241"/>
      <c r="Q32" s="241"/>
      <c r="R32" s="971">
        <f t="shared" si="7"/>
        <v>500000</v>
      </c>
      <c r="S32" s="241">
        <f>C32</f>
        <v>500000</v>
      </c>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971">
        <f t="shared" si="7"/>
        <v>0</v>
      </c>
      <c r="S33" s="241"/>
      <c r="T33" s="241"/>
      <c r="U33" s="237"/>
    </row>
    <row r="34" spans="1:21" s="238" customFormat="1">
      <c r="A34" s="239" t="s">
        <v>151</v>
      </c>
      <c r="B34" s="240">
        <f t="shared" si="6"/>
        <v>71000</v>
      </c>
      <c r="C34" s="241">
        <v>71000</v>
      </c>
      <c r="D34" s="241"/>
      <c r="E34" s="241"/>
      <c r="F34" s="241">
        <f>C34</f>
        <v>71000</v>
      </c>
      <c r="G34" s="241"/>
      <c r="H34" s="241"/>
      <c r="I34" s="241"/>
      <c r="J34" s="241"/>
      <c r="K34" s="241"/>
      <c r="L34" s="241"/>
      <c r="M34" s="241"/>
      <c r="N34" s="241"/>
      <c r="O34" s="241"/>
      <c r="P34" s="241"/>
      <c r="Q34" s="241"/>
      <c r="R34" s="971">
        <f t="shared" si="7"/>
        <v>71000</v>
      </c>
      <c r="S34" s="241">
        <f>C34</f>
        <v>71000</v>
      </c>
      <c r="T34" s="241"/>
      <c r="U34" s="237"/>
    </row>
    <row r="35" spans="1:21" s="238" customFormat="1">
      <c r="A35" s="246" t="s">
        <v>38</v>
      </c>
      <c r="B35" s="240">
        <f t="shared" si="6"/>
        <v>0</v>
      </c>
      <c r="C35" s="241"/>
      <c r="D35" s="241"/>
      <c r="E35" s="241"/>
      <c r="F35" s="241"/>
      <c r="G35" s="241"/>
      <c r="H35" s="241"/>
      <c r="I35" s="241"/>
      <c r="J35" s="241"/>
      <c r="K35" s="241"/>
      <c r="L35" s="241"/>
      <c r="M35" s="241"/>
      <c r="N35" s="241"/>
      <c r="O35" s="241"/>
      <c r="P35" s="241"/>
      <c r="Q35" s="241"/>
      <c r="R35" s="971">
        <f t="shared" si="7"/>
        <v>0</v>
      </c>
      <c r="S35" s="241"/>
      <c r="T35" s="241"/>
      <c r="U35" s="237"/>
    </row>
    <row r="36" spans="1:21" s="238" customFormat="1">
      <c r="A36" s="243" t="s">
        <v>154</v>
      </c>
      <c r="B36" s="240">
        <f t="shared" si="6"/>
        <v>27869134</v>
      </c>
      <c r="C36" s="240">
        <f>SUM(C28:C35)</f>
        <v>27869134</v>
      </c>
      <c r="D36" s="240">
        <f t="shared" ref="D36:Q36" si="8">SUM(D28:D35)</f>
        <v>0</v>
      </c>
      <c r="E36" s="240">
        <f t="shared" si="8"/>
        <v>176440</v>
      </c>
      <c r="F36" s="240">
        <f t="shared" si="8"/>
        <v>27692694</v>
      </c>
      <c r="G36" s="240">
        <f t="shared" si="8"/>
        <v>0</v>
      </c>
      <c r="H36" s="240">
        <f t="shared" si="8"/>
        <v>0</v>
      </c>
      <c r="I36" s="240">
        <f t="shared" si="8"/>
        <v>0</v>
      </c>
      <c r="J36" s="240">
        <f t="shared" si="8"/>
        <v>0</v>
      </c>
      <c r="K36" s="240">
        <f t="shared" si="8"/>
        <v>0</v>
      </c>
      <c r="L36" s="240">
        <f t="shared" si="8"/>
        <v>0</v>
      </c>
      <c r="M36" s="240">
        <f t="shared" si="8"/>
        <v>0</v>
      </c>
      <c r="N36" s="240">
        <f t="shared" si="8"/>
        <v>0</v>
      </c>
      <c r="O36" s="240">
        <f t="shared" si="8"/>
        <v>0</v>
      </c>
      <c r="P36" s="240">
        <f t="shared" si="8"/>
        <v>0</v>
      </c>
      <c r="Q36" s="240">
        <f t="shared" si="8"/>
        <v>0</v>
      </c>
      <c r="R36" s="587">
        <f>SUM(R28:R35)</f>
        <v>27869134</v>
      </c>
      <c r="S36" s="244">
        <f>SUM(S28:S35)</f>
        <v>27869134</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170000</v>
      </c>
      <c r="C38" s="241">
        <v>170000</v>
      </c>
      <c r="D38" s="241"/>
      <c r="E38" s="241"/>
      <c r="F38" s="241">
        <f>C38</f>
        <v>170000</v>
      </c>
      <c r="G38" s="241"/>
      <c r="H38" s="241"/>
      <c r="I38" s="241"/>
      <c r="J38" s="241"/>
      <c r="K38" s="241"/>
      <c r="L38" s="241"/>
      <c r="M38" s="241"/>
      <c r="N38" s="241"/>
      <c r="O38" s="241"/>
      <c r="P38" s="241"/>
      <c r="Q38" s="241"/>
      <c r="R38" s="971">
        <f>SUM(E38:Q38)</f>
        <v>170000</v>
      </c>
      <c r="S38" s="241">
        <f>C38</f>
        <v>170000</v>
      </c>
      <c r="T38" s="241"/>
      <c r="U38" s="237"/>
    </row>
    <row r="39" spans="1:21" s="238" customFormat="1">
      <c r="A39" s="239" t="s">
        <v>157</v>
      </c>
      <c r="B39" s="240">
        <f>SUM(C39+D39)</f>
        <v>59500</v>
      </c>
      <c r="C39" s="241">
        <v>59500</v>
      </c>
      <c r="D39" s="241"/>
      <c r="E39" s="241"/>
      <c r="F39" s="241">
        <f>C39</f>
        <v>59500</v>
      </c>
      <c r="G39" s="241"/>
      <c r="H39" s="241"/>
      <c r="I39" s="241"/>
      <c r="J39" s="241"/>
      <c r="K39" s="241"/>
      <c r="L39" s="241"/>
      <c r="M39" s="241"/>
      <c r="N39" s="241"/>
      <c r="O39" s="241"/>
      <c r="P39" s="241"/>
      <c r="Q39" s="241"/>
      <c r="R39" s="971">
        <f>SUM(E39:Q39)</f>
        <v>59500</v>
      </c>
      <c r="S39" s="241">
        <f>C39</f>
        <v>59500</v>
      </c>
      <c r="T39" s="241"/>
      <c r="U39" s="237"/>
    </row>
    <row r="40" spans="1:21" s="238" customFormat="1">
      <c r="A40" s="243" t="s">
        <v>158</v>
      </c>
      <c r="B40" s="240">
        <f>SUM(C40:D40)</f>
        <v>229500</v>
      </c>
      <c r="C40" s="240">
        <f>SUM(C37:C39)</f>
        <v>229500</v>
      </c>
      <c r="D40" s="240">
        <f>SUM(D37:D39)</f>
        <v>0</v>
      </c>
      <c r="E40" s="240">
        <f t="shared" ref="E40:T40" si="9">SUM(E38:E39)</f>
        <v>0</v>
      </c>
      <c r="F40" s="240">
        <f t="shared" si="9"/>
        <v>229500</v>
      </c>
      <c r="G40" s="240">
        <f t="shared" si="9"/>
        <v>0</v>
      </c>
      <c r="H40" s="240">
        <f t="shared" si="9"/>
        <v>0</v>
      </c>
      <c r="I40" s="240">
        <f t="shared" si="9"/>
        <v>0</v>
      </c>
      <c r="J40" s="240">
        <f t="shared" si="9"/>
        <v>0</v>
      </c>
      <c r="K40" s="240">
        <f t="shared" si="9"/>
        <v>0</v>
      </c>
      <c r="L40" s="240">
        <f t="shared" si="9"/>
        <v>0</v>
      </c>
      <c r="M40" s="240">
        <f t="shared" si="9"/>
        <v>0</v>
      </c>
      <c r="N40" s="240">
        <f t="shared" si="9"/>
        <v>0</v>
      </c>
      <c r="O40" s="240">
        <f t="shared" si="9"/>
        <v>0</v>
      </c>
      <c r="P40" s="240">
        <f t="shared" si="9"/>
        <v>0</v>
      </c>
      <c r="Q40" s="240">
        <f t="shared" si="9"/>
        <v>0</v>
      </c>
      <c r="R40" s="587">
        <f>SUM(R38:R39)</f>
        <v>229500</v>
      </c>
      <c r="S40" s="244">
        <f t="shared" si="9"/>
        <v>229500</v>
      </c>
      <c r="T40" s="244">
        <f t="shared" si="9"/>
        <v>0</v>
      </c>
      <c r="U40" s="237"/>
    </row>
    <row r="41" spans="1:21" s="238" customFormat="1">
      <c r="A41" s="243" t="s">
        <v>159</v>
      </c>
      <c r="B41" s="240">
        <f>SUM(C41:D41)</f>
        <v>1167090</v>
      </c>
      <c r="C41" s="241">
        <v>1167090</v>
      </c>
      <c r="D41" s="241"/>
      <c r="E41" s="241"/>
      <c r="F41" s="241">
        <f>C41</f>
        <v>1167090</v>
      </c>
      <c r="G41" s="241"/>
      <c r="H41" s="241"/>
      <c r="I41" s="241"/>
      <c r="J41" s="241"/>
      <c r="K41" s="241"/>
      <c r="L41" s="241"/>
      <c r="M41" s="241"/>
      <c r="N41" s="241"/>
      <c r="O41" s="241"/>
      <c r="P41" s="241"/>
      <c r="Q41" s="241"/>
      <c r="R41" s="971">
        <f>SUM(E41:Q41)</f>
        <v>1167090</v>
      </c>
      <c r="S41" s="241">
        <f>C41</f>
        <v>1167090</v>
      </c>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0">SUM(C43+D43)</f>
        <v>2612800</v>
      </c>
      <c r="C43" s="241">
        <v>2612800</v>
      </c>
      <c r="D43" s="241"/>
      <c r="E43" s="241"/>
      <c r="F43" s="241">
        <f>C43</f>
        <v>2612800</v>
      </c>
      <c r="G43" s="241"/>
      <c r="H43" s="241"/>
      <c r="I43" s="241"/>
      <c r="J43" s="241"/>
      <c r="K43" s="241"/>
      <c r="L43" s="241"/>
      <c r="M43" s="241"/>
      <c r="N43" s="241"/>
      <c r="O43" s="241"/>
      <c r="P43" s="241"/>
      <c r="Q43" s="241"/>
      <c r="R43" s="971">
        <f t="shared" ref="R43:R52" si="11">SUM(E43:Q43)</f>
        <v>2612800</v>
      </c>
      <c r="S43" s="241">
        <f>C43</f>
        <v>2612800</v>
      </c>
      <c r="T43" s="241"/>
      <c r="U43" s="237"/>
    </row>
    <row r="44" spans="1:21" s="238" customFormat="1">
      <c r="A44" s="239" t="s">
        <v>162</v>
      </c>
      <c r="B44" s="240">
        <f t="shared" si="10"/>
        <v>328875</v>
      </c>
      <c r="C44" s="241">
        <v>328875</v>
      </c>
      <c r="D44" s="241"/>
      <c r="E44" s="241"/>
      <c r="F44" s="241">
        <f>C44</f>
        <v>328875</v>
      </c>
      <c r="G44" s="241"/>
      <c r="H44" s="241"/>
      <c r="I44" s="241"/>
      <c r="J44" s="241"/>
      <c r="K44" s="241"/>
      <c r="L44" s="241"/>
      <c r="M44" s="241"/>
      <c r="N44" s="241"/>
      <c r="O44" s="241"/>
      <c r="P44" s="241"/>
      <c r="Q44" s="241"/>
      <c r="R44" s="971">
        <f t="shared" si="11"/>
        <v>328875</v>
      </c>
      <c r="S44" s="241">
        <f>C44</f>
        <v>328875</v>
      </c>
      <c r="T44" s="241"/>
      <c r="U44" s="237"/>
    </row>
    <row r="45" spans="1:21" s="238" customFormat="1">
      <c r="A45" s="327" t="s">
        <v>163</v>
      </c>
      <c r="B45" s="240">
        <f t="shared" si="10"/>
        <v>0</v>
      </c>
      <c r="C45" s="241"/>
      <c r="D45" s="241"/>
      <c r="E45" s="241"/>
      <c r="F45" s="241"/>
      <c r="G45" s="241"/>
      <c r="H45" s="241"/>
      <c r="I45" s="241"/>
      <c r="J45" s="241"/>
      <c r="K45" s="241"/>
      <c r="L45" s="241"/>
      <c r="M45" s="241"/>
      <c r="N45" s="241"/>
      <c r="O45" s="241"/>
      <c r="P45" s="241"/>
      <c r="Q45" s="241"/>
      <c r="R45" s="971">
        <f t="shared" si="11"/>
        <v>0</v>
      </c>
      <c r="S45" s="241"/>
      <c r="T45" s="241"/>
      <c r="U45" s="237"/>
    </row>
    <row r="46" spans="1:21" s="238" customFormat="1">
      <c r="A46" s="239" t="s">
        <v>164</v>
      </c>
      <c r="B46" s="240">
        <f t="shared" si="10"/>
        <v>0</v>
      </c>
      <c r="C46" s="241"/>
      <c r="D46" s="241"/>
      <c r="E46" s="241"/>
      <c r="F46" s="241"/>
      <c r="G46" s="241"/>
      <c r="H46" s="241"/>
      <c r="I46" s="241"/>
      <c r="J46" s="241"/>
      <c r="K46" s="241"/>
      <c r="L46" s="241"/>
      <c r="M46" s="241"/>
      <c r="N46" s="241"/>
      <c r="O46" s="241"/>
      <c r="P46" s="241"/>
      <c r="Q46" s="241"/>
      <c r="R46" s="971">
        <f t="shared" si="11"/>
        <v>0</v>
      </c>
      <c r="S46" s="241"/>
      <c r="T46" s="241"/>
      <c r="U46" s="237"/>
    </row>
    <row r="47" spans="1:21" s="238" customFormat="1">
      <c r="A47" s="239" t="s">
        <v>63</v>
      </c>
      <c r="B47" s="240">
        <f t="shared" si="10"/>
        <v>364585</v>
      </c>
      <c r="C47" s="241">
        <v>364585</v>
      </c>
      <c r="D47" s="241"/>
      <c r="E47" s="241"/>
      <c r="F47" s="241">
        <f>C47</f>
        <v>364585</v>
      </c>
      <c r="G47" s="241"/>
      <c r="H47" s="241"/>
      <c r="I47" s="241"/>
      <c r="J47" s="241"/>
      <c r="K47" s="241"/>
      <c r="L47" s="241"/>
      <c r="M47" s="241"/>
      <c r="N47" s="241"/>
      <c r="O47" s="241"/>
      <c r="P47" s="241"/>
      <c r="Q47" s="241"/>
      <c r="R47" s="971">
        <f t="shared" si="11"/>
        <v>364585</v>
      </c>
      <c r="S47" s="976">
        <f>C47</f>
        <v>364585</v>
      </c>
      <c r="T47" s="241"/>
      <c r="U47" s="237"/>
    </row>
    <row r="48" spans="1:21" s="238" customFormat="1">
      <c r="A48" s="239" t="s">
        <v>167</v>
      </c>
      <c r="B48" s="240">
        <f t="shared" si="10"/>
        <v>0</v>
      </c>
      <c r="C48" s="241"/>
      <c r="D48" s="241"/>
      <c r="E48" s="241"/>
      <c r="F48" s="241"/>
      <c r="G48" s="241"/>
      <c r="H48" s="241"/>
      <c r="I48" s="241"/>
      <c r="J48" s="241"/>
      <c r="K48" s="241"/>
      <c r="L48" s="241"/>
      <c r="M48" s="241"/>
      <c r="N48" s="241"/>
      <c r="O48" s="241"/>
      <c r="P48" s="241"/>
      <c r="Q48" s="241"/>
      <c r="R48" s="971">
        <f t="shared" si="11"/>
        <v>0</v>
      </c>
      <c r="S48" s="241"/>
      <c r="T48" s="241"/>
      <c r="U48" s="237"/>
    </row>
    <row r="49" spans="1:21" s="238" customFormat="1">
      <c r="A49" s="479" t="s">
        <v>165</v>
      </c>
      <c r="B49" s="240">
        <f t="shared" si="10"/>
        <v>0</v>
      </c>
      <c r="C49" s="241"/>
      <c r="D49" s="241"/>
      <c r="E49" s="241"/>
      <c r="F49" s="241"/>
      <c r="G49" s="241"/>
      <c r="H49" s="241"/>
      <c r="I49" s="241"/>
      <c r="J49" s="241"/>
      <c r="K49" s="241"/>
      <c r="L49" s="241"/>
      <c r="M49" s="241"/>
      <c r="N49" s="241"/>
      <c r="O49" s="241"/>
      <c r="P49" s="241"/>
      <c r="Q49" s="241"/>
      <c r="R49" s="971">
        <f t="shared" si="11"/>
        <v>0</v>
      </c>
      <c r="S49" s="241"/>
      <c r="T49" s="241"/>
      <c r="U49" s="237"/>
    </row>
    <row r="50" spans="1:21" s="238" customFormat="1">
      <c r="A50" s="239" t="s">
        <v>166</v>
      </c>
      <c r="B50" s="240">
        <f t="shared" si="10"/>
        <v>0</v>
      </c>
      <c r="C50" s="241"/>
      <c r="D50" s="241"/>
      <c r="E50" s="241"/>
      <c r="F50" s="241"/>
      <c r="G50" s="241"/>
      <c r="H50" s="241"/>
      <c r="I50" s="241"/>
      <c r="J50" s="241"/>
      <c r="K50" s="241"/>
      <c r="L50" s="241"/>
      <c r="M50" s="241"/>
      <c r="N50" s="241"/>
      <c r="O50" s="241"/>
      <c r="P50" s="241"/>
      <c r="Q50" s="241"/>
      <c r="R50" s="971">
        <f t="shared" si="11"/>
        <v>0</v>
      </c>
      <c r="S50" s="241"/>
      <c r="T50" s="241"/>
      <c r="U50" s="237"/>
    </row>
    <row r="51" spans="1:21" s="238" customFormat="1">
      <c r="A51" s="246" t="s">
        <v>38</v>
      </c>
      <c r="B51" s="240">
        <f t="shared" si="10"/>
        <v>0</v>
      </c>
      <c r="C51" s="241"/>
      <c r="D51" s="241"/>
      <c r="E51" s="241"/>
      <c r="F51" s="241"/>
      <c r="G51" s="241"/>
      <c r="H51" s="241"/>
      <c r="I51" s="241"/>
      <c r="J51" s="241"/>
      <c r="K51" s="241"/>
      <c r="L51" s="241"/>
      <c r="M51" s="241"/>
      <c r="N51" s="241"/>
      <c r="O51" s="241"/>
      <c r="P51" s="241"/>
      <c r="Q51" s="241"/>
      <c r="R51" s="971">
        <f t="shared" si="11"/>
        <v>0</v>
      </c>
      <c r="S51" s="241"/>
      <c r="T51" s="241"/>
      <c r="U51" s="237"/>
    </row>
    <row r="52" spans="1:21" s="238" customFormat="1">
      <c r="A52" s="246" t="s">
        <v>38</v>
      </c>
      <c r="B52" s="240">
        <f t="shared" si="10"/>
        <v>0</v>
      </c>
      <c r="C52" s="241"/>
      <c r="D52" s="241"/>
      <c r="E52" s="241"/>
      <c r="F52" s="241"/>
      <c r="G52" s="241"/>
      <c r="H52" s="241"/>
      <c r="I52" s="241"/>
      <c r="J52" s="241"/>
      <c r="K52" s="241"/>
      <c r="L52" s="241"/>
      <c r="M52" s="241"/>
      <c r="N52" s="241"/>
      <c r="O52" s="241"/>
      <c r="P52" s="241"/>
      <c r="Q52" s="241"/>
      <c r="R52" s="971">
        <f t="shared" si="11"/>
        <v>0</v>
      </c>
      <c r="S52" s="241"/>
      <c r="T52" s="241"/>
      <c r="U52" s="237"/>
    </row>
    <row r="53" spans="1:21" s="248" customFormat="1">
      <c r="A53" s="243" t="s">
        <v>168</v>
      </c>
      <c r="B53" s="244">
        <f>SUM(C53:D53)</f>
        <v>3306260</v>
      </c>
      <c r="C53" s="244">
        <f t="shared" ref="C53:T53" si="12">SUM(C43:C52)</f>
        <v>3306260</v>
      </c>
      <c r="D53" s="244">
        <f t="shared" si="12"/>
        <v>0</v>
      </c>
      <c r="E53" s="244">
        <f t="shared" si="12"/>
        <v>0</v>
      </c>
      <c r="F53" s="244">
        <f t="shared" si="12"/>
        <v>3306260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587">
        <f>SUM(R43:R52)</f>
        <v>3306260</v>
      </c>
      <c r="S53" s="244">
        <f t="shared" si="12"/>
        <v>3306260</v>
      </c>
      <c r="T53" s="244">
        <f t="shared" si="12"/>
        <v>0</v>
      </c>
      <c r="U53" s="247"/>
    </row>
    <row r="54" spans="1:21" s="238" customFormat="1">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3">SUM(C55+D55)</f>
        <v>200250</v>
      </c>
      <c r="C55" s="241">
        <v>200250</v>
      </c>
      <c r="D55" s="241"/>
      <c r="E55" s="241"/>
      <c r="F55" s="241">
        <f>C55</f>
        <v>200250</v>
      </c>
      <c r="G55" s="241"/>
      <c r="H55" s="241"/>
      <c r="I55" s="241"/>
      <c r="J55" s="241"/>
      <c r="K55" s="241"/>
      <c r="L55" s="241"/>
      <c r="M55" s="241"/>
      <c r="N55" s="241"/>
      <c r="O55" s="241"/>
      <c r="P55" s="241"/>
      <c r="Q55" s="241"/>
      <c r="R55" s="971">
        <f t="shared" ref="R55:R61" si="14">SUM(E55:Q55)</f>
        <v>200250</v>
      </c>
      <c r="S55" s="242"/>
      <c r="T55" s="242"/>
      <c r="U55" s="237"/>
    </row>
    <row r="56" spans="1:21" s="333" customFormat="1">
      <c r="A56" s="327" t="s">
        <v>163</v>
      </c>
      <c r="B56" s="334">
        <f t="shared" si="13"/>
        <v>97550</v>
      </c>
      <c r="C56" s="331">
        <v>97550</v>
      </c>
      <c r="D56" s="331"/>
      <c r="E56" s="331"/>
      <c r="F56" s="331">
        <f>C56</f>
        <v>97550</v>
      </c>
      <c r="G56" s="331"/>
      <c r="H56" s="331"/>
      <c r="I56" s="331"/>
      <c r="J56" s="331"/>
      <c r="K56" s="331"/>
      <c r="L56" s="331"/>
      <c r="M56" s="331"/>
      <c r="N56" s="331"/>
      <c r="O56" s="331"/>
      <c r="P56" s="331"/>
      <c r="Q56" s="331"/>
      <c r="R56" s="971">
        <f t="shared" si="14"/>
        <v>97550</v>
      </c>
      <c r="S56" s="335"/>
      <c r="T56" s="335"/>
      <c r="U56" s="332"/>
    </row>
    <row r="57" spans="1:21" s="238" customFormat="1">
      <c r="A57" s="239" t="s">
        <v>167</v>
      </c>
      <c r="B57" s="240">
        <f t="shared" si="13"/>
        <v>0</v>
      </c>
      <c r="C57" s="241"/>
      <c r="D57" s="241"/>
      <c r="E57" s="241"/>
      <c r="F57" s="241"/>
      <c r="G57" s="241"/>
      <c r="H57" s="241"/>
      <c r="I57" s="241"/>
      <c r="J57" s="241"/>
      <c r="K57" s="241"/>
      <c r="L57" s="241"/>
      <c r="M57" s="241"/>
      <c r="N57" s="241"/>
      <c r="O57" s="241"/>
      <c r="P57" s="241"/>
      <c r="Q57" s="241"/>
      <c r="R57" s="971">
        <f t="shared" si="14"/>
        <v>0</v>
      </c>
      <c r="S57" s="242"/>
      <c r="T57" s="242"/>
      <c r="U57" s="237"/>
    </row>
    <row r="58" spans="1:21" s="238" customFormat="1">
      <c r="A58" s="479" t="s">
        <v>165</v>
      </c>
      <c r="B58" s="240">
        <f t="shared" si="13"/>
        <v>0</v>
      </c>
      <c r="C58" s="241"/>
      <c r="D58" s="241"/>
      <c r="E58" s="241"/>
      <c r="F58" s="241"/>
      <c r="G58" s="241"/>
      <c r="H58" s="241"/>
      <c r="I58" s="241"/>
      <c r="J58" s="241"/>
      <c r="K58" s="241"/>
      <c r="L58" s="241"/>
      <c r="M58" s="241"/>
      <c r="N58" s="241"/>
      <c r="O58" s="241"/>
      <c r="P58" s="241"/>
      <c r="Q58" s="241"/>
      <c r="R58" s="971">
        <f t="shared" si="14"/>
        <v>0</v>
      </c>
      <c r="S58" s="242"/>
      <c r="T58" s="242"/>
      <c r="U58" s="237"/>
    </row>
    <row r="59" spans="1:21" s="238" customFormat="1">
      <c r="A59" s="239" t="s">
        <v>166</v>
      </c>
      <c r="B59" s="240">
        <f t="shared" si="13"/>
        <v>0</v>
      </c>
      <c r="C59" s="241"/>
      <c r="D59" s="241"/>
      <c r="E59" s="241"/>
      <c r="F59" s="241"/>
      <c r="G59" s="241"/>
      <c r="H59" s="241"/>
      <c r="I59" s="241"/>
      <c r="J59" s="241"/>
      <c r="K59" s="241"/>
      <c r="L59" s="241"/>
      <c r="M59" s="241"/>
      <c r="N59" s="241"/>
      <c r="O59" s="241"/>
      <c r="P59" s="241"/>
      <c r="Q59" s="241"/>
      <c r="R59" s="971">
        <f t="shared" si="14"/>
        <v>0</v>
      </c>
      <c r="S59" s="242"/>
      <c r="T59" s="242"/>
      <c r="U59" s="237"/>
    </row>
    <row r="60" spans="1:21" s="238" customFormat="1">
      <c r="A60" s="246" t="s">
        <v>38</v>
      </c>
      <c r="B60" s="240">
        <f t="shared" si="13"/>
        <v>0</v>
      </c>
      <c r="C60" s="241"/>
      <c r="D60" s="241"/>
      <c r="E60" s="241"/>
      <c r="F60" s="241"/>
      <c r="G60" s="241"/>
      <c r="H60" s="241"/>
      <c r="I60" s="241"/>
      <c r="J60" s="241"/>
      <c r="K60" s="241"/>
      <c r="L60" s="241"/>
      <c r="M60" s="241"/>
      <c r="N60" s="241"/>
      <c r="O60" s="241"/>
      <c r="P60" s="241"/>
      <c r="Q60" s="241"/>
      <c r="R60" s="971">
        <f t="shared" si="14"/>
        <v>0</v>
      </c>
      <c r="S60" s="242"/>
      <c r="T60" s="242"/>
      <c r="U60" s="237"/>
    </row>
    <row r="61" spans="1:21" s="238" customFormat="1">
      <c r="A61" s="246" t="s">
        <v>38</v>
      </c>
      <c r="B61" s="240">
        <f t="shared" si="13"/>
        <v>0</v>
      </c>
      <c r="C61" s="241"/>
      <c r="D61" s="241"/>
      <c r="E61" s="241"/>
      <c r="F61" s="241"/>
      <c r="G61" s="241"/>
      <c r="H61" s="241"/>
      <c r="I61" s="241"/>
      <c r="J61" s="241"/>
      <c r="K61" s="241"/>
      <c r="L61" s="241"/>
      <c r="M61" s="241"/>
      <c r="N61" s="241"/>
      <c r="O61" s="241"/>
      <c r="P61" s="241"/>
      <c r="Q61" s="241"/>
      <c r="R61" s="971">
        <f t="shared" si="14"/>
        <v>0</v>
      </c>
      <c r="S61" s="242"/>
      <c r="T61" s="242"/>
      <c r="U61" s="237"/>
    </row>
    <row r="62" spans="1:21" s="238" customFormat="1" ht="13.7" customHeight="1">
      <c r="A62" s="243" t="s">
        <v>324</v>
      </c>
      <c r="B62" s="240">
        <f>SUM(C62:D62)</f>
        <v>297800</v>
      </c>
      <c r="C62" s="240">
        <f t="shared" ref="C62:Q62" si="15">SUM(C55:C61)</f>
        <v>297800</v>
      </c>
      <c r="D62" s="240">
        <f t="shared" si="15"/>
        <v>0</v>
      </c>
      <c r="E62" s="240">
        <f t="shared" si="15"/>
        <v>0</v>
      </c>
      <c r="F62" s="240">
        <f t="shared" si="15"/>
        <v>297800</v>
      </c>
      <c r="G62" s="240">
        <f t="shared" si="15"/>
        <v>0</v>
      </c>
      <c r="H62" s="240">
        <f t="shared" si="15"/>
        <v>0</v>
      </c>
      <c r="I62" s="240">
        <f t="shared" si="15"/>
        <v>0</v>
      </c>
      <c r="J62" s="240">
        <f t="shared" si="15"/>
        <v>0</v>
      </c>
      <c r="K62" s="240">
        <f t="shared" si="15"/>
        <v>0</v>
      </c>
      <c r="L62" s="240">
        <f t="shared" si="15"/>
        <v>0</v>
      </c>
      <c r="M62" s="240">
        <f t="shared" si="15"/>
        <v>0</v>
      </c>
      <c r="N62" s="240">
        <f t="shared" si="15"/>
        <v>0</v>
      </c>
      <c r="O62" s="240">
        <f t="shared" si="15"/>
        <v>0</v>
      </c>
      <c r="P62" s="240">
        <f t="shared" si="15"/>
        <v>0</v>
      </c>
      <c r="Q62" s="240">
        <f t="shared" si="15"/>
        <v>0</v>
      </c>
      <c r="R62" s="587">
        <f>SUM(R55:R61)</f>
        <v>297800</v>
      </c>
      <c r="S62" s="242"/>
      <c r="T62" s="242"/>
      <c r="U62" s="237"/>
    </row>
    <row r="63" spans="1:21" s="238" customFormat="1">
      <c r="A63" s="249" t="s">
        <v>325</v>
      </c>
      <c r="B63" s="240">
        <f>SUM(B8+B11+B13+B14+B15+B25+B26+B36+B40+B41+B53+B62)</f>
        <v>35639784</v>
      </c>
      <c r="C63" s="240">
        <f t="shared" ref="C63:Q63" si="16">SUM(C8+C11+C13+C14+C15+C25+C26+C36+C40+C41+C53+C62)</f>
        <v>35639784</v>
      </c>
      <c r="D63" s="240">
        <f t="shared" si="16"/>
        <v>0</v>
      </c>
      <c r="E63" s="240">
        <f t="shared" si="16"/>
        <v>2946440</v>
      </c>
      <c r="F63" s="240">
        <f t="shared" si="16"/>
        <v>32693344</v>
      </c>
      <c r="G63" s="240">
        <f t="shared" si="16"/>
        <v>0</v>
      </c>
      <c r="H63" s="240">
        <f t="shared" si="16"/>
        <v>0</v>
      </c>
      <c r="I63" s="240">
        <f t="shared" si="16"/>
        <v>0</v>
      </c>
      <c r="J63" s="240">
        <f t="shared" si="16"/>
        <v>0</v>
      </c>
      <c r="K63" s="240">
        <f t="shared" si="16"/>
        <v>0</v>
      </c>
      <c r="L63" s="240">
        <f t="shared" si="16"/>
        <v>0</v>
      </c>
      <c r="M63" s="240">
        <f t="shared" si="16"/>
        <v>0</v>
      </c>
      <c r="N63" s="240">
        <f t="shared" si="16"/>
        <v>0</v>
      </c>
      <c r="O63" s="240">
        <f t="shared" si="16"/>
        <v>0</v>
      </c>
      <c r="P63" s="240">
        <f t="shared" si="16"/>
        <v>0</v>
      </c>
      <c r="Q63" s="240">
        <f t="shared" si="16"/>
        <v>0</v>
      </c>
      <c r="R63" s="587">
        <f>SUM(R8+R11+R13+R14+R15+R25+R26+R36+R40+R41+R53+R62)</f>
        <v>35639784</v>
      </c>
      <c r="S63" s="240">
        <f>SUM(S10+S13+S14+S15+S25+S26+S36+S40+S41+S53)</f>
        <v>32571984</v>
      </c>
      <c r="T63" s="240">
        <f>SUM(T11+T13+T14+T15+T25+T26+T36+T40+T41+T53)</f>
        <v>0</v>
      </c>
      <c r="U63" s="237"/>
    </row>
    <row r="64" spans="1:21" s="238" customFormat="1">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183</v>
      </c>
      <c r="B65" s="240">
        <f>SUM(C65+D65)</f>
        <v>0</v>
      </c>
      <c r="C65" s="241"/>
      <c r="D65" s="241"/>
      <c r="E65" s="241"/>
      <c r="F65" s="241"/>
      <c r="G65" s="241"/>
      <c r="H65" s="241"/>
      <c r="I65" s="241"/>
      <c r="J65" s="241"/>
      <c r="K65" s="241"/>
      <c r="L65" s="241"/>
      <c r="M65" s="241"/>
      <c r="N65" s="241"/>
      <c r="O65" s="241"/>
      <c r="P65" s="241"/>
      <c r="Q65" s="241"/>
      <c r="R65" s="971">
        <f>SUM(E65:Q65)</f>
        <v>0</v>
      </c>
      <c r="S65" s="241"/>
      <c r="T65" s="241"/>
      <c r="U65" s="237"/>
    </row>
    <row r="66" spans="1:21" s="238" customFormat="1">
      <c r="A66" s="975" t="s">
        <v>1628</v>
      </c>
      <c r="B66" s="240">
        <f>SUM(C66+D66)</f>
        <v>71000</v>
      </c>
      <c r="C66" s="241">
        <v>71000</v>
      </c>
      <c r="D66" s="241"/>
      <c r="E66" s="241"/>
      <c r="F66" s="241">
        <f>C66</f>
        <v>71000</v>
      </c>
      <c r="G66" s="241"/>
      <c r="H66" s="241"/>
      <c r="I66" s="241"/>
      <c r="J66" s="241"/>
      <c r="K66" s="241"/>
      <c r="L66" s="241"/>
      <c r="M66" s="241"/>
      <c r="N66" s="241"/>
      <c r="O66" s="241"/>
      <c r="P66" s="241"/>
      <c r="Q66" s="241"/>
      <c r="R66" s="971">
        <f>SUM(E66:Q66)</f>
        <v>71000</v>
      </c>
      <c r="S66" s="241">
        <f>C66</f>
        <v>71000</v>
      </c>
      <c r="T66" s="241"/>
      <c r="U66" s="237"/>
    </row>
    <row r="67" spans="1:21" s="238" customFormat="1">
      <c r="A67" s="243" t="s">
        <v>680</v>
      </c>
      <c r="B67" s="240">
        <f>SUM(C67:D67)</f>
        <v>71000</v>
      </c>
      <c r="C67" s="240">
        <f>SUM(C64:C66)</f>
        <v>71000</v>
      </c>
      <c r="D67" s="240">
        <f>SUM(D64:D66)</f>
        <v>0</v>
      </c>
      <c r="E67" s="240">
        <f t="shared" ref="E67:T67" si="17">SUM(E65:E66)</f>
        <v>0</v>
      </c>
      <c r="F67" s="240">
        <f t="shared" si="17"/>
        <v>71000</v>
      </c>
      <c r="G67" s="240">
        <f t="shared" si="17"/>
        <v>0</v>
      </c>
      <c r="H67" s="240">
        <f t="shared" si="17"/>
        <v>0</v>
      </c>
      <c r="I67" s="240">
        <f t="shared" si="17"/>
        <v>0</v>
      </c>
      <c r="J67" s="240">
        <f t="shared" si="17"/>
        <v>0</v>
      </c>
      <c r="K67" s="240">
        <f t="shared" si="17"/>
        <v>0</v>
      </c>
      <c r="L67" s="240">
        <f t="shared" si="17"/>
        <v>0</v>
      </c>
      <c r="M67" s="240">
        <f t="shared" si="17"/>
        <v>0</v>
      </c>
      <c r="N67" s="240">
        <f t="shared" si="17"/>
        <v>0</v>
      </c>
      <c r="O67" s="240">
        <f t="shared" si="17"/>
        <v>0</v>
      </c>
      <c r="P67" s="240">
        <f t="shared" si="17"/>
        <v>0</v>
      </c>
      <c r="Q67" s="240">
        <f t="shared" si="17"/>
        <v>0</v>
      </c>
      <c r="R67" s="587">
        <f>SUM(R65:R66)</f>
        <v>71000</v>
      </c>
      <c r="S67" s="244">
        <f>SUM(S65:S66)</f>
        <v>71000</v>
      </c>
      <c r="T67" s="244">
        <f t="shared" si="17"/>
        <v>0</v>
      </c>
      <c r="U67" s="237"/>
    </row>
    <row r="68" spans="1:21" s="238" customFormat="1">
      <c r="A68" s="235" t="s">
        <v>681</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682</v>
      </c>
      <c r="B69" s="240">
        <f>SUM(C69+D69)</f>
        <v>0</v>
      </c>
      <c r="C69" s="241"/>
      <c r="D69" s="241"/>
      <c r="E69" s="241"/>
      <c r="F69" s="241"/>
      <c r="G69" s="241"/>
      <c r="H69" s="241"/>
      <c r="I69" s="241"/>
      <c r="J69" s="241"/>
      <c r="K69" s="241"/>
      <c r="L69" s="241"/>
      <c r="M69" s="241"/>
      <c r="N69" s="241"/>
      <c r="O69" s="241"/>
      <c r="P69" s="241"/>
      <c r="Q69" s="241"/>
      <c r="R69" s="971">
        <f>SUM(E69:Q69)</f>
        <v>0</v>
      </c>
      <c r="S69" s="242"/>
      <c r="T69" s="242"/>
      <c r="U69" s="237"/>
    </row>
    <row r="70" spans="1:21" s="238" customFormat="1">
      <c r="A70" s="239" t="s">
        <v>683</v>
      </c>
      <c r="B70" s="240">
        <f>SUM(C70+D70)</f>
        <v>0</v>
      </c>
      <c r="C70" s="241"/>
      <c r="D70" s="241"/>
      <c r="E70" s="241"/>
      <c r="F70" s="241"/>
      <c r="G70" s="241"/>
      <c r="H70" s="241"/>
      <c r="I70" s="241"/>
      <c r="J70" s="241"/>
      <c r="K70" s="241"/>
      <c r="L70" s="241"/>
      <c r="M70" s="241"/>
      <c r="N70" s="241"/>
      <c r="O70" s="241"/>
      <c r="P70" s="241"/>
      <c r="Q70" s="241"/>
      <c r="R70" s="971">
        <f>SUM(E70:Q70)</f>
        <v>0</v>
      </c>
      <c r="S70" s="242"/>
      <c r="T70" s="242"/>
      <c r="U70" s="237"/>
    </row>
    <row r="71" spans="1:21" s="238" customFormat="1">
      <c r="A71" s="809" t="s">
        <v>1164</v>
      </c>
      <c r="B71" s="240">
        <f>SUM(C71+D71)</f>
        <v>0</v>
      </c>
      <c r="C71" s="241"/>
      <c r="D71" s="241"/>
      <c r="E71" s="241"/>
      <c r="F71" s="241"/>
      <c r="G71" s="241"/>
      <c r="H71" s="241"/>
      <c r="I71" s="241"/>
      <c r="J71" s="241"/>
      <c r="K71" s="241"/>
      <c r="L71" s="241"/>
      <c r="M71" s="241"/>
      <c r="N71" s="241"/>
      <c r="O71" s="241"/>
      <c r="P71" s="241"/>
      <c r="Q71" s="241"/>
      <c r="R71" s="971">
        <f>SUM(E71:Q71)</f>
        <v>0</v>
      </c>
      <c r="S71" s="242"/>
      <c r="T71" s="242"/>
      <c r="U71" s="237"/>
    </row>
    <row r="72" spans="1:21" s="238" customFormat="1">
      <c r="A72" s="239" t="s">
        <v>684</v>
      </c>
      <c r="B72" s="240">
        <f>SUM(C72+D72)</f>
        <v>802245</v>
      </c>
      <c r="C72" s="241">
        <v>802245</v>
      </c>
      <c r="D72" s="241"/>
      <c r="E72" s="241"/>
      <c r="F72" s="241">
        <f>C72</f>
        <v>802245</v>
      </c>
      <c r="G72" s="241"/>
      <c r="H72" s="241"/>
      <c r="I72" s="241"/>
      <c r="J72" s="241"/>
      <c r="K72" s="241"/>
      <c r="L72" s="241"/>
      <c r="M72" s="241"/>
      <c r="N72" s="241"/>
      <c r="O72" s="241"/>
      <c r="P72" s="241"/>
      <c r="Q72" s="241"/>
      <c r="R72" s="971">
        <f>SUM(E72:Q72)</f>
        <v>802245</v>
      </c>
      <c r="S72" s="242"/>
      <c r="T72" s="242"/>
      <c r="U72" s="237"/>
    </row>
    <row r="73" spans="1:21" s="238" customFormat="1">
      <c r="A73" s="975" t="s">
        <v>38</v>
      </c>
      <c r="B73" s="240">
        <f>SUM(C73+D73)</f>
        <v>0</v>
      </c>
      <c r="C73" s="241"/>
      <c r="D73" s="241"/>
      <c r="E73" s="241"/>
      <c r="F73" s="241"/>
      <c r="G73" s="241"/>
      <c r="H73" s="241"/>
      <c r="I73" s="241"/>
      <c r="J73" s="241"/>
      <c r="K73" s="241"/>
      <c r="L73" s="241"/>
      <c r="M73" s="241"/>
      <c r="N73" s="241"/>
      <c r="O73" s="241"/>
      <c r="P73" s="241"/>
      <c r="Q73" s="241"/>
      <c r="R73" s="971">
        <f>SUM(E73:Q73)</f>
        <v>0</v>
      </c>
      <c r="S73" s="242"/>
      <c r="T73" s="242"/>
      <c r="U73" s="237"/>
    </row>
    <row r="74" spans="1:21" s="238" customFormat="1">
      <c r="A74" s="243" t="s">
        <v>685</v>
      </c>
      <c r="B74" s="240">
        <f>SUM(C74:D74)</f>
        <v>802245</v>
      </c>
      <c r="C74" s="240">
        <f>SUM(C69:C73)</f>
        <v>802245</v>
      </c>
      <c r="D74" s="240">
        <f>SUM(D69:D73)</f>
        <v>0</v>
      </c>
      <c r="E74" s="240">
        <f t="shared" ref="E74:Q74" si="18">SUM(E69:E73)</f>
        <v>0</v>
      </c>
      <c r="F74" s="240">
        <f t="shared" si="18"/>
        <v>802245</v>
      </c>
      <c r="G74" s="240">
        <f t="shared" si="18"/>
        <v>0</v>
      </c>
      <c r="H74" s="240">
        <f t="shared" si="18"/>
        <v>0</v>
      </c>
      <c r="I74" s="240">
        <f t="shared" si="18"/>
        <v>0</v>
      </c>
      <c r="J74" s="240">
        <f t="shared" si="18"/>
        <v>0</v>
      </c>
      <c r="K74" s="240">
        <f t="shared" si="18"/>
        <v>0</v>
      </c>
      <c r="L74" s="240">
        <f t="shared" si="18"/>
        <v>0</v>
      </c>
      <c r="M74" s="240">
        <f t="shared" si="18"/>
        <v>0</v>
      </c>
      <c r="N74" s="240">
        <f t="shared" si="18"/>
        <v>0</v>
      </c>
      <c r="O74" s="240">
        <f t="shared" si="18"/>
        <v>0</v>
      </c>
      <c r="P74" s="240">
        <f t="shared" si="18"/>
        <v>0</v>
      </c>
      <c r="Q74" s="240">
        <f t="shared" si="18"/>
        <v>0</v>
      </c>
      <c r="R74" s="587">
        <f>SUM(R69:R73)</f>
        <v>802245</v>
      </c>
      <c r="S74" s="242"/>
      <c r="T74" s="242"/>
      <c r="U74" s="237"/>
    </row>
    <row r="75" spans="1:21" s="238" customFormat="1">
      <c r="A75" s="235" t="s">
        <v>1534</v>
      </c>
      <c r="B75" s="245"/>
      <c r="C75" s="245"/>
      <c r="D75" s="245"/>
      <c r="E75" s="245"/>
      <c r="F75" s="245"/>
      <c r="G75" s="245"/>
      <c r="H75" s="245"/>
      <c r="I75" s="245"/>
      <c r="J75" s="245"/>
      <c r="K75" s="245"/>
      <c r="L75" s="245"/>
      <c r="M75" s="245"/>
      <c r="N75" s="245"/>
      <c r="O75" s="245"/>
      <c r="P75" s="245"/>
      <c r="Q75" s="245"/>
      <c r="R75" s="588"/>
      <c r="S75" s="245"/>
      <c r="T75" s="245"/>
      <c r="U75" s="237"/>
    </row>
    <row r="76" spans="1:21" s="238" customFormat="1">
      <c r="A76" s="479" t="s">
        <v>1536</v>
      </c>
      <c r="B76" s="240">
        <f>SUM(C76:D76)</f>
        <v>0</v>
      </c>
      <c r="C76" s="241"/>
      <c r="D76" s="241"/>
      <c r="E76" s="241"/>
      <c r="F76" s="241"/>
      <c r="G76" s="241"/>
      <c r="H76" s="241"/>
      <c r="I76" s="241"/>
      <c r="J76" s="241"/>
      <c r="K76" s="241"/>
      <c r="L76" s="241"/>
      <c r="M76" s="241"/>
      <c r="N76" s="241"/>
      <c r="O76" s="241"/>
      <c r="P76" s="241"/>
      <c r="Q76" s="241"/>
      <c r="R76" s="971">
        <f>SUM(E76:Q76)</f>
        <v>0</v>
      </c>
      <c r="S76" s="241"/>
      <c r="T76" s="241"/>
      <c r="U76" s="237"/>
    </row>
    <row r="77" spans="1:21" s="238" customFormat="1">
      <c r="A77" s="479" t="s">
        <v>64</v>
      </c>
      <c r="B77" s="240">
        <f>SUM(C77:D77)</f>
        <v>0</v>
      </c>
      <c r="C77" s="241"/>
      <c r="D77" s="241"/>
      <c r="E77" s="241"/>
      <c r="F77" s="241"/>
      <c r="G77" s="241"/>
      <c r="H77" s="241"/>
      <c r="I77" s="241"/>
      <c r="J77" s="241"/>
      <c r="K77" s="241"/>
      <c r="L77" s="241"/>
      <c r="M77" s="241"/>
      <c r="N77" s="241"/>
      <c r="O77" s="241"/>
      <c r="P77" s="241"/>
      <c r="Q77" s="241"/>
      <c r="R77" s="971">
        <f>SUM(E77:Q77)</f>
        <v>0</v>
      </c>
      <c r="S77" s="241"/>
      <c r="T77" s="241"/>
      <c r="U77" s="237"/>
    </row>
    <row r="78" spans="1:21" s="238" customFormat="1">
      <c r="A78" s="243" t="s">
        <v>1533</v>
      </c>
      <c r="B78" s="240">
        <f>SUM(C78:D78)</f>
        <v>0</v>
      </c>
      <c r="C78" s="942">
        <f>SUM(C76:C77)</f>
        <v>0</v>
      </c>
      <c r="D78" s="942">
        <f t="shared" ref="D78:T78" si="19">SUM(D76:D77)</f>
        <v>0</v>
      </c>
      <c r="E78" s="942">
        <f t="shared" si="19"/>
        <v>0</v>
      </c>
      <c r="F78" s="942">
        <f t="shared" si="19"/>
        <v>0</v>
      </c>
      <c r="G78" s="942">
        <f t="shared" si="19"/>
        <v>0</v>
      </c>
      <c r="H78" s="942">
        <f t="shared" si="19"/>
        <v>0</v>
      </c>
      <c r="I78" s="942">
        <f t="shared" si="19"/>
        <v>0</v>
      </c>
      <c r="J78" s="942">
        <f t="shared" si="19"/>
        <v>0</v>
      </c>
      <c r="K78" s="942">
        <f t="shared" si="19"/>
        <v>0</v>
      </c>
      <c r="L78" s="942">
        <f t="shared" si="19"/>
        <v>0</v>
      </c>
      <c r="M78" s="942">
        <f t="shared" si="19"/>
        <v>0</v>
      </c>
      <c r="N78" s="942">
        <f t="shared" si="19"/>
        <v>0</v>
      </c>
      <c r="O78" s="942">
        <f t="shared" si="19"/>
        <v>0</v>
      </c>
      <c r="P78" s="942">
        <f t="shared" si="19"/>
        <v>0</v>
      </c>
      <c r="Q78" s="942">
        <f t="shared" si="19"/>
        <v>0</v>
      </c>
      <c r="R78" s="942">
        <f t="shared" si="19"/>
        <v>0</v>
      </c>
      <c r="S78" s="942">
        <f t="shared" si="19"/>
        <v>0</v>
      </c>
      <c r="T78" s="942">
        <f t="shared" si="19"/>
        <v>0</v>
      </c>
      <c r="U78" s="237"/>
    </row>
    <row r="79" spans="1:21" s="238" customFormat="1">
      <c r="A79" s="235" t="s">
        <v>874</v>
      </c>
      <c r="B79" s="245"/>
      <c r="C79" s="245"/>
      <c r="D79" s="245"/>
      <c r="E79" s="245"/>
      <c r="F79" s="245"/>
      <c r="G79" s="245"/>
      <c r="H79" s="245"/>
      <c r="I79" s="245"/>
      <c r="J79" s="245"/>
      <c r="K79" s="245"/>
      <c r="L79" s="245"/>
      <c r="M79" s="245"/>
      <c r="N79" s="245"/>
      <c r="O79" s="245"/>
      <c r="P79" s="245"/>
      <c r="Q79" s="245"/>
      <c r="R79" s="588"/>
      <c r="S79" s="245"/>
      <c r="T79" s="245"/>
      <c r="U79" s="237"/>
    </row>
    <row r="80" spans="1:21" s="238" customFormat="1" ht="13.7" customHeight="1">
      <c r="A80" s="239" t="s">
        <v>875</v>
      </c>
      <c r="B80" s="240">
        <f t="shared" ref="B80:B94" si="20">SUM(C80+D80)</f>
        <v>18000</v>
      </c>
      <c r="C80" s="241">
        <v>18000</v>
      </c>
      <c r="D80" s="241"/>
      <c r="E80" s="241"/>
      <c r="F80" s="241">
        <f>C80</f>
        <v>18000</v>
      </c>
      <c r="G80" s="241"/>
      <c r="H80" s="241"/>
      <c r="I80" s="241"/>
      <c r="J80" s="241"/>
      <c r="K80" s="241"/>
      <c r="L80" s="241"/>
      <c r="M80" s="241"/>
      <c r="N80" s="241"/>
      <c r="O80" s="241"/>
      <c r="P80" s="241"/>
      <c r="Q80" s="241"/>
      <c r="R80" s="971">
        <f t="shared" ref="R80:R94" si="21">SUM(E80:Q80)</f>
        <v>18000</v>
      </c>
      <c r="S80" s="242"/>
      <c r="T80" s="242"/>
      <c r="U80" s="237"/>
    </row>
    <row r="81" spans="1:21" s="238" customFormat="1">
      <c r="A81" s="239" t="s">
        <v>876</v>
      </c>
      <c r="B81" s="240">
        <f t="shared" si="20"/>
        <v>0</v>
      </c>
      <c r="C81" s="241"/>
      <c r="D81" s="241"/>
      <c r="E81" s="241"/>
      <c r="F81" s="241"/>
      <c r="G81" s="241"/>
      <c r="H81" s="241"/>
      <c r="I81" s="241"/>
      <c r="J81" s="241"/>
      <c r="K81" s="241"/>
      <c r="L81" s="241"/>
      <c r="M81" s="241"/>
      <c r="N81" s="241"/>
      <c r="O81" s="241"/>
      <c r="P81" s="241"/>
      <c r="Q81" s="241"/>
      <c r="R81" s="971">
        <f t="shared" si="21"/>
        <v>0</v>
      </c>
      <c r="S81" s="241"/>
      <c r="T81" s="241"/>
      <c r="U81" s="237"/>
    </row>
    <row r="82" spans="1:21" s="238" customFormat="1">
      <c r="A82" s="239" t="s">
        <v>877</v>
      </c>
      <c r="B82" s="240">
        <f t="shared" si="20"/>
        <v>0</v>
      </c>
      <c r="C82" s="241"/>
      <c r="D82" s="241"/>
      <c r="E82" s="241"/>
      <c r="F82" s="241"/>
      <c r="G82" s="241"/>
      <c r="H82" s="241"/>
      <c r="I82" s="241"/>
      <c r="J82" s="241"/>
      <c r="K82" s="241"/>
      <c r="L82" s="241"/>
      <c r="M82" s="241"/>
      <c r="N82" s="241"/>
      <c r="O82" s="241"/>
      <c r="P82" s="241"/>
      <c r="Q82" s="241"/>
      <c r="R82" s="971">
        <f t="shared" si="21"/>
        <v>0</v>
      </c>
      <c r="S82" s="241"/>
      <c r="T82" s="241"/>
      <c r="U82" s="237"/>
    </row>
    <row r="83" spans="1:21" s="238" customFormat="1">
      <c r="A83" s="239" t="s">
        <v>878</v>
      </c>
      <c r="B83" s="240">
        <f t="shared" si="20"/>
        <v>5011608</v>
      </c>
      <c r="C83" s="241">
        <v>5011608</v>
      </c>
      <c r="D83" s="241"/>
      <c r="E83" s="241"/>
      <c r="F83" s="241">
        <f>37550000-33584589</f>
        <v>3965411</v>
      </c>
      <c r="G83" s="241"/>
      <c r="H83" s="241"/>
      <c r="I83" s="241">
        <f>C83-F83</f>
        <v>1046197</v>
      </c>
      <c r="J83" s="241"/>
      <c r="K83" s="241"/>
      <c r="L83" s="241"/>
      <c r="M83" s="241"/>
      <c r="N83" s="241"/>
      <c r="O83" s="241"/>
      <c r="P83" s="241"/>
      <c r="Q83" s="241"/>
      <c r="R83" s="971">
        <f t="shared" si="21"/>
        <v>5011608</v>
      </c>
      <c r="S83" s="241">
        <f>C83</f>
        <v>5011608</v>
      </c>
      <c r="T83" s="241"/>
      <c r="U83" s="237"/>
    </row>
    <row r="84" spans="1:21" s="238" customFormat="1">
      <c r="A84" s="239" t="s">
        <v>879</v>
      </c>
      <c r="B84" s="240">
        <f t="shared" si="20"/>
        <v>0</v>
      </c>
      <c r="C84" s="241"/>
      <c r="D84" s="241"/>
      <c r="E84" s="241"/>
      <c r="F84" s="241"/>
      <c r="G84" s="241"/>
      <c r="H84" s="241"/>
      <c r="I84" s="241"/>
      <c r="J84" s="241"/>
      <c r="K84" s="241"/>
      <c r="L84" s="241"/>
      <c r="M84" s="241"/>
      <c r="N84" s="241"/>
      <c r="O84" s="241"/>
      <c r="P84" s="241"/>
      <c r="Q84" s="241"/>
      <c r="R84" s="971">
        <f t="shared" si="21"/>
        <v>0</v>
      </c>
      <c r="S84" s="241"/>
      <c r="T84" s="241"/>
      <c r="U84" s="237"/>
    </row>
    <row r="85" spans="1:21" s="238" customFormat="1">
      <c r="A85" s="239" t="s">
        <v>880</v>
      </c>
      <c r="B85" s="240">
        <f t="shared" si="20"/>
        <v>165000</v>
      </c>
      <c r="C85" s="241">
        <v>165000</v>
      </c>
      <c r="D85" s="241"/>
      <c r="E85" s="241"/>
      <c r="F85" s="241"/>
      <c r="G85" s="241"/>
      <c r="H85" s="241"/>
      <c r="I85" s="241">
        <f>C85</f>
        <v>165000</v>
      </c>
      <c r="J85" s="241"/>
      <c r="K85" s="241"/>
      <c r="L85" s="241"/>
      <c r="M85" s="241"/>
      <c r="N85" s="241"/>
      <c r="O85" s="241"/>
      <c r="P85" s="241"/>
      <c r="Q85" s="241"/>
      <c r="R85" s="971">
        <f t="shared" si="21"/>
        <v>165000</v>
      </c>
      <c r="S85" s="242"/>
      <c r="T85" s="242"/>
      <c r="U85" s="237"/>
    </row>
    <row r="86" spans="1:21" s="238" customFormat="1">
      <c r="A86" s="239" t="s">
        <v>881</v>
      </c>
      <c r="B86" s="240">
        <f t="shared" si="20"/>
        <v>50000</v>
      </c>
      <c r="C86" s="241">
        <v>50000</v>
      </c>
      <c r="D86" s="241"/>
      <c r="E86" s="241"/>
      <c r="F86" s="241"/>
      <c r="G86" s="241"/>
      <c r="H86" s="241"/>
      <c r="I86" s="241">
        <f>C86</f>
        <v>50000</v>
      </c>
      <c r="J86" s="241"/>
      <c r="K86" s="241"/>
      <c r="L86" s="241"/>
      <c r="M86" s="241"/>
      <c r="N86" s="241"/>
      <c r="O86" s="241"/>
      <c r="P86" s="241"/>
      <c r="Q86" s="241"/>
      <c r="R86" s="971">
        <f t="shared" si="21"/>
        <v>50000</v>
      </c>
      <c r="S86" s="241">
        <f>C86</f>
        <v>50000</v>
      </c>
      <c r="T86" s="241"/>
      <c r="U86" s="237"/>
    </row>
    <row r="87" spans="1:21" s="238" customFormat="1">
      <c r="A87" s="239" t="s">
        <v>882</v>
      </c>
      <c r="B87" s="240">
        <f t="shared" si="20"/>
        <v>0</v>
      </c>
      <c r="C87" s="241"/>
      <c r="D87" s="241"/>
      <c r="E87" s="241"/>
      <c r="F87" s="241"/>
      <c r="G87" s="241"/>
      <c r="H87" s="241"/>
      <c r="I87" s="241"/>
      <c r="J87" s="241"/>
      <c r="K87" s="241"/>
      <c r="L87" s="241"/>
      <c r="M87" s="241"/>
      <c r="N87" s="241"/>
      <c r="O87" s="241"/>
      <c r="P87" s="241"/>
      <c r="Q87" s="241"/>
      <c r="R87" s="971">
        <f t="shared" si="21"/>
        <v>0</v>
      </c>
      <c r="S87" s="241"/>
      <c r="T87" s="241"/>
      <c r="U87" s="237"/>
    </row>
    <row r="88" spans="1:21" s="238" customFormat="1">
      <c r="A88" s="250" t="s">
        <v>417</v>
      </c>
      <c r="B88" s="240">
        <f t="shared" si="20"/>
        <v>0</v>
      </c>
      <c r="C88" s="241"/>
      <c r="D88" s="241"/>
      <c r="E88" s="241"/>
      <c r="F88" s="241"/>
      <c r="G88" s="241"/>
      <c r="H88" s="241"/>
      <c r="I88" s="241"/>
      <c r="J88" s="241"/>
      <c r="K88" s="241"/>
      <c r="L88" s="241"/>
      <c r="M88" s="241"/>
      <c r="N88" s="241"/>
      <c r="O88" s="241"/>
      <c r="P88" s="241"/>
      <c r="Q88" s="241"/>
      <c r="R88" s="971">
        <f t="shared" si="21"/>
        <v>0</v>
      </c>
      <c r="S88" s="241"/>
      <c r="T88" s="241"/>
      <c r="U88" s="237"/>
    </row>
    <row r="89" spans="1:21" s="238" customFormat="1">
      <c r="A89" s="941" t="s">
        <v>1535</v>
      </c>
      <c r="B89" s="240">
        <f t="shared" si="20"/>
        <v>0</v>
      </c>
      <c r="C89" s="241"/>
      <c r="D89" s="241"/>
      <c r="E89" s="241"/>
      <c r="F89" s="241"/>
      <c r="G89" s="241"/>
      <c r="H89" s="241"/>
      <c r="I89" s="241"/>
      <c r="J89" s="241"/>
      <c r="K89" s="241"/>
      <c r="L89" s="241"/>
      <c r="M89" s="241"/>
      <c r="N89" s="241"/>
      <c r="O89" s="241"/>
      <c r="P89" s="241"/>
      <c r="Q89" s="241"/>
      <c r="R89" s="971">
        <f t="shared" si="21"/>
        <v>0</v>
      </c>
      <c r="S89" s="241"/>
      <c r="T89" s="241"/>
      <c r="U89" s="237"/>
    </row>
    <row r="90" spans="1:21" s="238" customFormat="1">
      <c r="A90" s="975" t="s">
        <v>1629</v>
      </c>
      <c r="B90" s="240">
        <f t="shared" si="20"/>
        <v>71000</v>
      </c>
      <c r="C90" s="241">
        <v>71000</v>
      </c>
      <c r="D90" s="241"/>
      <c r="E90" s="241"/>
      <c r="F90" s="241"/>
      <c r="G90" s="241"/>
      <c r="H90" s="241"/>
      <c r="I90" s="241">
        <f>C90</f>
        <v>71000</v>
      </c>
      <c r="J90" s="241"/>
      <c r="K90" s="241"/>
      <c r="L90" s="241"/>
      <c r="M90" s="241"/>
      <c r="N90" s="241"/>
      <c r="O90" s="241"/>
      <c r="P90" s="241"/>
      <c r="Q90" s="241"/>
      <c r="R90" s="971">
        <f t="shared" si="21"/>
        <v>71000</v>
      </c>
      <c r="S90" s="241">
        <f>C90</f>
        <v>71000</v>
      </c>
      <c r="T90" s="241"/>
      <c r="U90" s="237"/>
    </row>
    <row r="91" spans="1:21" s="238" customFormat="1">
      <c r="A91" s="975" t="s">
        <v>1644</v>
      </c>
      <c r="B91" s="240">
        <f t="shared" si="20"/>
        <v>60000</v>
      </c>
      <c r="C91" s="241">
        <v>60000</v>
      </c>
      <c r="D91" s="241"/>
      <c r="E91" s="241"/>
      <c r="F91" s="241"/>
      <c r="G91" s="241"/>
      <c r="H91" s="241"/>
      <c r="I91" s="241">
        <f>C91</f>
        <v>60000</v>
      </c>
      <c r="J91" s="241"/>
      <c r="K91" s="241"/>
      <c r="L91" s="241"/>
      <c r="M91" s="241"/>
      <c r="N91" s="241"/>
      <c r="O91" s="241"/>
      <c r="P91" s="241"/>
      <c r="Q91" s="241"/>
      <c r="R91" s="971">
        <f t="shared" si="21"/>
        <v>60000</v>
      </c>
      <c r="S91" s="241">
        <f>C91</f>
        <v>60000</v>
      </c>
      <c r="T91" s="241"/>
      <c r="U91" s="237"/>
    </row>
    <row r="92" spans="1:21" s="238" customFormat="1">
      <c r="A92" s="975" t="s">
        <v>1630</v>
      </c>
      <c r="B92" s="240">
        <f t="shared" si="20"/>
        <v>71000</v>
      </c>
      <c r="C92" s="241">
        <v>71000</v>
      </c>
      <c r="D92" s="241"/>
      <c r="E92" s="241"/>
      <c r="F92" s="241"/>
      <c r="G92" s="241"/>
      <c r="H92" s="241"/>
      <c r="I92" s="241">
        <f>C92</f>
        <v>71000</v>
      </c>
      <c r="J92" s="241"/>
      <c r="K92" s="241"/>
      <c r="L92" s="241"/>
      <c r="M92" s="241"/>
      <c r="N92" s="241"/>
      <c r="O92" s="241"/>
      <c r="P92" s="241"/>
      <c r="Q92" s="241"/>
      <c r="R92" s="971">
        <f t="shared" si="21"/>
        <v>71000</v>
      </c>
      <c r="S92" s="241">
        <f>C92</f>
        <v>71000</v>
      </c>
      <c r="T92" s="241"/>
      <c r="U92" s="237"/>
    </row>
    <row r="93" spans="1:21" s="238" customFormat="1">
      <c r="A93" s="246" t="s">
        <v>38</v>
      </c>
      <c r="B93" s="240">
        <f t="shared" si="20"/>
        <v>0</v>
      </c>
      <c r="C93" s="241"/>
      <c r="D93" s="241"/>
      <c r="E93" s="241"/>
      <c r="F93" s="241"/>
      <c r="G93" s="241"/>
      <c r="H93" s="241"/>
      <c r="I93" s="241"/>
      <c r="J93" s="241"/>
      <c r="K93" s="241"/>
      <c r="L93" s="241"/>
      <c r="M93" s="241"/>
      <c r="N93" s="241"/>
      <c r="O93" s="241"/>
      <c r="P93" s="241"/>
      <c r="Q93" s="241"/>
      <c r="R93" s="971">
        <f t="shared" si="21"/>
        <v>0</v>
      </c>
      <c r="S93" s="241"/>
      <c r="T93" s="241"/>
      <c r="U93" s="237"/>
    </row>
    <row r="94" spans="1:21" s="238" customFormat="1">
      <c r="A94" s="246" t="s">
        <v>38</v>
      </c>
      <c r="B94" s="240">
        <f t="shared" si="20"/>
        <v>0</v>
      </c>
      <c r="C94" s="241"/>
      <c r="D94" s="241"/>
      <c r="E94" s="241"/>
      <c r="F94" s="241"/>
      <c r="G94" s="241"/>
      <c r="H94" s="241"/>
      <c r="I94" s="241"/>
      <c r="J94" s="241"/>
      <c r="K94" s="241"/>
      <c r="L94" s="241"/>
      <c r="M94" s="241"/>
      <c r="N94" s="241"/>
      <c r="O94" s="241"/>
      <c r="P94" s="241"/>
      <c r="Q94" s="241"/>
      <c r="R94" s="971">
        <f t="shared" si="21"/>
        <v>0</v>
      </c>
      <c r="S94" s="241"/>
      <c r="T94" s="241"/>
      <c r="U94" s="237"/>
    </row>
    <row r="95" spans="1:21" s="238" customFormat="1">
      <c r="A95" s="243" t="s">
        <v>883</v>
      </c>
      <c r="B95" s="240">
        <f>SUM(C95:D95)</f>
        <v>5446608</v>
      </c>
      <c r="C95" s="240">
        <f t="shared" ref="C95:Q95" si="22">SUM(C80:C94)</f>
        <v>5446608</v>
      </c>
      <c r="D95" s="240">
        <f t="shared" si="22"/>
        <v>0</v>
      </c>
      <c r="E95" s="240">
        <f t="shared" si="22"/>
        <v>0</v>
      </c>
      <c r="F95" s="240">
        <f t="shared" si="22"/>
        <v>3983411</v>
      </c>
      <c r="G95" s="240">
        <f t="shared" si="22"/>
        <v>0</v>
      </c>
      <c r="H95" s="240">
        <f t="shared" si="22"/>
        <v>0</v>
      </c>
      <c r="I95" s="240">
        <f t="shared" si="22"/>
        <v>1463197</v>
      </c>
      <c r="J95" s="240">
        <f t="shared" si="22"/>
        <v>0</v>
      </c>
      <c r="K95" s="240">
        <f t="shared" si="22"/>
        <v>0</v>
      </c>
      <c r="L95" s="240">
        <f t="shared" si="22"/>
        <v>0</v>
      </c>
      <c r="M95" s="240">
        <f t="shared" si="22"/>
        <v>0</v>
      </c>
      <c r="N95" s="240">
        <f t="shared" si="22"/>
        <v>0</v>
      </c>
      <c r="O95" s="240">
        <f t="shared" si="22"/>
        <v>0</v>
      </c>
      <c r="P95" s="240">
        <f t="shared" si="22"/>
        <v>0</v>
      </c>
      <c r="Q95" s="240">
        <f t="shared" si="22"/>
        <v>0</v>
      </c>
      <c r="R95" s="587">
        <f>SUM(R80:R94)</f>
        <v>5446608</v>
      </c>
      <c r="S95" s="244">
        <f>SUM(S81:S84,S86:S94)</f>
        <v>5263608</v>
      </c>
      <c r="T95" s="240">
        <f>SUM(T81:T84,T86:T94)</f>
        <v>0</v>
      </c>
      <c r="U95" s="237"/>
    </row>
    <row r="96" spans="1:21" s="238" customFormat="1">
      <c r="A96" s="243" t="s">
        <v>884</v>
      </c>
      <c r="B96" s="240">
        <f>SUM(C96:D96)</f>
        <v>41959637</v>
      </c>
      <c r="C96" s="240">
        <f>SUM(C63+C67+C74+C78+C95)</f>
        <v>41959637</v>
      </c>
      <c r="D96" s="240">
        <f t="shared" ref="D96:R96" si="23">SUM(D63+D67+D74+D78+D95)</f>
        <v>0</v>
      </c>
      <c r="E96" s="240">
        <f t="shared" si="23"/>
        <v>2946440</v>
      </c>
      <c r="F96" s="240">
        <f t="shared" si="23"/>
        <v>37550000</v>
      </c>
      <c r="G96" s="240">
        <f t="shared" si="23"/>
        <v>0</v>
      </c>
      <c r="H96" s="240">
        <f t="shared" si="23"/>
        <v>0</v>
      </c>
      <c r="I96" s="240">
        <f t="shared" si="23"/>
        <v>1463197</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41959637</v>
      </c>
      <c r="S96" s="240">
        <f>SUM(S63+S67+S78+S95)</f>
        <v>37906592</v>
      </c>
      <c r="T96" s="240">
        <f>SUM(T63+T67+T78+T95)</f>
        <v>0</v>
      </c>
      <c r="U96" s="237"/>
    </row>
    <row r="97" spans="1:21" s="238" customFormat="1">
      <c r="A97" s="235" t="s">
        <v>885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886</v>
      </c>
      <c r="B98" s="240">
        <f t="shared" ref="B98:B103" si="24">SUM(C98+D98)</f>
        <v>5685989</v>
      </c>
      <c r="C98" s="241">
        <v>5685989</v>
      </c>
      <c r="D98" s="241"/>
      <c r="E98" s="241"/>
      <c r="F98" s="241"/>
      <c r="G98" s="241"/>
      <c r="H98" s="241">
        <f>C98</f>
        <v>5685989</v>
      </c>
      <c r="I98" s="241"/>
      <c r="J98" s="241"/>
      <c r="K98" s="241"/>
      <c r="L98" s="241"/>
      <c r="M98" s="241"/>
      <c r="N98" s="241"/>
      <c r="O98" s="241"/>
      <c r="P98" s="241"/>
      <c r="Q98" s="241"/>
      <c r="R98" s="971">
        <f t="shared" ref="R98:R103" si="25">SUM(E98:Q98)</f>
        <v>5685989</v>
      </c>
      <c r="S98" s="241">
        <v>5685989</v>
      </c>
      <c r="T98" s="241"/>
      <c r="U98" s="237"/>
    </row>
    <row r="99" spans="1:21" s="238" customFormat="1">
      <c r="A99" s="239" t="s">
        <v>887</v>
      </c>
      <c r="B99" s="240">
        <f t="shared" si="24"/>
        <v>0</v>
      </c>
      <c r="C99" s="241"/>
      <c r="D99" s="241"/>
      <c r="E99" s="241"/>
      <c r="F99" s="241"/>
      <c r="G99" s="241"/>
      <c r="H99" s="241"/>
      <c r="I99" s="241"/>
      <c r="J99" s="241"/>
      <c r="K99" s="241"/>
      <c r="L99" s="241"/>
      <c r="M99" s="241"/>
      <c r="N99" s="241"/>
      <c r="O99" s="241"/>
      <c r="P99" s="241"/>
      <c r="Q99" s="241"/>
      <c r="R99" s="971">
        <f t="shared" si="25"/>
        <v>0</v>
      </c>
      <c r="S99" s="241"/>
      <c r="T99" s="241"/>
      <c r="U99" s="237"/>
    </row>
    <row r="100" spans="1:21" s="238" customFormat="1">
      <c r="A100" s="239" t="s">
        <v>888</v>
      </c>
      <c r="B100" s="240">
        <f t="shared" si="24"/>
        <v>0</v>
      </c>
      <c r="C100" s="241"/>
      <c r="D100" s="241"/>
      <c r="E100" s="241"/>
      <c r="F100" s="241"/>
      <c r="G100" s="241"/>
      <c r="H100" s="241"/>
      <c r="I100" s="241"/>
      <c r="J100" s="241"/>
      <c r="K100" s="241"/>
      <c r="L100" s="241"/>
      <c r="M100" s="241"/>
      <c r="N100" s="241"/>
      <c r="O100" s="241"/>
      <c r="P100" s="241"/>
      <c r="Q100" s="241"/>
      <c r="R100" s="971">
        <f t="shared" si="25"/>
        <v>0</v>
      </c>
      <c r="S100" s="241"/>
      <c r="T100" s="241"/>
      <c r="U100" s="237"/>
    </row>
    <row r="101" spans="1:21" s="238" customFormat="1" ht="12" customHeight="1">
      <c r="A101" s="239" t="s">
        <v>889</v>
      </c>
      <c r="B101" s="240">
        <f t="shared" si="24"/>
        <v>0</v>
      </c>
      <c r="C101" s="241"/>
      <c r="D101" s="241"/>
      <c r="E101" s="241"/>
      <c r="F101" s="241"/>
      <c r="G101" s="241"/>
      <c r="H101" s="241"/>
      <c r="I101" s="241"/>
      <c r="J101" s="241"/>
      <c r="K101" s="241"/>
      <c r="L101" s="241"/>
      <c r="M101" s="241"/>
      <c r="N101" s="241"/>
      <c r="O101" s="241"/>
      <c r="P101" s="241"/>
      <c r="Q101" s="241"/>
      <c r="R101" s="971">
        <f t="shared" si="25"/>
        <v>0</v>
      </c>
      <c r="S101" s="241"/>
      <c r="T101" s="241"/>
      <c r="U101" s="237"/>
    </row>
    <row r="102" spans="1:21" s="238" customFormat="1">
      <c r="A102" s="479" t="s">
        <v>1169</v>
      </c>
      <c r="B102" s="240">
        <f t="shared" si="24"/>
        <v>0</v>
      </c>
      <c r="C102" s="241"/>
      <c r="D102" s="241"/>
      <c r="E102" s="241"/>
      <c r="F102" s="241"/>
      <c r="G102" s="241"/>
      <c r="H102" s="241"/>
      <c r="I102" s="241"/>
      <c r="J102" s="241"/>
      <c r="K102" s="241"/>
      <c r="L102" s="241"/>
      <c r="M102" s="241"/>
      <c r="N102" s="241"/>
      <c r="O102" s="241"/>
      <c r="P102" s="241"/>
      <c r="Q102" s="241"/>
      <c r="R102" s="971">
        <f t="shared" si="25"/>
        <v>0</v>
      </c>
      <c r="S102" s="241"/>
      <c r="T102" s="241"/>
      <c r="U102" s="237"/>
    </row>
    <row r="103" spans="1:21" s="238" customFormat="1">
      <c r="A103" s="246" t="s">
        <v>38</v>
      </c>
      <c r="B103" s="240">
        <f t="shared" si="24"/>
        <v>0</v>
      </c>
      <c r="C103" s="241"/>
      <c r="D103" s="241"/>
      <c r="E103" s="241"/>
      <c r="F103" s="241"/>
      <c r="G103" s="241"/>
      <c r="H103" s="241"/>
      <c r="I103" s="241"/>
      <c r="J103" s="241"/>
      <c r="K103" s="241"/>
      <c r="L103" s="241"/>
      <c r="M103" s="241"/>
      <c r="N103" s="241"/>
      <c r="O103" s="241"/>
      <c r="P103" s="241"/>
      <c r="Q103" s="241"/>
      <c r="R103" s="971">
        <f t="shared" si="25"/>
        <v>0</v>
      </c>
      <c r="S103" s="241"/>
      <c r="T103" s="241"/>
      <c r="U103" s="237"/>
    </row>
    <row r="104" spans="1:21" s="238" customFormat="1">
      <c r="A104" s="243" t="s">
        <v>891</v>
      </c>
      <c r="B104" s="240">
        <f>SUM(C104:D104)</f>
        <v>5685989</v>
      </c>
      <c r="C104" s="240">
        <f t="shared" ref="C104:T104" si="26">SUM(C98:C103)</f>
        <v>5685989</v>
      </c>
      <c r="D104" s="240">
        <f t="shared" si="26"/>
        <v>0</v>
      </c>
      <c r="E104" s="240">
        <f t="shared" si="26"/>
        <v>0</v>
      </c>
      <c r="F104" s="240">
        <f t="shared" si="26"/>
        <v>0</v>
      </c>
      <c r="G104" s="240">
        <f t="shared" si="26"/>
        <v>0</v>
      </c>
      <c r="H104" s="240">
        <f t="shared" si="26"/>
        <v>5685989</v>
      </c>
      <c r="I104" s="240">
        <f t="shared" si="26"/>
        <v>0</v>
      </c>
      <c r="J104" s="240">
        <f t="shared" si="26"/>
        <v>0</v>
      </c>
      <c r="K104" s="240">
        <f t="shared" si="26"/>
        <v>0</v>
      </c>
      <c r="L104" s="240">
        <f t="shared" si="26"/>
        <v>0</v>
      </c>
      <c r="M104" s="240">
        <f t="shared" si="26"/>
        <v>0</v>
      </c>
      <c r="N104" s="240">
        <f t="shared" si="26"/>
        <v>0</v>
      </c>
      <c r="O104" s="240">
        <f t="shared" si="26"/>
        <v>0</v>
      </c>
      <c r="P104" s="240">
        <f t="shared" si="26"/>
        <v>0</v>
      </c>
      <c r="Q104" s="240">
        <f t="shared" si="26"/>
        <v>0</v>
      </c>
      <c r="R104" s="587">
        <f>SUM(R98:R103)</f>
        <v>5685989</v>
      </c>
      <c r="S104" s="244">
        <f t="shared" si="26"/>
        <v>5685989</v>
      </c>
      <c r="T104" s="244">
        <f t="shared" si="26"/>
        <v>0</v>
      </c>
      <c r="U104" s="237"/>
    </row>
    <row r="105" spans="1:21" s="238" customFormat="1">
      <c r="A105" s="243" t="s">
        <v>892</v>
      </c>
      <c r="B105" s="244">
        <f>SUM(C105:D105)</f>
        <v>47645626</v>
      </c>
      <c r="C105" s="244">
        <f t="shared" ref="C105:R105" si="27">SUM(C96+C104)</f>
        <v>47645626</v>
      </c>
      <c r="D105" s="244">
        <f t="shared" si="27"/>
        <v>0</v>
      </c>
      <c r="E105" s="244">
        <f t="shared" si="27"/>
        <v>2946440</v>
      </c>
      <c r="F105" s="244">
        <f t="shared" si="27"/>
        <v>37550000</v>
      </c>
      <c r="G105" s="244">
        <f t="shared" si="27"/>
        <v>0</v>
      </c>
      <c r="H105" s="244">
        <f t="shared" si="27"/>
        <v>5685989</v>
      </c>
      <c r="I105" s="244">
        <f t="shared" si="27"/>
        <v>1463197</v>
      </c>
      <c r="J105" s="244">
        <f t="shared" si="27"/>
        <v>0</v>
      </c>
      <c r="K105" s="244">
        <f t="shared" si="27"/>
        <v>0</v>
      </c>
      <c r="L105" s="244">
        <f t="shared" si="27"/>
        <v>0</v>
      </c>
      <c r="M105" s="244">
        <f t="shared" si="27"/>
        <v>0</v>
      </c>
      <c r="N105" s="244">
        <f t="shared" si="27"/>
        <v>0</v>
      </c>
      <c r="O105" s="244">
        <f t="shared" si="27"/>
        <v>0</v>
      </c>
      <c r="P105" s="244">
        <f t="shared" si="27"/>
        <v>0</v>
      </c>
      <c r="Q105" s="244">
        <f t="shared" si="27"/>
        <v>0</v>
      </c>
      <c r="R105" s="587">
        <f t="shared" si="27"/>
        <v>47645626</v>
      </c>
      <c r="S105" s="244">
        <f>S96+S104</f>
        <v>43592581</v>
      </c>
      <c r="T105" s="244">
        <f>T96+T104</f>
        <v>0</v>
      </c>
      <c r="U105" s="237"/>
    </row>
    <row r="106" spans="1:21">
      <c r="A106" s="950" t="s">
        <v>1213</v>
      </c>
      <c r="B106" s="252"/>
      <c r="C106" s="252"/>
      <c r="D106" s="252"/>
      <c r="H106" s="254" t="s">
        <v>100</v>
      </c>
      <c r="I106" s="254"/>
      <c r="J106" s="254"/>
      <c r="R106" s="255" t="s">
        <v>101</v>
      </c>
      <c r="S106" s="241"/>
      <c r="T106" s="241"/>
    </row>
    <row r="107" spans="1:21">
      <c r="A107" s="252" t="s">
        <v>201</v>
      </c>
      <c r="C107" s="252"/>
      <c r="D107" s="252"/>
      <c r="I107" s="257" t="s">
        <v>379</v>
      </c>
      <c r="J107" s="257"/>
      <c r="R107" s="255" t="s">
        <v>102</v>
      </c>
      <c r="S107" s="258">
        <f>S105+S106</f>
        <v>43592581</v>
      </c>
      <c r="T107" s="258">
        <f>T105+T106</f>
        <v>0</v>
      </c>
    </row>
    <row r="108" spans="1:21" s="330" customFormat="1">
      <c r="A108" s="257" t="s">
        <v>1005</v>
      </c>
      <c r="B108" s="252"/>
      <c r="C108" s="252"/>
      <c r="D108" s="252"/>
      <c r="E108" s="503">
        <f>Application!AG631</f>
        <v>2946440</v>
      </c>
      <c r="F108" s="503">
        <f>Application!AG618</f>
        <v>37550000</v>
      </c>
      <c r="G108" s="503">
        <f>Application!AG619</f>
        <v>0</v>
      </c>
      <c r="H108" s="503">
        <f>Application!AG620</f>
        <v>5685989</v>
      </c>
      <c r="I108" s="503">
        <f>Application!AG621</f>
        <v>1463197</v>
      </c>
      <c r="J108" s="503">
        <f>Application!AG622</f>
        <v>0</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35" customHeight="1">
      <c r="A109" s="252"/>
      <c r="B109" s="252"/>
      <c r="C109" s="252"/>
      <c r="D109" s="252"/>
    </row>
    <row r="110" spans="1:21">
      <c r="A110" s="257" t="s">
        <v>1100</v>
      </c>
      <c r="B110" s="252"/>
      <c r="C110" s="252"/>
      <c r="D110" s="252"/>
    </row>
    <row r="111" spans="1:21">
      <c r="A111" s="251" t="s">
        <v>1101</v>
      </c>
      <c r="B111" s="252"/>
      <c r="C111" s="252"/>
      <c r="D111" s="252"/>
    </row>
    <row r="112" spans="1:21" ht="12" customHeight="1">
      <c r="A112" s="524"/>
      <c r="B112" s="252"/>
      <c r="C112" s="252"/>
      <c r="D112" s="252"/>
    </row>
    <row r="113" spans="1:21">
      <c r="A113" s="251" t="s">
        <v>1207</v>
      </c>
      <c r="B113" s="252"/>
      <c r="C113" s="252"/>
      <c r="D113" s="252"/>
    </row>
    <row r="114" spans="1:21">
      <c r="A114" s="251" t="s">
        <v>1208</v>
      </c>
      <c r="B114" s="252"/>
      <c r="C114" s="252"/>
      <c r="D114" s="252"/>
    </row>
    <row r="115" spans="1:21" ht="12" customHeight="1">
      <c r="A115" s="524"/>
      <c r="B115" s="252"/>
      <c r="C115" s="252"/>
      <c r="D115" s="252"/>
    </row>
    <row r="116" spans="1:21">
      <c r="A116" s="590" t="s">
        <v>1215</v>
      </c>
      <c r="B116" s="252"/>
      <c r="C116" s="252"/>
      <c r="D116" s="252"/>
    </row>
    <row r="117" spans="1:21">
      <c r="A117" s="590" t="s">
        <v>1567</v>
      </c>
      <c r="B117" s="252"/>
      <c r="C117" s="252"/>
      <c r="D117" s="252"/>
    </row>
    <row r="118" spans="1:21">
      <c r="A118" s="590" t="s">
        <v>1214</v>
      </c>
      <c r="B118" s="252"/>
      <c r="C118" s="252"/>
      <c r="D118" s="252"/>
    </row>
    <row r="119" spans="1:21">
      <c r="A119" s="590" t="s">
        <v>1216</v>
      </c>
      <c r="B119" s="252"/>
      <c r="C119" s="252"/>
      <c r="D119" s="252"/>
    </row>
    <row r="120" spans="1:21" ht="12" customHeight="1">
      <c r="A120" s="589"/>
      <c r="B120" s="252"/>
      <c r="C120" s="252"/>
      <c r="D120" s="252"/>
    </row>
    <row r="121" spans="1:21" ht="15.75">
      <c r="A121" s="580" t="s">
        <v>1191</v>
      </c>
      <c r="B121" s="252"/>
      <c r="C121" s="252"/>
      <c r="D121" s="252"/>
    </row>
    <row r="122" spans="1:21">
      <c r="A122" s="565" t="s">
        <v>1175</v>
      </c>
      <c r="B122" s="564"/>
      <c r="C122" s="564"/>
      <c r="D122" s="1628" t="s">
        <v>1176</v>
      </c>
      <c r="E122" s="1628"/>
      <c r="F122" s="1628"/>
      <c r="G122" s="564"/>
      <c r="H122" s="564"/>
      <c r="I122" s="564"/>
      <c r="J122" s="564"/>
      <c r="K122" s="564"/>
      <c r="L122" s="564"/>
      <c r="M122" s="564"/>
      <c r="N122" s="564"/>
      <c r="O122" s="564"/>
      <c r="P122" s="564"/>
      <c r="Q122" s="564"/>
      <c r="R122" s="564"/>
      <c r="S122" s="564"/>
      <c r="T122" s="564"/>
      <c r="U122" s="566"/>
    </row>
    <row r="123" spans="1:21">
      <c r="A123" s="564" t="s">
        <v>1177</v>
      </c>
      <c r="B123" s="573"/>
      <c r="C123" s="564"/>
      <c r="D123" s="1618" t="s">
        <v>1568</v>
      </c>
      <c r="E123" s="1619"/>
      <c r="F123" s="1619"/>
      <c r="G123" s="1619"/>
      <c r="H123" s="1619"/>
      <c r="I123" s="1619"/>
      <c r="J123" s="1619"/>
      <c r="K123" s="1619"/>
      <c r="L123" s="1619"/>
      <c r="M123" s="1619"/>
      <c r="N123" s="1619"/>
      <c r="O123" s="1619"/>
      <c r="P123" s="1619"/>
      <c r="Q123" s="1619"/>
      <c r="R123" s="1619"/>
      <c r="S123" s="1619"/>
      <c r="T123" s="564"/>
      <c r="U123" s="566"/>
    </row>
    <row r="124" spans="1:21" ht="12.75">
      <c r="A124" s="563" t="s">
        <v>1178</v>
      </c>
      <c r="B124" s="573"/>
      <c r="C124" s="563"/>
      <c r="D124" s="1619"/>
      <c r="E124" s="1619"/>
      <c r="F124" s="1619"/>
      <c r="G124" s="1619"/>
      <c r="H124" s="1619"/>
      <c r="I124" s="1619"/>
      <c r="J124" s="1619"/>
      <c r="K124" s="1619"/>
      <c r="L124" s="1619"/>
      <c r="M124" s="1619"/>
      <c r="N124" s="1619"/>
      <c r="O124" s="1619"/>
      <c r="P124" s="1619"/>
      <c r="Q124" s="1619"/>
      <c r="R124" s="1619"/>
      <c r="S124" s="1619"/>
      <c r="T124" s="564"/>
      <c r="U124" s="566"/>
    </row>
    <row r="125" spans="1:21" ht="12.75">
      <c r="A125" s="563" t="s">
        <v>1179</v>
      </c>
      <c r="B125" s="573"/>
      <c r="C125" s="563"/>
      <c r="D125" s="1619"/>
      <c r="E125" s="1619"/>
      <c r="F125" s="1619"/>
      <c r="G125" s="1619"/>
      <c r="H125" s="1619"/>
      <c r="I125" s="1619"/>
      <c r="J125" s="1619"/>
      <c r="K125" s="1619"/>
      <c r="L125" s="1619"/>
      <c r="M125" s="1619"/>
      <c r="N125" s="1619"/>
      <c r="O125" s="1619"/>
      <c r="P125" s="1619"/>
      <c r="Q125" s="1619"/>
      <c r="R125" s="1619"/>
      <c r="S125" s="1619"/>
      <c r="T125" s="564"/>
      <c r="U125" s="566"/>
    </row>
    <row r="126" spans="1:21" ht="12.75">
      <c r="A126" s="563" t="s">
        <v>1180</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2.75">
      <c r="A127" s="563" t="s">
        <v>1181</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2.75">
      <c r="A128" s="563" t="s">
        <v>1182</v>
      </c>
      <c r="B128" s="573"/>
      <c r="C128" s="563"/>
      <c r="D128" s="1626"/>
      <c r="E128" s="1626"/>
      <c r="F128" s="1626"/>
      <c r="G128" s="1626"/>
      <c r="H128" s="1626"/>
      <c r="I128" s="563"/>
      <c r="J128" s="1617"/>
      <c r="K128" s="1617"/>
      <c r="L128" s="563"/>
      <c r="M128" s="563"/>
      <c r="N128" s="563"/>
      <c r="O128" s="563"/>
      <c r="P128" s="563"/>
      <c r="Q128" s="563"/>
      <c r="R128" s="563"/>
      <c r="S128" s="563"/>
      <c r="T128" s="564"/>
      <c r="U128" s="566"/>
    </row>
    <row r="129" spans="1:21" ht="12.75">
      <c r="A129" s="563" t="s">
        <v>323</v>
      </c>
      <c r="B129" s="573"/>
      <c r="C129" s="563"/>
      <c r="D129" s="1627" t="s">
        <v>1183</v>
      </c>
      <c r="E129" s="1627"/>
      <c r="F129" s="1627"/>
      <c r="G129" s="1627"/>
      <c r="H129" s="1627"/>
      <c r="I129" s="563"/>
      <c r="J129" s="563" t="s">
        <v>1184</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2.75">
      <c r="A131" s="576" t="s">
        <v>1185</v>
      </c>
      <c r="B131" s="574">
        <f>SUM(B123:B129)</f>
        <v>0</v>
      </c>
      <c r="C131" s="563"/>
      <c r="D131" s="1138"/>
      <c r="E131" s="1138"/>
      <c r="F131" s="1138"/>
      <c r="G131" s="1138"/>
      <c r="H131" s="1138"/>
      <c r="I131" s="563"/>
      <c r="J131" s="1138"/>
      <c r="K131" s="1138"/>
      <c r="L131" s="1138"/>
      <c r="M131" s="1138"/>
      <c r="N131" s="563"/>
      <c r="O131" s="563"/>
      <c r="P131" s="563"/>
      <c r="Q131" s="563"/>
      <c r="R131" s="563"/>
      <c r="S131" s="563"/>
      <c r="T131" s="564"/>
      <c r="U131" s="566"/>
    </row>
    <row r="132" spans="1:21" ht="12" customHeight="1">
      <c r="A132" s="577"/>
      <c r="B132" s="563"/>
      <c r="C132" s="563"/>
      <c r="D132" s="1620" t="s">
        <v>1186</v>
      </c>
      <c r="E132" s="1620"/>
      <c r="F132" s="1620"/>
      <c r="G132" s="1620"/>
      <c r="H132" s="1620"/>
      <c r="I132" s="563"/>
      <c r="J132" s="1620" t="s">
        <v>1187</v>
      </c>
      <c r="K132" s="1620"/>
      <c r="L132" s="1620"/>
      <c r="M132" s="1620"/>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2.75">
      <c r="A134" s="578" t="s">
        <v>1188</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2.75">
      <c r="A135" s="524" t="s">
        <v>1189</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2.75">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21"/>
      <c r="B138" s="1622"/>
      <c r="C138" s="1622"/>
      <c r="D138" s="568"/>
      <c r="E138" s="1617"/>
      <c r="F138" s="1617"/>
      <c r="G138" s="563"/>
      <c r="H138" s="563"/>
      <c r="I138" s="563"/>
      <c r="J138" s="563"/>
      <c r="K138" s="563"/>
      <c r="L138" s="563"/>
      <c r="M138" s="563"/>
      <c r="N138" s="563"/>
      <c r="O138" s="563"/>
      <c r="P138" s="563"/>
      <c r="Q138" s="563"/>
      <c r="R138" s="563"/>
      <c r="S138" s="563"/>
      <c r="T138" s="570"/>
      <c r="U138" s="571"/>
    </row>
    <row r="139" spans="1:21" ht="12.75">
      <c r="A139" s="1615" t="s">
        <v>1190</v>
      </c>
      <c r="B139" s="1616"/>
      <c r="C139" s="1616"/>
      <c r="D139" s="568"/>
      <c r="E139" s="563" t="s">
        <v>1184</v>
      </c>
      <c r="F139" s="563"/>
      <c r="G139" s="563"/>
      <c r="H139" s="563"/>
      <c r="I139" s="563"/>
      <c r="J139" s="563"/>
      <c r="K139" s="563"/>
      <c r="L139" s="563"/>
      <c r="M139" s="563"/>
      <c r="N139" s="563"/>
      <c r="O139" s="563"/>
      <c r="P139" s="563"/>
      <c r="Q139" s="563"/>
      <c r="R139" s="563"/>
      <c r="S139" s="563"/>
      <c r="T139" s="570"/>
      <c r="U139" s="571"/>
    </row>
    <row r="140" spans="1:21" ht="12.75">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algorithmName="SHA-512" hashValue="e4augLXEHQ9dN6VgaVbUxFMe3xThsChy7peI2hu9ehTHsb5y3+qvtlowSMlH/Z0C95KAFu2b9fEQY9XZF3m5Pg==" saltValue="hIvmjMbu0vm25/OFd6Fb+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5" priority="182" stopIfTrue="1">
      <formula>T9&gt;C9</formula>
    </cfRule>
  </conditionalFormatting>
  <conditionalFormatting sqref="S10:T10">
    <cfRule type="expression" dxfId="144" priority="181" stopIfTrue="1">
      <formula>(S10+T10)&gt;C10</formula>
    </cfRule>
  </conditionalFormatting>
  <conditionalFormatting sqref="R8">
    <cfRule type="cellIs" dxfId="143" priority="170" stopIfTrue="1" operator="notEqual">
      <formula>$B8</formula>
    </cfRule>
    <cfRule type="cellIs" priority="173" stopIfTrue="1" operator="notEqual">
      <formula>$B8</formula>
    </cfRule>
  </conditionalFormatting>
  <conditionalFormatting sqref="R4:R7">
    <cfRule type="cellIs" dxfId="142" priority="172" stopIfTrue="1" operator="notEqual">
      <formula>$B4</formula>
    </cfRule>
  </conditionalFormatting>
  <conditionalFormatting sqref="R9:R10">
    <cfRule type="cellIs" dxfId="141" priority="171" stopIfTrue="1" operator="notEqual">
      <formula>$B9</formula>
    </cfRule>
  </conditionalFormatting>
  <conditionalFormatting sqref="R11:R12">
    <cfRule type="cellIs" dxfId="140" priority="168" stopIfTrue="1" operator="notEqual">
      <formula>$B11</formula>
    </cfRule>
    <cfRule type="cellIs" priority="169" stopIfTrue="1" operator="notEqual">
      <formula>$B11</formula>
    </cfRule>
  </conditionalFormatting>
  <conditionalFormatting sqref="R13:R15">
    <cfRule type="cellIs" dxfId="139" priority="167" stopIfTrue="1" operator="notEqual">
      <formula>$B13</formula>
    </cfRule>
  </conditionalFormatting>
  <conditionalFormatting sqref="R25">
    <cfRule type="cellIs" dxfId="138" priority="165" stopIfTrue="1" operator="notEqual">
      <formula>$B25</formula>
    </cfRule>
    <cfRule type="cellIs" priority="166" stopIfTrue="1" operator="notEqual">
      <formula>$B25</formula>
    </cfRule>
  </conditionalFormatting>
  <conditionalFormatting sqref="R17:R24">
    <cfRule type="cellIs" dxfId="137" priority="164" stopIfTrue="1" operator="notEqual">
      <formula>$B17</formula>
    </cfRule>
  </conditionalFormatting>
  <conditionalFormatting sqref="R26">
    <cfRule type="cellIs" dxfId="136" priority="163" stopIfTrue="1" operator="notEqual">
      <formula>$B26</formula>
    </cfRule>
  </conditionalFormatting>
  <conditionalFormatting sqref="R36">
    <cfRule type="cellIs" dxfId="135" priority="161" stopIfTrue="1" operator="notEqual">
      <formula>$B36</formula>
    </cfRule>
    <cfRule type="cellIs" priority="162" stopIfTrue="1" operator="notEqual">
      <formula>$B36</formula>
    </cfRule>
  </conditionalFormatting>
  <conditionalFormatting sqref="R28:R35">
    <cfRule type="cellIs" dxfId="134" priority="160" stopIfTrue="1" operator="notEqual">
      <formula>$B28</formula>
    </cfRule>
  </conditionalFormatting>
  <conditionalFormatting sqref="R40">
    <cfRule type="cellIs" dxfId="133" priority="158" stopIfTrue="1" operator="notEqual">
      <formula>$B40</formula>
    </cfRule>
    <cfRule type="cellIs" priority="159" stopIfTrue="1" operator="notEqual">
      <formula>$B40</formula>
    </cfRule>
  </conditionalFormatting>
  <conditionalFormatting sqref="R38:R39">
    <cfRule type="cellIs" dxfId="132" priority="157" stopIfTrue="1" operator="notEqual">
      <formula>$B38</formula>
    </cfRule>
  </conditionalFormatting>
  <conditionalFormatting sqref="R41">
    <cfRule type="cellIs" dxfId="131" priority="156" stopIfTrue="1" operator="notEqual">
      <formula>$B41</formula>
    </cfRule>
  </conditionalFormatting>
  <conditionalFormatting sqref="R53">
    <cfRule type="cellIs" dxfId="130" priority="154" stopIfTrue="1" operator="notEqual">
      <formula>$B53</formula>
    </cfRule>
    <cfRule type="cellIs" priority="155" stopIfTrue="1" operator="notEqual">
      <formula>$B53</formula>
    </cfRule>
  </conditionalFormatting>
  <conditionalFormatting sqref="R43:R52">
    <cfRule type="cellIs" dxfId="129" priority="153" stopIfTrue="1" operator="notEqual">
      <formula>$B43</formula>
    </cfRule>
  </conditionalFormatting>
  <conditionalFormatting sqref="R62:R63">
    <cfRule type="cellIs" dxfId="128" priority="151" stopIfTrue="1" operator="notEqual">
      <formula>$B62</formula>
    </cfRule>
    <cfRule type="cellIs" priority="152" stopIfTrue="1" operator="notEqual">
      <formula>$B62</formula>
    </cfRule>
  </conditionalFormatting>
  <conditionalFormatting sqref="R55:R61">
    <cfRule type="cellIs" dxfId="127" priority="150" stopIfTrue="1" operator="notEqual">
      <formula>$B55</formula>
    </cfRule>
  </conditionalFormatting>
  <conditionalFormatting sqref="R67">
    <cfRule type="cellIs" dxfId="126" priority="148" stopIfTrue="1" operator="notEqual">
      <formula>$B67</formula>
    </cfRule>
    <cfRule type="cellIs" priority="149" stopIfTrue="1" operator="notEqual">
      <formula>$B67</formula>
    </cfRule>
  </conditionalFormatting>
  <conditionalFormatting sqref="R65:R66">
    <cfRule type="cellIs" dxfId="125" priority="147" stopIfTrue="1" operator="notEqual">
      <formula>$B65</formula>
    </cfRule>
  </conditionalFormatting>
  <conditionalFormatting sqref="R74">
    <cfRule type="cellIs" dxfId="124" priority="145" stopIfTrue="1" operator="notEqual">
      <formula>$B74</formula>
    </cfRule>
    <cfRule type="cellIs" priority="146" stopIfTrue="1" operator="notEqual">
      <formula>$B74</formula>
    </cfRule>
  </conditionalFormatting>
  <conditionalFormatting sqref="R95">
    <cfRule type="cellIs" dxfId="123" priority="143" stopIfTrue="1" operator="notEqual">
      <formula>$B95</formula>
    </cfRule>
    <cfRule type="cellIs" priority="144" stopIfTrue="1" operator="notEqual">
      <formula>$B95</formula>
    </cfRule>
  </conditionalFormatting>
  <conditionalFormatting sqref="R69:R73">
    <cfRule type="cellIs" dxfId="122" priority="142" stopIfTrue="1" operator="notEqual">
      <formula>$B69</formula>
    </cfRule>
  </conditionalFormatting>
  <conditionalFormatting sqref="R76:R77">
    <cfRule type="cellIs" dxfId="121" priority="141" stopIfTrue="1" operator="notEqual">
      <formula>$B76</formula>
    </cfRule>
  </conditionalFormatting>
  <conditionalFormatting sqref="R80:R94">
    <cfRule type="cellIs" dxfId="120" priority="140" stopIfTrue="1" operator="notEqual">
      <formula>$B80</formula>
    </cfRule>
  </conditionalFormatting>
  <conditionalFormatting sqref="R104:R105">
    <cfRule type="cellIs" dxfId="119" priority="138" stopIfTrue="1" operator="notEqual">
      <formula>$B104</formula>
    </cfRule>
    <cfRule type="cellIs" priority="139" stopIfTrue="1" operator="notEqual">
      <formula>$B104</formula>
    </cfRule>
  </conditionalFormatting>
  <conditionalFormatting sqref="R98:R103">
    <cfRule type="cellIs" dxfId="118" priority="137" stopIfTrue="1" operator="notEqual">
      <formula>$B98</formula>
    </cfRule>
  </conditionalFormatting>
  <conditionalFormatting sqref="E105:Q105">
    <cfRule type="cellIs" dxfId="117" priority="136" stopIfTrue="1" operator="notEqual">
      <formula>E$108</formula>
    </cfRule>
  </conditionalFormatting>
  <conditionalFormatting sqref="S13">
    <cfRule type="expression" dxfId="116" priority="133" stopIfTrue="1">
      <formula>(S13+T13)&gt;C13</formula>
    </cfRule>
  </conditionalFormatting>
  <conditionalFormatting sqref="T13">
    <cfRule type="expression" dxfId="115" priority="131" stopIfTrue="1">
      <formula>(T13+S13)&gt;C13</formula>
    </cfRule>
  </conditionalFormatting>
  <conditionalFormatting sqref="S14">
    <cfRule type="expression" dxfId="114" priority="130" stopIfTrue="1">
      <formula>(S14+T14)&gt;C14</formula>
    </cfRule>
  </conditionalFormatting>
  <conditionalFormatting sqref="S17">
    <cfRule type="expression" dxfId="113" priority="129" stopIfTrue="1">
      <formula>(S17+T17)&gt;C17</formula>
    </cfRule>
  </conditionalFormatting>
  <conditionalFormatting sqref="T14">
    <cfRule type="expression" dxfId="112" priority="123" stopIfTrue="1">
      <formula>(T14+S14)&gt;C14</formula>
    </cfRule>
  </conditionalFormatting>
  <conditionalFormatting sqref="T17">
    <cfRule type="expression" dxfId="111" priority="122" stopIfTrue="1">
      <formula>(T17+S17)&gt;C17</formula>
    </cfRule>
  </conditionalFormatting>
  <conditionalFormatting sqref="S18">
    <cfRule type="expression" dxfId="110" priority="121" stopIfTrue="1">
      <formula>(S18+T18)&gt;C18</formula>
    </cfRule>
  </conditionalFormatting>
  <conditionalFormatting sqref="T18">
    <cfRule type="expression" dxfId="109" priority="120" stopIfTrue="1">
      <formula>(T18+S18)&gt;C18</formula>
    </cfRule>
  </conditionalFormatting>
  <conditionalFormatting sqref="S19">
    <cfRule type="expression" dxfId="108" priority="119" stopIfTrue="1">
      <formula>(S19+T19)&gt;C19</formula>
    </cfRule>
  </conditionalFormatting>
  <conditionalFormatting sqref="S20">
    <cfRule type="expression" dxfId="107" priority="118" stopIfTrue="1">
      <formula>(S20+T20)&gt;C20</formula>
    </cfRule>
  </conditionalFormatting>
  <conditionalFormatting sqref="S21">
    <cfRule type="expression" dxfId="106" priority="117" stopIfTrue="1">
      <formula>(S21+T21)&gt;C21</formula>
    </cfRule>
  </conditionalFormatting>
  <conditionalFormatting sqref="S22">
    <cfRule type="expression" dxfId="105" priority="116" stopIfTrue="1">
      <formula>(S22+T22)&gt;C22</formula>
    </cfRule>
  </conditionalFormatting>
  <conditionalFormatting sqref="S23">
    <cfRule type="expression" dxfId="104" priority="115" stopIfTrue="1">
      <formula>(S23+T23)&gt;C23</formula>
    </cfRule>
  </conditionalFormatting>
  <conditionalFormatting sqref="S24">
    <cfRule type="expression" dxfId="103" priority="114" stopIfTrue="1">
      <formula>(S24+T24)&gt;C24</formula>
    </cfRule>
  </conditionalFormatting>
  <conditionalFormatting sqref="T19">
    <cfRule type="expression" dxfId="102" priority="113" stopIfTrue="1">
      <formula>(T19+S19)&gt;C19</formula>
    </cfRule>
  </conditionalFormatting>
  <conditionalFormatting sqref="T20">
    <cfRule type="expression" dxfId="101" priority="112" stopIfTrue="1">
      <formula>(T20+S20)&gt;C20</formula>
    </cfRule>
  </conditionalFormatting>
  <conditionalFormatting sqref="T21">
    <cfRule type="expression" dxfId="100" priority="111" stopIfTrue="1">
      <formula>(T21+S21)&gt;C21</formula>
    </cfRule>
  </conditionalFormatting>
  <conditionalFormatting sqref="T22">
    <cfRule type="expression" dxfId="99" priority="110" stopIfTrue="1">
      <formula>(T22+S22)&gt;C22</formula>
    </cfRule>
  </conditionalFormatting>
  <conditionalFormatting sqref="T23">
    <cfRule type="expression" dxfId="98" priority="109" stopIfTrue="1">
      <formula>(T23+S23)&gt;C23</formula>
    </cfRule>
  </conditionalFormatting>
  <conditionalFormatting sqref="T24">
    <cfRule type="expression" dxfId="97" priority="108" stopIfTrue="1">
      <formula>(T24+S24)&gt;C24</formula>
    </cfRule>
  </conditionalFormatting>
  <conditionalFormatting sqref="S26">
    <cfRule type="expression" dxfId="96" priority="107" stopIfTrue="1">
      <formula>(S26+T26)&gt;C26</formula>
    </cfRule>
  </conditionalFormatting>
  <conditionalFormatting sqref="T26">
    <cfRule type="expression" dxfId="95" priority="106" stopIfTrue="1">
      <formula>(T26+S26)&gt;C26</formula>
    </cfRule>
  </conditionalFormatting>
  <conditionalFormatting sqref="S28">
    <cfRule type="expression" dxfId="94" priority="105" stopIfTrue="1">
      <formula>(S28+T28)&gt;C28</formula>
    </cfRule>
  </conditionalFormatting>
  <conditionalFormatting sqref="T28">
    <cfRule type="expression" dxfId="93" priority="104" stopIfTrue="1">
      <formula>(T28+S28)&gt;C28</formula>
    </cfRule>
  </conditionalFormatting>
  <conditionalFormatting sqref="S31">
    <cfRule type="expression" dxfId="92" priority="101" stopIfTrue="1">
      <formula>(S31+T31)&gt;C31</formula>
    </cfRule>
  </conditionalFormatting>
  <conditionalFormatting sqref="S33">
    <cfRule type="expression" dxfId="91" priority="99" stopIfTrue="1">
      <formula>(S33+T33)&gt;C33</formula>
    </cfRule>
  </conditionalFormatting>
  <conditionalFormatting sqref="S35">
    <cfRule type="expression" dxfId="90" priority="97" stopIfTrue="1">
      <formula>(S35+T35)&gt;C35</formula>
    </cfRule>
  </conditionalFormatting>
  <conditionalFormatting sqref="T29">
    <cfRule type="expression" dxfId="89" priority="96" stopIfTrue="1">
      <formula>(T29+S29)&gt;C29</formula>
    </cfRule>
  </conditionalFormatting>
  <conditionalFormatting sqref="T30">
    <cfRule type="expression" dxfId="88" priority="95" stopIfTrue="1">
      <formula>(T30+S30)&gt;C30</formula>
    </cfRule>
  </conditionalFormatting>
  <conditionalFormatting sqref="T31">
    <cfRule type="expression" dxfId="87" priority="94" stopIfTrue="1">
      <formula>(T31+S31)&gt;C31</formula>
    </cfRule>
  </conditionalFormatting>
  <conditionalFormatting sqref="T32">
    <cfRule type="expression" dxfId="86" priority="93" stopIfTrue="1">
      <formula>(T32+S32)&gt;C32</formula>
    </cfRule>
  </conditionalFormatting>
  <conditionalFormatting sqref="T33">
    <cfRule type="expression" dxfId="85" priority="92" stopIfTrue="1">
      <formula>(T33+S33)&gt;C33</formula>
    </cfRule>
  </conditionalFormatting>
  <conditionalFormatting sqref="T34">
    <cfRule type="expression" dxfId="84" priority="91" stopIfTrue="1">
      <formula>(T34+S34)&gt;C34</formula>
    </cfRule>
  </conditionalFormatting>
  <conditionalFormatting sqref="T35">
    <cfRule type="expression" dxfId="83" priority="90" stopIfTrue="1">
      <formula>(T35+S35)&gt;C35</formula>
    </cfRule>
  </conditionalFormatting>
  <conditionalFormatting sqref="T38">
    <cfRule type="expression" dxfId="82" priority="87" stopIfTrue="1">
      <formula>(T38+S38)&gt;C38</formula>
    </cfRule>
  </conditionalFormatting>
  <conditionalFormatting sqref="T39">
    <cfRule type="expression" dxfId="81" priority="86" stopIfTrue="1">
      <formula>(T39+S39)&gt;C39</formula>
    </cfRule>
  </conditionalFormatting>
  <conditionalFormatting sqref="S41">
    <cfRule type="expression" dxfId="80" priority="85" stopIfTrue="1">
      <formula>(S41+T41)&gt;C41</formula>
    </cfRule>
  </conditionalFormatting>
  <conditionalFormatting sqref="T41">
    <cfRule type="expression" dxfId="79" priority="84" stopIfTrue="1">
      <formula>(T41+S41)&gt;C41</formula>
    </cfRule>
  </conditionalFormatting>
  <conditionalFormatting sqref="T43">
    <cfRule type="expression" dxfId="78" priority="82" stopIfTrue="1">
      <formula>(T43+S43)&gt;C43</formula>
    </cfRule>
  </conditionalFormatting>
  <conditionalFormatting sqref="S44">
    <cfRule type="expression" dxfId="77" priority="78" stopIfTrue="1">
      <formula>(S44+T44)&gt;C44</formula>
    </cfRule>
  </conditionalFormatting>
  <conditionalFormatting sqref="S45">
    <cfRule type="expression" dxfId="76" priority="77" stopIfTrue="1">
      <formula>(S45+T45)&gt;C45</formula>
    </cfRule>
  </conditionalFormatting>
  <conditionalFormatting sqref="S46">
    <cfRule type="expression" dxfId="75" priority="76" stopIfTrue="1">
      <formula>(S46+T46)&gt;C46</formula>
    </cfRule>
  </conditionalFormatting>
  <conditionalFormatting sqref="S48">
    <cfRule type="expression" dxfId="74" priority="74" stopIfTrue="1">
      <formula>(S48+T48)&gt;C48</formula>
    </cfRule>
  </conditionalFormatting>
  <conditionalFormatting sqref="S49">
    <cfRule type="expression" dxfId="73" priority="73" stopIfTrue="1">
      <formula>(S49+T49)&gt;C49</formula>
    </cfRule>
  </conditionalFormatting>
  <conditionalFormatting sqref="S50">
    <cfRule type="expression" dxfId="72" priority="72" stopIfTrue="1">
      <formula>(S50+T50)&gt;C50</formula>
    </cfRule>
  </conditionalFormatting>
  <conditionalFormatting sqref="S51">
    <cfRule type="expression" dxfId="71" priority="71" stopIfTrue="1">
      <formula>(S51+T51)&gt;C51</formula>
    </cfRule>
  </conditionalFormatting>
  <conditionalFormatting sqref="S52">
    <cfRule type="expression" dxfId="70" priority="70" stopIfTrue="1">
      <formula>(S52+T52)&gt;C52</formula>
    </cfRule>
  </conditionalFormatting>
  <conditionalFormatting sqref="T44">
    <cfRule type="expression" dxfId="69" priority="69" stopIfTrue="1">
      <formula>(T44+S44)&gt;C44</formula>
    </cfRule>
  </conditionalFormatting>
  <conditionalFormatting sqref="T45">
    <cfRule type="expression" dxfId="68" priority="68" stopIfTrue="1">
      <formula>(T45+S45)&gt;C45</formula>
    </cfRule>
  </conditionalFormatting>
  <conditionalFormatting sqref="T46">
    <cfRule type="expression" dxfId="67" priority="67" stopIfTrue="1">
      <formula>(T46+S46)&gt;C46</formula>
    </cfRule>
  </conditionalFormatting>
  <conditionalFormatting sqref="T47">
    <cfRule type="expression" dxfId="66" priority="66" stopIfTrue="1">
      <formula>(T47+S47)&gt;C47</formula>
    </cfRule>
  </conditionalFormatting>
  <conditionalFormatting sqref="T48">
    <cfRule type="expression" dxfId="65" priority="65" stopIfTrue="1">
      <formula>(T48+S48)&gt;C48</formula>
    </cfRule>
  </conditionalFormatting>
  <conditionalFormatting sqref="T49">
    <cfRule type="expression" dxfId="64" priority="64" stopIfTrue="1">
      <formula>(T49+S49)&gt;C49</formula>
    </cfRule>
  </conditionalFormatting>
  <conditionalFormatting sqref="T50">
    <cfRule type="expression" dxfId="63" priority="63" stopIfTrue="1">
      <formula>(T50+S50)&gt;C50</formula>
    </cfRule>
  </conditionalFormatting>
  <conditionalFormatting sqref="T51">
    <cfRule type="expression" dxfId="62" priority="62" stopIfTrue="1">
      <formula>(T51+S51)&gt;C51</formula>
    </cfRule>
  </conditionalFormatting>
  <conditionalFormatting sqref="T52">
    <cfRule type="expression" dxfId="61" priority="61" stopIfTrue="1">
      <formula>(T52+S52)&gt;C52</formula>
    </cfRule>
  </conditionalFormatting>
  <conditionalFormatting sqref="S65">
    <cfRule type="expression" dxfId="60" priority="60" stopIfTrue="1">
      <formula>(S65+T65)&gt;C65</formula>
    </cfRule>
  </conditionalFormatting>
  <conditionalFormatting sqref="T65">
    <cfRule type="expression" dxfId="59" priority="58" stopIfTrue="1">
      <formula>(T65+S65)&gt;C65</formula>
    </cfRule>
  </conditionalFormatting>
  <conditionalFormatting sqref="T66">
    <cfRule type="expression" dxfId="58" priority="57" stopIfTrue="1">
      <formula>(T66+S66)&gt;C66</formula>
    </cfRule>
  </conditionalFormatting>
  <conditionalFormatting sqref="S76">
    <cfRule type="expression" dxfId="57" priority="56" stopIfTrue="1">
      <formula>(S76+T76)&gt;C76</formula>
    </cfRule>
  </conditionalFormatting>
  <conditionalFormatting sqref="S77">
    <cfRule type="expression" dxfId="56" priority="55" stopIfTrue="1">
      <formula>(S77+T77)&gt;C77</formula>
    </cfRule>
  </conditionalFormatting>
  <conditionalFormatting sqref="T76">
    <cfRule type="expression" dxfId="55" priority="54" stopIfTrue="1">
      <formula>(T76+S76)&gt;C76</formula>
    </cfRule>
  </conditionalFormatting>
  <conditionalFormatting sqref="T77">
    <cfRule type="expression" dxfId="54" priority="53" stopIfTrue="1">
      <formula>(T77+S77)&gt;C77</formula>
    </cfRule>
  </conditionalFormatting>
  <conditionalFormatting sqref="S81">
    <cfRule type="expression" dxfId="53" priority="52" stopIfTrue="1">
      <formula>(S81+T81)&gt;C81</formula>
    </cfRule>
  </conditionalFormatting>
  <conditionalFormatting sqref="S82">
    <cfRule type="expression" dxfId="52" priority="51" stopIfTrue="1">
      <formula>(S82+T82)&gt;C82</formula>
    </cfRule>
  </conditionalFormatting>
  <conditionalFormatting sqref="S84">
    <cfRule type="expression" dxfId="51" priority="49" stopIfTrue="1">
      <formula>(S84+T84)&gt;C84</formula>
    </cfRule>
  </conditionalFormatting>
  <conditionalFormatting sqref="T81">
    <cfRule type="expression" dxfId="50" priority="48" stopIfTrue="1">
      <formula>(T81+S81)&gt;C81</formula>
    </cfRule>
  </conditionalFormatting>
  <conditionalFormatting sqref="T82">
    <cfRule type="expression" dxfId="49" priority="47" stopIfTrue="1">
      <formula>(T82+S82)&gt;C82</formula>
    </cfRule>
  </conditionalFormatting>
  <conditionalFormatting sqref="T83">
    <cfRule type="expression" dxfId="48" priority="46" stopIfTrue="1">
      <formula>(T83+S83)&gt;C83</formula>
    </cfRule>
  </conditionalFormatting>
  <conditionalFormatting sqref="T84">
    <cfRule type="expression" dxfId="47" priority="45" stopIfTrue="1">
      <formula>(T84+S84)&gt;C84</formula>
    </cfRule>
  </conditionalFormatting>
  <conditionalFormatting sqref="S87">
    <cfRule type="expression" dxfId="46" priority="43" stopIfTrue="1">
      <formula>(S87+T87)&gt;C87</formula>
    </cfRule>
  </conditionalFormatting>
  <conditionalFormatting sqref="S88">
    <cfRule type="expression" dxfId="45" priority="42" stopIfTrue="1">
      <formula>(S88+T88)&gt;C88</formula>
    </cfRule>
  </conditionalFormatting>
  <conditionalFormatting sqref="S89">
    <cfRule type="expression" dxfId="44" priority="41" stopIfTrue="1">
      <formula>(S89+T89)&gt;C89</formula>
    </cfRule>
  </conditionalFormatting>
  <conditionalFormatting sqref="S93">
    <cfRule type="expression" dxfId="43" priority="37" stopIfTrue="1">
      <formula>(S93+T93)&gt;C93</formula>
    </cfRule>
  </conditionalFormatting>
  <conditionalFormatting sqref="S94">
    <cfRule type="expression" dxfId="42" priority="36" stopIfTrue="1">
      <formula>(S94+T94)&gt;C94</formula>
    </cfRule>
  </conditionalFormatting>
  <conditionalFormatting sqref="T86">
    <cfRule type="expression" dxfId="41" priority="35" stopIfTrue="1">
      <formula>(T86+S86)&gt;C86</formula>
    </cfRule>
  </conditionalFormatting>
  <conditionalFormatting sqref="T87">
    <cfRule type="expression" dxfId="40" priority="34" stopIfTrue="1">
      <formula>(T87+S87)&gt;C87</formula>
    </cfRule>
  </conditionalFormatting>
  <conditionalFormatting sqref="T88">
    <cfRule type="expression" dxfId="39" priority="33" stopIfTrue="1">
      <formula>(T88+S88)&gt;C88</formula>
    </cfRule>
  </conditionalFormatting>
  <conditionalFormatting sqref="T89">
    <cfRule type="expression" dxfId="38" priority="32" stopIfTrue="1">
      <formula>(T89+S89)&gt;C89</formula>
    </cfRule>
  </conditionalFormatting>
  <conditionalFormatting sqref="T90">
    <cfRule type="expression" dxfId="37" priority="31" stopIfTrue="1">
      <formula>(T90+S90)&gt;C90</formula>
    </cfRule>
  </conditionalFormatting>
  <conditionalFormatting sqref="T91">
    <cfRule type="expression" dxfId="36" priority="30" stopIfTrue="1">
      <formula>(T91+S91)&gt;C91</formula>
    </cfRule>
  </conditionalFormatting>
  <conditionalFormatting sqref="T92">
    <cfRule type="expression" dxfId="35" priority="29" stopIfTrue="1">
      <formula>(T92+S92)&gt;C92</formula>
    </cfRule>
  </conditionalFormatting>
  <conditionalFormatting sqref="T93">
    <cfRule type="expression" dxfId="34" priority="28" stopIfTrue="1">
      <formula>(T93+S93)&gt;C93</formula>
    </cfRule>
  </conditionalFormatting>
  <conditionalFormatting sqref="T94">
    <cfRule type="expression" dxfId="33" priority="27" stopIfTrue="1">
      <formula>(T94+S94)&gt;C94</formula>
    </cfRule>
  </conditionalFormatting>
  <conditionalFormatting sqref="S98">
    <cfRule type="expression" dxfId="32" priority="26" stopIfTrue="1">
      <formula>(S98+T98)&gt;C98</formula>
    </cfRule>
  </conditionalFormatting>
  <conditionalFormatting sqref="S99">
    <cfRule type="expression" dxfId="31" priority="25" stopIfTrue="1">
      <formula>(S99+T99)&gt;C99</formula>
    </cfRule>
  </conditionalFormatting>
  <conditionalFormatting sqref="S100">
    <cfRule type="expression" dxfId="30" priority="24" stopIfTrue="1">
      <formula>(S100+T100)&gt;C100</formula>
    </cfRule>
  </conditionalFormatting>
  <conditionalFormatting sqref="S101">
    <cfRule type="expression" dxfId="29" priority="23" stopIfTrue="1">
      <formula>(S101+T101)&gt;C101</formula>
    </cfRule>
  </conditionalFormatting>
  <conditionalFormatting sqref="S102">
    <cfRule type="expression" dxfId="28" priority="22" stopIfTrue="1">
      <formula>(S102+T102)&gt;C102</formula>
    </cfRule>
  </conditionalFormatting>
  <conditionalFormatting sqref="S103">
    <cfRule type="expression" dxfId="27" priority="21" stopIfTrue="1">
      <formula>(S103+T103)&gt;C103</formula>
    </cfRule>
  </conditionalFormatting>
  <conditionalFormatting sqref="T98">
    <cfRule type="expression" dxfId="26" priority="20" stopIfTrue="1">
      <formula>(T98+S98)&gt;C98</formula>
    </cfRule>
  </conditionalFormatting>
  <conditionalFormatting sqref="T99">
    <cfRule type="expression" dxfId="25" priority="19" stopIfTrue="1">
      <formula>(T99+S99)&gt;C99</formula>
    </cfRule>
  </conditionalFormatting>
  <conditionalFormatting sqref="T100">
    <cfRule type="expression" dxfId="24" priority="18" stopIfTrue="1">
      <formula>(T100+S100)&gt;C100</formula>
    </cfRule>
  </conditionalFormatting>
  <conditionalFormatting sqref="T101">
    <cfRule type="expression" dxfId="23" priority="17" stopIfTrue="1">
      <formula>(T101+S101)&gt;C101</formula>
    </cfRule>
  </conditionalFormatting>
  <conditionalFormatting sqref="T102">
    <cfRule type="expression" dxfId="22" priority="16" stopIfTrue="1">
      <formula>(T102+S102)&gt;C102</formula>
    </cfRule>
  </conditionalFormatting>
  <conditionalFormatting sqref="T103">
    <cfRule type="expression" dxfId="21" priority="15" stopIfTrue="1">
      <formula>(T103+S103)&gt;C103</formula>
    </cfRule>
  </conditionalFormatting>
  <conditionalFormatting sqref="S29">
    <cfRule type="expression" dxfId="20" priority="14" stopIfTrue="1">
      <formula>(S29+T29)&gt;C29</formula>
    </cfRule>
  </conditionalFormatting>
  <conditionalFormatting sqref="S30">
    <cfRule type="expression" dxfId="19" priority="13" stopIfTrue="1">
      <formula>(S30+T30)&gt;C30</formula>
    </cfRule>
  </conditionalFormatting>
  <conditionalFormatting sqref="S32">
    <cfRule type="expression" dxfId="18" priority="12" stopIfTrue="1">
      <formula>(S32+T32)&gt;C32</formula>
    </cfRule>
  </conditionalFormatting>
  <conditionalFormatting sqref="S34">
    <cfRule type="expression" dxfId="17" priority="11" stopIfTrue="1">
      <formula>(S34+T34)&gt;C34</formula>
    </cfRule>
  </conditionalFormatting>
  <conditionalFormatting sqref="S38">
    <cfRule type="expression" dxfId="16" priority="10" stopIfTrue="1">
      <formula>(S38+T38)&gt;C38</formula>
    </cfRule>
  </conditionalFormatting>
  <conditionalFormatting sqref="S39">
    <cfRule type="expression" dxfId="15" priority="9" stopIfTrue="1">
      <formula>(S39+T39)&gt;C39</formula>
    </cfRule>
  </conditionalFormatting>
  <conditionalFormatting sqref="S43">
    <cfRule type="expression" dxfId="14" priority="8" stopIfTrue="1">
      <formula>(S43+T43)&gt;C43</formula>
    </cfRule>
  </conditionalFormatting>
  <conditionalFormatting sqref="S47">
    <cfRule type="expression" dxfId="13" priority="7" stopIfTrue="1">
      <formula>(S47+T47)&gt;C47</formula>
    </cfRule>
  </conditionalFormatting>
  <conditionalFormatting sqref="S66">
    <cfRule type="expression" dxfId="12" priority="6" stopIfTrue="1">
      <formula>(S66+T66)&gt;C66</formula>
    </cfRule>
  </conditionalFormatting>
  <conditionalFormatting sqref="S83">
    <cfRule type="expression" dxfId="11" priority="5" stopIfTrue="1">
      <formula>(S83+T83)&gt;C83</formula>
    </cfRule>
  </conditionalFormatting>
  <conditionalFormatting sqref="S86">
    <cfRule type="expression" dxfId="10" priority="4" stopIfTrue="1">
      <formula>(S86+T86)&gt;C86</formula>
    </cfRule>
  </conditionalFormatting>
  <conditionalFormatting sqref="S90">
    <cfRule type="expression" dxfId="9" priority="3" stopIfTrue="1">
      <formula>(S90+T90)&gt;C90</formula>
    </cfRule>
  </conditionalFormatting>
  <conditionalFormatting sqref="S91">
    <cfRule type="expression" dxfId="8" priority="2" stopIfTrue="1">
      <formula>(S91+T91)&gt;C91</formula>
    </cfRule>
  </conditionalFormatting>
  <conditionalFormatting sqref="S92">
    <cfRule type="expression" dxfId="7" priority="1" stopIfTrue="1">
      <formula>(S92+T92)&gt;C92</formula>
    </cfRule>
  </conditionalFormatting>
  <printOptions horizontalCentered="1"/>
  <pageMargins left="0.25" right="0.25" top="0.5" bottom="0.5" header="0.25" footer="0.25"/>
  <pageSetup paperSize="5"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SheetLayoutView="100" workbookViewId="0">
      <selection activeCell="A2" sqref="A2"/>
    </sheetView>
  </sheetViews>
  <sheetFormatPr defaultColWidth="0" defaultRowHeight="12" zeroHeight="1"/>
  <cols>
    <col min="1" max="1" width="32.7109375" style="663" customWidth="1"/>
    <col min="2" max="3" width="12.140625" style="656" customWidth="1"/>
    <col min="4" max="6" width="12.85546875" style="656" customWidth="1"/>
    <col min="7" max="9" width="12.140625" style="656" customWidth="1"/>
    <col min="10" max="10" width="12.140625" style="657" customWidth="1"/>
    <col min="11" max="11" width="8.85546875" style="658" hidden="1" customWidth="1"/>
    <col min="12" max="21" width="8.85546875" style="656" hidden="1" customWidth="1"/>
    <col min="22" max="23" width="0" style="656" hidden="1"/>
    <col min="24" max="256" width="8.85546875" style="656" hidden="1"/>
    <col min="257" max="257" width="32.7109375" style="656" hidden="1" customWidth="1"/>
    <col min="258" max="259" width="12.140625" style="656" hidden="1" customWidth="1"/>
    <col min="260" max="260" width="12.85546875" style="656" hidden="1" customWidth="1"/>
    <col min="261" max="266" width="12.140625" style="656" hidden="1" customWidth="1"/>
    <col min="267" max="277" width="8.85546875" style="656" hidden="1" customWidth="1"/>
    <col min="278" max="512" width="8.85546875" style="656" hidden="1"/>
    <col min="513" max="513" width="32.7109375" style="656" hidden="1" customWidth="1"/>
    <col min="514" max="515" width="12.140625" style="656" hidden="1" customWidth="1"/>
    <col min="516" max="516" width="12.85546875" style="656" hidden="1" customWidth="1"/>
    <col min="517" max="522" width="12.140625" style="656" hidden="1" customWidth="1"/>
    <col min="523" max="533" width="8.85546875" style="656" hidden="1" customWidth="1"/>
    <col min="534" max="768" width="8.85546875" style="656" hidden="1"/>
    <col min="769" max="769" width="32.7109375" style="656" hidden="1" customWidth="1"/>
    <col min="770" max="771" width="12.140625" style="656" hidden="1" customWidth="1"/>
    <col min="772" max="772" width="12.85546875" style="656" hidden="1" customWidth="1"/>
    <col min="773" max="778" width="12.140625" style="656" hidden="1" customWidth="1"/>
    <col min="779" max="789" width="8.85546875" style="656" hidden="1" customWidth="1"/>
    <col min="790" max="1024" width="8.85546875" style="656" hidden="1"/>
    <col min="1025" max="1025" width="32.7109375" style="656" hidden="1" customWidth="1"/>
    <col min="1026" max="1027" width="12.140625" style="656" hidden="1" customWidth="1"/>
    <col min="1028" max="1028" width="12.85546875" style="656" hidden="1" customWidth="1"/>
    <col min="1029" max="1034" width="12.140625" style="656" hidden="1" customWidth="1"/>
    <col min="1035" max="1045" width="8.85546875" style="656" hidden="1" customWidth="1"/>
    <col min="1046" max="1280" width="8.85546875" style="656" hidden="1"/>
    <col min="1281" max="1281" width="32.7109375" style="656" hidden="1" customWidth="1"/>
    <col min="1282" max="1283" width="12.140625" style="656" hidden="1" customWidth="1"/>
    <col min="1284" max="1284" width="12.85546875" style="656" hidden="1" customWidth="1"/>
    <col min="1285" max="1290" width="12.140625" style="656" hidden="1" customWidth="1"/>
    <col min="1291" max="1301" width="8.85546875" style="656" hidden="1" customWidth="1"/>
    <col min="1302" max="1536" width="8.85546875" style="656" hidden="1"/>
    <col min="1537" max="1537" width="32.7109375" style="656" hidden="1" customWidth="1"/>
    <col min="1538" max="1539" width="12.140625" style="656" hidden="1" customWidth="1"/>
    <col min="1540" max="1540" width="12.85546875" style="656" hidden="1" customWidth="1"/>
    <col min="1541" max="1546" width="12.140625" style="656" hidden="1" customWidth="1"/>
    <col min="1547" max="1557" width="8.85546875" style="656" hidden="1" customWidth="1"/>
    <col min="1558" max="1792" width="8.85546875" style="656" hidden="1"/>
    <col min="1793" max="1793" width="32.7109375" style="656" hidden="1" customWidth="1"/>
    <col min="1794" max="1795" width="12.140625" style="656" hidden="1" customWidth="1"/>
    <col min="1796" max="1796" width="12.85546875" style="656" hidden="1" customWidth="1"/>
    <col min="1797" max="1802" width="12.140625" style="656" hidden="1" customWidth="1"/>
    <col min="1803" max="1813" width="8.85546875" style="656" hidden="1" customWidth="1"/>
    <col min="1814" max="2048" width="8.85546875" style="656" hidden="1"/>
    <col min="2049" max="2049" width="32.7109375" style="656" hidden="1" customWidth="1"/>
    <col min="2050" max="2051" width="12.140625" style="656" hidden="1" customWidth="1"/>
    <col min="2052" max="2052" width="12.85546875" style="656" hidden="1" customWidth="1"/>
    <col min="2053" max="2058" width="12.140625" style="656" hidden="1" customWidth="1"/>
    <col min="2059" max="2069" width="8.85546875" style="656" hidden="1" customWidth="1"/>
    <col min="2070" max="2304" width="8.85546875" style="656" hidden="1"/>
    <col min="2305" max="2305" width="32.7109375" style="656" hidden="1" customWidth="1"/>
    <col min="2306" max="2307" width="12.140625" style="656" hidden="1" customWidth="1"/>
    <col min="2308" max="2308" width="12.85546875" style="656" hidden="1" customWidth="1"/>
    <col min="2309" max="2314" width="12.140625" style="656" hidden="1" customWidth="1"/>
    <col min="2315" max="2325" width="8.85546875" style="656" hidden="1" customWidth="1"/>
    <col min="2326" max="2560" width="8.85546875" style="656" hidden="1"/>
    <col min="2561" max="2561" width="32.7109375" style="656" hidden="1" customWidth="1"/>
    <col min="2562" max="2563" width="12.140625" style="656" hidden="1" customWidth="1"/>
    <col min="2564" max="2564" width="12.85546875" style="656" hidden="1" customWidth="1"/>
    <col min="2565" max="2570" width="12.140625" style="656" hidden="1" customWidth="1"/>
    <col min="2571" max="2581" width="8.85546875" style="656" hidden="1" customWidth="1"/>
    <col min="2582" max="2816" width="8.85546875" style="656" hidden="1"/>
    <col min="2817" max="2817" width="32.7109375" style="656" hidden="1" customWidth="1"/>
    <col min="2818" max="2819" width="12.140625" style="656" hidden="1" customWidth="1"/>
    <col min="2820" max="2820" width="12.85546875" style="656" hidden="1" customWidth="1"/>
    <col min="2821" max="2826" width="12.140625" style="656" hidden="1" customWidth="1"/>
    <col min="2827" max="2837" width="8.85546875" style="656" hidden="1" customWidth="1"/>
    <col min="2838" max="3072" width="8.85546875" style="656" hidden="1"/>
    <col min="3073" max="3073" width="32.7109375" style="656" hidden="1" customWidth="1"/>
    <col min="3074" max="3075" width="12.140625" style="656" hidden="1" customWidth="1"/>
    <col min="3076" max="3076" width="12.85546875" style="656" hidden="1" customWidth="1"/>
    <col min="3077" max="3082" width="12.140625" style="656" hidden="1" customWidth="1"/>
    <col min="3083" max="3093" width="8.85546875" style="656" hidden="1" customWidth="1"/>
    <col min="3094" max="3328" width="8.85546875" style="656" hidden="1"/>
    <col min="3329" max="3329" width="32.7109375" style="656" hidden="1" customWidth="1"/>
    <col min="3330" max="3331" width="12.140625" style="656" hidden="1" customWidth="1"/>
    <col min="3332" max="3332" width="12.85546875" style="656" hidden="1" customWidth="1"/>
    <col min="3333" max="3338" width="12.140625" style="656" hidden="1" customWidth="1"/>
    <col min="3339" max="3349" width="8.85546875" style="656" hidden="1" customWidth="1"/>
    <col min="3350" max="3584" width="8.85546875" style="656" hidden="1"/>
    <col min="3585" max="3585" width="32.7109375" style="656" hidden="1" customWidth="1"/>
    <col min="3586" max="3587" width="12.140625" style="656" hidden="1" customWidth="1"/>
    <col min="3588" max="3588" width="12.85546875" style="656" hidden="1" customWidth="1"/>
    <col min="3589" max="3594" width="12.140625" style="656" hidden="1" customWidth="1"/>
    <col min="3595" max="3605" width="8.85546875" style="656" hidden="1" customWidth="1"/>
    <col min="3606" max="3840" width="8.85546875" style="656" hidden="1"/>
    <col min="3841" max="3841" width="32.7109375" style="656" hidden="1" customWidth="1"/>
    <col min="3842" max="3843" width="12.140625" style="656" hidden="1" customWidth="1"/>
    <col min="3844" max="3844" width="12.85546875" style="656" hidden="1" customWidth="1"/>
    <col min="3845" max="3850" width="12.140625" style="656" hidden="1" customWidth="1"/>
    <col min="3851" max="3861" width="8.85546875" style="656" hidden="1" customWidth="1"/>
    <col min="3862" max="4096" width="8.85546875" style="656" hidden="1"/>
    <col min="4097" max="4097" width="32.7109375" style="656" hidden="1" customWidth="1"/>
    <col min="4098" max="4099" width="12.140625" style="656" hidden="1" customWidth="1"/>
    <col min="4100" max="4100" width="12.85546875" style="656" hidden="1" customWidth="1"/>
    <col min="4101" max="4106" width="12.140625" style="656" hidden="1" customWidth="1"/>
    <col min="4107" max="4117" width="8.85546875" style="656" hidden="1" customWidth="1"/>
    <col min="4118" max="4352" width="8.85546875" style="656" hidden="1"/>
    <col min="4353" max="4353" width="32.7109375" style="656" hidden="1" customWidth="1"/>
    <col min="4354" max="4355" width="12.140625" style="656" hidden="1" customWidth="1"/>
    <col min="4356" max="4356" width="12.85546875" style="656" hidden="1" customWidth="1"/>
    <col min="4357" max="4362" width="12.140625" style="656" hidden="1" customWidth="1"/>
    <col min="4363" max="4373" width="8.85546875" style="656" hidden="1" customWidth="1"/>
    <col min="4374" max="4608" width="8.85546875" style="656" hidden="1"/>
    <col min="4609" max="4609" width="32.7109375" style="656" hidden="1" customWidth="1"/>
    <col min="4610" max="4611" width="12.140625" style="656" hidden="1" customWidth="1"/>
    <col min="4612" max="4612" width="12.85546875" style="656" hidden="1" customWidth="1"/>
    <col min="4613" max="4618" width="12.140625" style="656" hidden="1" customWidth="1"/>
    <col min="4619" max="4629" width="8.85546875" style="656" hidden="1" customWidth="1"/>
    <col min="4630" max="4864" width="8.85546875" style="656" hidden="1"/>
    <col min="4865" max="4865" width="32.7109375" style="656" hidden="1" customWidth="1"/>
    <col min="4866" max="4867" width="12.140625" style="656" hidden="1" customWidth="1"/>
    <col min="4868" max="4868" width="12.85546875" style="656" hidden="1" customWidth="1"/>
    <col min="4869" max="4874" width="12.140625" style="656" hidden="1" customWidth="1"/>
    <col min="4875" max="4885" width="8.85546875" style="656" hidden="1" customWidth="1"/>
    <col min="4886" max="5120" width="8.85546875" style="656" hidden="1"/>
    <col min="5121" max="5121" width="32.7109375" style="656" hidden="1" customWidth="1"/>
    <col min="5122" max="5123" width="12.140625" style="656" hidden="1" customWidth="1"/>
    <col min="5124" max="5124" width="12.85546875" style="656" hidden="1" customWidth="1"/>
    <col min="5125" max="5130" width="12.140625" style="656" hidden="1" customWidth="1"/>
    <col min="5131" max="5141" width="8.85546875" style="656" hidden="1" customWidth="1"/>
    <col min="5142" max="5376" width="8.85546875" style="656" hidden="1"/>
    <col min="5377" max="5377" width="32.7109375" style="656" hidden="1" customWidth="1"/>
    <col min="5378" max="5379" width="12.140625" style="656" hidden="1" customWidth="1"/>
    <col min="5380" max="5380" width="12.85546875" style="656" hidden="1" customWidth="1"/>
    <col min="5381" max="5386" width="12.140625" style="656" hidden="1" customWidth="1"/>
    <col min="5387" max="5397" width="8.85546875" style="656" hidden="1" customWidth="1"/>
    <col min="5398" max="5632" width="8.85546875" style="656" hidden="1"/>
    <col min="5633" max="5633" width="32.7109375" style="656" hidden="1" customWidth="1"/>
    <col min="5634" max="5635" width="12.140625" style="656" hidden="1" customWidth="1"/>
    <col min="5636" max="5636" width="12.85546875" style="656" hidden="1" customWidth="1"/>
    <col min="5637" max="5642" width="12.140625" style="656" hidden="1" customWidth="1"/>
    <col min="5643" max="5653" width="8.85546875" style="656" hidden="1" customWidth="1"/>
    <col min="5654" max="5888" width="8.85546875" style="656" hidden="1"/>
    <col min="5889" max="5889" width="32.7109375" style="656" hidden="1" customWidth="1"/>
    <col min="5890" max="5891" width="12.140625" style="656" hidden="1" customWidth="1"/>
    <col min="5892" max="5892" width="12.85546875" style="656" hidden="1" customWidth="1"/>
    <col min="5893" max="5898" width="12.140625" style="656" hidden="1" customWidth="1"/>
    <col min="5899" max="5909" width="8.85546875" style="656" hidden="1" customWidth="1"/>
    <col min="5910" max="6144" width="8.85546875" style="656" hidden="1"/>
    <col min="6145" max="6145" width="32.7109375" style="656" hidden="1" customWidth="1"/>
    <col min="6146" max="6147" width="12.140625" style="656" hidden="1" customWidth="1"/>
    <col min="6148" max="6148" width="12.85546875" style="656" hidden="1" customWidth="1"/>
    <col min="6149" max="6154" width="12.140625" style="656" hidden="1" customWidth="1"/>
    <col min="6155" max="6165" width="8.85546875" style="656" hidden="1" customWidth="1"/>
    <col min="6166" max="6400" width="8.85546875" style="656" hidden="1"/>
    <col min="6401" max="6401" width="32.7109375" style="656" hidden="1" customWidth="1"/>
    <col min="6402" max="6403" width="12.140625" style="656" hidden="1" customWidth="1"/>
    <col min="6404" max="6404" width="12.85546875" style="656" hidden="1" customWidth="1"/>
    <col min="6405" max="6410" width="12.140625" style="656" hidden="1" customWidth="1"/>
    <col min="6411" max="6421" width="8.85546875" style="656" hidden="1" customWidth="1"/>
    <col min="6422" max="6656" width="8.85546875" style="656" hidden="1"/>
    <col min="6657" max="6657" width="32.7109375" style="656" hidden="1" customWidth="1"/>
    <col min="6658" max="6659" width="12.140625" style="656" hidden="1" customWidth="1"/>
    <col min="6660" max="6660" width="12.85546875" style="656" hidden="1" customWidth="1"/>
    <col min="6661" max="6666" width="12.140625" style="656" hidden="1" customWidth="1"/>
    <col min="6667" max="6677" width="8.85546875" style="656" hidden="1" customWidth="1"/>
    <col min="6678" max="6912" width="8.85546875" style="656" hidden="1"/>
    <col min="6913" max="6913" width="32.7109375" style="656" hidden="1" customWidth="1"/>
    <col min="6914" max="6915" width="12.140625" style="656" hidden="1" customWidth="1"/>
    <col min="6916" max="6916" width="12.85546875" style="656" hidden="1" customWidth="1"/>
    <col min="6917" max="6922" width="12.140625" style="656" hidden="1" customWidth="1"/>
    <col min="6923" max="6933" width="8.85546875" style="656" hidden="1" customWidth="1"/>
    <col min="6934" max="7168" width="8.85546875" style="656" hidden="1"/>
    <col min="7169" max="7169" width="32.7109375" style="656" hidden="1" customWidth="1"/>
    <col min="7170" max="7171" width="12.140625" style="656" hidden="1" customWidth="1"/>
    <col min="7172" max="7172" width="12.85546875" style="656" hidden="1" customWidth="1"/>
    <col min="7173" max="7178" width="12.140625" style="656" hidden="1" customWidth="1"/>
    <col min="7179" max="7189" width="8.85546875" style="656" hidden="1" customWidth="1"/>
    <col min="7190" max="7424" width="8.85546875" style="656" hidden="1"/>
    <col min="7425" max="7425" width="32.7109375" style="656" hidden="1" customWidth="1"/>
    <col min="7426" max="7427" width="12.140625" style="656" hidden="1" customWidth="1"/>
    <col min="7428" max="7428" width="12.85546875" style="656" hidden="1" customWidth="1"/>
    <col min="7429" max="7434" width="12.140625" style="656" hidden="1" customWidth="1"/>
    <col min="7435" max="7445" width="8.85546875" style="656" hidden="1" customWidth="1"/>
    <col min="7446" max="7680" width="8.85546875" style="656" hidden="1"/>
    <col min="7681" max="7681" width="32.7109375" style="656" hidden="1" customWidth="1"/>
    <col min="7682" max="7683" width="12.140625" style="656" hidden="1" customWidth="1"/>
    <col min="7684" max="7684" width="12.85546875" style="656" hidden="1" customWidth="1"/>
    <col min="7685" max="7690" width="12.140625" style="656" hidden="1" customWidth="1"/>
    <col min="7691" max="7701" width="8.85546875" style="656" hidden="1" customWidth="1"/>
    <col min="7702" max="7936" width="8.85546875" style="656" hidden="1"/>
    <col min="7937" max="7937" width="32.7109375" style="656" hidden="1" customWidth="1"/>
    <col min="7938" max="7939" width="12.140625" style="656" hidden="1" customWidth="1"/>
    <col min="7940" max="7940" width="12.85546875" style="656" hidden="1" customWidth="1"/>
    <col min="7941" max="7946" width="12.140625" style="656" hidden="1" customWidth="1"/>
    <col min="7947" max="7957" width="8.85546875" style="656" hidden="1" customWidth="1"/>
    <col min="7958" max="8192" width="8.85546875" style="656" hidden="1"/>
    <col min="8193" max="8193" width="32.7109375" style="656" hidden="1" customWidth="1"/>
    <col min="8194" max="8195" width="12.140625" style="656" hidden="1" customWidth="1"/>
    <col min="8196" max="8196" width="12.85546875" style="656" hidden="1" customWidth="1"/>
    <col min="8197" max="8202" width="12.140625" style="656" hidden="1" customWidth="1"/>
    <col min="8203" max="8213" width="8.85546875" style="656" hidden="1" customWidth="1"/>
    <col min="8214" max="8448" width="8.85546875" style="656" hidden="1"/>
    <col min="8449" max="8449" width="32.7109375" style="656" hidden="1" customWidth="1"/>
    <col min="8450" max="8451" width="12.140625" style="656" hidden="1" customWidth="1"/>
    <col min="8452" max="8452" width="12.85546875" style="656" hidden="1" customWidth="1"/>
    <col min="8453" max="8458" width="12.140625" style="656" hidden="1" customWidth="1"/>
    <col min="8459" max="8469" width="8.85546875" style="656" hidden="1" customWidth="1"/>
    <col min="8470" max="8704" width="8.85546875" style="656" hidden="1"/>
    <col min="8705" max="8705" width="32.7109375" style="656" hidden="1" customWidth="1"/>
    <col min="8706" max="8707" width="12.140625" style="656" hidden="1" customWidth="1"/>
    <col min="8708" max="8708" width="12.85546875" style="656" hidden="1" customWidth="1"/>
    <col min="8709" max="8714" width="12.140625" style="656" hidden="1" customWidth="1"/>
    <col min="8715" max="8725" width="8.85546875" style="656" hidden="1" customWidth="1"/>
    <col min="8726" max="8960" width="8.85546875" style="656" hidden="1"/>
    <col min="8961" max="8961" width="32.7109375" style="656" hidden="1" customWidth="1"/>
    <col min="8962" max="8963" width="12.140625" style="656" hidden="1" customWidth="1"/>
    <col min="8964" max="8964" width="12.85546875" style="656" hidden="1" customWidth="1"/>
    <col min="8965" max="8970" width="12.140625" style="656" hidden="1" customWidth="1"/>
    <col min="8971" max="8981" width="8.85546875" style="656" hidden="1" customWidth="1"/>
    <col min="8982" max="9216" width="8.85546875" style="656" hidden="1"/>
    <col min="9217" max="9217" width="32.7109375" style="656" hidden="1" customWidth="1"/>
    <col min="9218" max="9219" width="12.140625" style="656" hidden="1" customWidth="1"/>
    <col min="9220" max="9220" width="12.85546875" style="656" hidden="1" customWidth="1"/>
    <col min="9221" max="9226" width="12.140625" style="656" hidden="1" customWidth="1"/>
    <col min="9227" max="9237" width="8.85546875" style="656" hidden="1" customWidth="1"/>
    <col min="9238" max="9472" width="8.85546875" style="656" hidden="1"/>
    <col min="9473" max="9473" width="32.7109375" style="656" hidden="1" customWidth="1"/>
    <col min="9474" max="9475" width="12.140625" style="656" hidden="1" customWidth="1"/>
    <col min="9476" max="9476" width="12.85546875" style="656" hidden="1" customWidth="1"/>
    <col min="9477" max="9482" width="12.140625" style="656" hidden="1" customWidth="1"/>
    <col min="9483" max="9493" width="8.85546875" style="656" hidden="1" customWidth="1"/>
    <col min="9494" max="9728" width="8.85546875" style="656" hidden="1"/>
    <col min="9729" max="9729" width="32.7109375" style="656" hidden="1" customWidth="1"/>
    <col min="9730" max="9731" width="12.140625" style="656" hidden="1" customWidth="1"/>
    <col min="9732" max="9732" width="12.85546875" style="656" hidden="1" customWidth="1"/>
    <col min="9733" max="9738" width="12.140625" style="656" hidden="1" customWidth="1"/>
    <col min="9739" max="9749" width="8.85546875" style="656" hidden="1" customWidth="1"/>
    <col min="9750" max="9984" width="8.85546875" style="656" hidden="1"/>
    <col min="9985" max="9985" width="32.7109375" style="656" hidden="1" customWidth="1"/>
    <col min="9986" max="9987" width="12.140625" style="656" hidden="1" customWidth="1"/>
    <col min="9988" max="9988" width="12.85546875" style="656" hidden="1" customWidth="1"/>
    <col min="9989" max="9994" width="12.140625" style="656" hidden="1" customWidth="1"/>
    <col min="9995" max="10005" width="8.85546875" style="656" hidden="1" customWidth="1"/>
    <col min="10006" max="10240" width="8.85546875" style="656" hidden="1"/>
    <col min="10241" max="10241" width="32.7109375" style="656" hidden="1" customWidth="1"/>
    <col min="10242" max="10243" width="12.140625" style="656" hidden="1" customWidth="1"/>
    <col min="10244" max="10244" width="12.85546875" style="656" hidden="1" customWidth="1"/>
    <col min="10245" max="10250" width="12.140625" style="656" hidden="1" customWidth="1"/>
    <col min="10251" max="10261" width="8.85546875" style="656" hidden="1" customWidth="1"/>
    <col min="10262" max="10496" width="8.85546875" style="656" hidden="1"/>
    <col min="10497" max="10497" width="32.7109375" style="656" hidden="1" customWidth="1"/>
    <col min="10498" max="10499" width="12.140625" style="656" hidden="1" customWidth="1"/>
    <col min="10500" max="10500" width="12.85546875" style="656" hidden="1" customWidth="1"/>
    <col min="10501" max="10506" width="12.140625" style="656" hidden="1" customWidth="1"/>
    <col min="10507" max="10517" width="8.85546875" style="656" hidden="1" customWidth="1"/>
    <col min="10518" max="10752" width="8.85546875" style="656" hidden="1"/>
    <col min="10753" max="10753" width="32.7109375" style="656" hidden="1" customWidth="1"/>
    <col min="10754" max="10755" width="12.140625" style="656" hidden="1" customWidth="1"/>
    <col min="10756" max="10756" width="12.85546875" style="656" hidden="1" customWidth="1"/>
    <col min="10757" max="10762" width="12.140625" style="656" hidden="1" customWidth="1"/>
    <col min="10763" max="10773" width="8.85546875" style="656" hidden="1" customWidth="1"/>
    <col min="10774" max="11008" width="8.85546875" style="656" hidden="1"/>
    <col min="11009" max="11009" width="32.7109375" style="656" hidden="1" customWidth="1"/>
    <col min="11010" max="11011" width="12.140625" style="656" hidden="1" customWidth="1"/>
    <col min="11012" max="11012" width="12.85546875" style="656" hidden="1" customWidth="1"/>
    <col min="11013" max="11018" width="12.140625" style="656" hidden="1" customWidth="1"/>
    <col min="11019" max="11029" width="8.85546875" style="656" hidden="1" customWidth="1"/>
    <col min="11030" max="11264" width="8.85546875" style="656" hidden="1"/>
    <col min="11265" max="11265" width="32.7109375" style="656" hidden="1" customWidth="1"/>
    <col min="11266" max="11267" width="12.140625" style="656" hidden="1" customWidth="1"/>
    <col min="11268" max="11268" width="12.85546875" style="656" hidden="1" customWidth="1"/>
    <col min="11269" max="11274" width="12.140625" style="656" hidden="1" customWidth="1"/>
    <col min="11275" max="11285" width="8.85546875" style="656" hidden="1" customWidth="1"/>
    <col min="11286" max="11520" width="8.85546875" style="656" hidden="1"/>
    <col min="11521" max="11521" width="32.7109375" style="656" hidden="1" customWidth="1"/>
    <col min="11522" max="11523" width="12.140625" style="656" hidden="1" customWidth="1"/>
    <col min="11524" max="11524" width="12.85546875" style="656" hidden="1" customWidth="1"/>
    <col min="11525" max="11530" width="12.140625" style="656" hidden="1" customWidth="1"/>
    <col min="11531" max="11541" width="8.85546875" style="656" hidden="1" customWidth="1"/>
    <col min="11542" max="11776" width="8.85546875" style="656" hidden="1"/>
    <col min="11777" max="11777" width="32.7109375" style="656" hidden="1" customWidth="1"/>
    <col min="11778" max="11779" width="12.140625" style="656" hidden="1" customWidth="1"/>
    <col min="11780" max="11780" width="12.85546875" style="656" hidden="1" customWidth="1"/>
    <col min="11781" max="11786" width="12.140625" style="656" hidden="1" customWidth="1"/>
    <col min="11787" max="11797" width="8.85546875" style="656" hidden="1" customWidth="1"/>
    <col min="11798" max="12032" width="8.85546875" style="656" hidden="1"/>
    <col min="12033" max="12033" width="32.7109375" style="656" hidden="1" customWidth="1"/>
    <col min="12034" max="12035" width="12.140625" style="656" hidden="1" customWidth="1"/>
    <col min="12036" max="12036" width="12.85546875" style="656" hidden="1" customWidth="1"/>
    <col min="12037" max="12042" width="12.140625" style="656" hidden="1" customWidth="1"/>
    <col min="12043" max="12053" width="8.85546875" style="656" hidden="1" customWidth="1"/>
    <col min="12054" max="12288" width="8.85546875" style="656" hidden="1"/>
    <col min="12289" max="12289" width="32.7109375" style="656" hidden="1" customWidth="1"/>
    <col min="12290" max="12291" width="12.140625" style="656" hidden="1" customWidth="1"/>
    <col min="12292" max="12292" width="12.85546875" style="656" hidden="1" customWidth="1"/>
    <col min="12293" max="12298" width="12.140625" style="656" hidden="1" customWidth="1"/>
    <col min="12299" max="12309" width="8.85546875" style="656" hidden="1" customWidth="1"/>
    <col min="12310" max="12544" width="8.85546875" style="656" hidden="1"/>
    <col min="12545" max="12545" width="32.7109375" style="656" hidden="1" customWidth="1"/>
    <col min="12546" max="12547" width="12.140625" style="656" hidden="1" customWidth="1"/>
    <col min="12548" max="12548" width="12.85546875" style="656" hidden="1" customWidth="1"/>
    <col min="12549" max="12554" width="12.140625" style="656" hidden="1" customWidth="1"/>
    <col min="12555" max="12565" width="8.85546875" style="656" hidden="1" customWidth="1"/>
    <col min="12566" max="12800" width="8.85546875" style="656" hidden="1"/>
    <col min="12801" max="12801" width="32.7109375" style="656" hidden="1" customWidth="1"/>
    <col min="12802" max="12803" width="12.140625" style="656" hidden="1" customWidth="1"/>
    <col min="12804" max="12804" width="12.85546875" style="656" hidden="1" customWidth="1"/>
    <col min="12805" max="12810" width="12.140625" style="656" hidden="1" customWidth="1"/>
    <col min="12811" max="12821" width="8.85546875" style="656" hidden="1" customWidth="1"/>
    <col min="12822" max="13056" width="8.85546875" style="656" hidden="1"/>
    <col min="13057" max="13057" width="32.7109375" style="656" hidden="1" customWidth="1"/>
    <col min="13058" max="13059" width="12.140625" style="656" hidden="1" customWidth="1"/>
    <col min="13060" max="13060" width="12.85546875" style="656" hidden="1" customWidth="1"/>
    <col min="13061" max="13066" width="12.140625" style="656" hidden="1" customWidth="1"/>
    <col min="13067" max="13077" width="8.85546875" style="656" hidden="1" customWidth="1"/>
    <col min="13078" max="13312" width="8.85546875" style="656" hidden="1"/>
    <col min="13313" max="13313" width="32.7109375" style="656" hidden="1" customWidth="1"/>
    <col min="13314" max="13315" width="12.140625" style="656" hidden="1" customWidth="1"/>
    <col min="13316" max="13316" width="12.85546875" style="656" hidden="1" customWidth="1"/>
    <col min="13317" max="13322" width="12.140625" style="656" hidden="1" customWidth="1"/>
    <col min="13323" max="13333" width="8.85546875" style="656" hidden="1" customWidth="1"/>
    <col min="13334" max="13568" width="8.85546875" style="656" hidden="1"/>
    <col min="13569" max="13569" width="32.7109375" style="656" hidden="1" customWidth="1"/>
    <col min="13570" max="13571" width="12.140625" style="656" hidden="1" customWidth="1"/>
    <col min="13572" max="13572" width="12.85546875" style="656" hidden="1" customWidth="1"/>
    <col min="13573" max="13578" width="12.140625" style="656" hidden="1" customWidth="1"/>
    <col min="13579" max="13589" width="8.85546875" style="656" hidden="1" customWidth="1"/>
    <col min="13590" max="13824" width="8.85546875" style="656" hidden="1"/>
    <col min="13825" max="13825" width="32.7109375" style="656" hidden="1" customWidth="1"/>
    <col min="13826" max="13827" width="12.140625" style="656" hidden="1" customWidth="1"/>
    <col min="13828" max="13828" width="12.85546875" style="656" hidden="1" customWidth="1"/>
    <col min="13829" max="13834" width="12.140625" style="656" hidden="1" customWidth="1"/>
    <col min="13835" max="13845" width="8.85546875" style="656" hidden="1" customWidth="1"/>
    <col min="13846" max="14080" width="8.85546875" style="656" hidden="1"/>
    <col min="14081" max="14081" width="32.7109375" style="656" hidden="1" customWidth="1"/>
    <col min="14082" max="14083" width="12.140625" style="656" hidden="1" customWidth="1"/>
    <col min="14084" max="14084" width="12.85546875" style="656" hidden="1" customWidth="1"/>
    <col min="14085" max="14090" width="12.140625" style="656" hidden="1" customWidth="1"/>
    <col min="14091" max="14101" width="8.85546875" style="656" hidden="1" customWidth="1"/>
    <col min="14102" max="14336" width="8.85546875" style="656" hidden="1"/>
    <col min="14337" max="14337" width="32.7109375" style="656" hidden="1" customWidth="1"/>
    <col min="14338" max="14339" width="12.140625" style="656" hidden="1" customWidth="1"/>
    <col min="14340" max="14340" width="12.85546875" style="656" hidden="1" customWidth="1"/>
    <col min="14341" max="14346" width="12.140625" style="656" hidden="1" customWidth="1"/>
    <col min="14347" max="14357" width="8.85546875" style="656" hidden="1" customWidth="1"/>
    <col min="14358" max="14592" width="8.85546875" style="656" hidden="1"/>
    <col min="14593" max="14593" width="32.7109375" style="656" hidden="1" customWidth="1"/>
    <col min="14594" max="14595" width="12.140625" style="656" hidden="1" customWidth="1"/>
    <col min="14596" max="14596" width="12.85546875" style="656" hidden="1" customWidth="1"/>
    <col min="14597" max="14602" width="12.140625" style="656" hidden="1" customWidth="1"/>
    <col min="14603" max="14613" width="8.85546875" style="656" hidden="1" customWidth="1"/>
    <col min="14614" max="14848" width="8.85546875" style="656" hidden="1"/>
    <col min="14849" max="14849" width="32.7109375" style="656" hidden="1" customWidth="1"/>
    <col min="14850" max="14851" width="12.140625" style="656" hidden="1" customWidth="1"/>
    <col min="14852" max="14852" width="12.85546875" style="656" hidden="1" customWidth="1"/>
    <col min="14853" max="14858" width="12.140625" style="656" hidden="1" customWidth="1"/>
    <col min="14859" max="14869" width="8.85546875" style="656" hidden="1" customWidth="1"/>
    <col min="14870" max="15104" width="8.85546875" style="656" hidden="1"/>
    <col min="15105" max="15105" width="32.7109375" style="656" hidden="1" customWidth="1"/>
    <col min="15106" max="15107" width="12.140625" style="656" hidden="1" customWidth="1"/>
    <col min="15108" max="15108" width="12.85546875" style="656" hidden="1" customWidth="1"/>
    <col min="15109" max="15114" width="12.140625" style="656" hidden="1" customWidth="1"/>
    <col min="15115" max="15125" width="8.85546875" style="656" hidden="1" customWidth="1"/>
    <col min="15126" max="15360" width="8.85546875" style="656" hidden="1"/>
    <col min="15361" max="15361" width="32.7109375" style="656" hidden="1" customWidth="1"/>
    <col min="15362" max="15363" width="12.140625" style="656" hidden="1" customWidth="1"/>
    <col min="15364" max="15364" width="12.85546875" style="656" hidden="1" customWidth="1"/>
    <col min="15365" max="15370" width="12.140625" style="656" hidden="1" customWidth="1"/>
    <col min="15371" max="15381" width="8.85546875" style="656" hidden="1" customWidth="1"/>
    <col min="15382" max="15616" width="8.85546875" style="656" hidden="1"/>
    <col min="15617" max="15617" width="32.7109375" style="656" hidden="1" customWidth="1"/>
    <col min="15618" max="15619" width="12.140625" style="656" hidden="1" customWidth="1"/>
    <col min="15620" max="15620" width="12.85546875" style="656" hidden="1" customWidth="1"/>
    <col min="15621" max="15626" width="12.140625" style="656" hidden="1" customWidth="1"/>
    <col min="15627" max="15637" width="8.85546875" style="656" hidden="1" customWidth="1"/>
    <col min="15638" max="15872" width="8.85546875" style="656" hidden="1"/>
    <col min="15873" max="15873" width="32.7109375" style="656" hidden="1" customWidth="1"/>
    <col min="15874" max="15875" width="12.140625" style="656" hidden="1" customWidth="1"/>
    <col min="15876" max="15876" width="12.85546875" style="656" hidden="1" customWidth="1"/>
    <col min="15877" max="15882" width="12.140625" style="656" hidden="1" customWidth="1"/>
    <col min="15883" max="15893" width="8.85546875" style="656" hidden="1" customWidth="1"/>
    <col min="15894" max="16128" width="8.85546875" style="656" hidden="1"/>
    <col min="16129" max="16129" width="32.7109375" style="656" hidden="1" customWidth="1"/>
    <col min="16130" max="16131" width="12.140625" style="656" hidden="1" customWidth="1"/>
    <col min="16132" max="16132" width="12.85546875" style="656" hidden="1" customWidth="1"/>
    <col min="16133" max="16138" width="12.140625" style="656" hidden="1" customWidth="1"/>
    <col min="16139" max="16149" width="8.85546875" style="656" hidden="1" customWidth="1"/>
    <col min="16150" max="16384" width="8.85546875" style="656" hidden="1"/>
  </cols>
  <sheetData>
    <row r="1" spans="1:11" s="613" customFormat="1" ht="12.75">
      <c r="A1" s="1635" t="s">
        <v>1577</v>
      </c>
      <c r="B1" s="1636"/>
      <c r="C1" s="1636"/>
      <c r="D1" s="1636"/>
      <c r="E1" s="1636"/>
      <c r="F1" s="1636"/>
      <c r="G1" s="1636"/>
      <c r="H1" s="1636"/>
      <c r="I1" s="1636"/>
      <c r="J1" s="1637"/>
      <c r="K1" s="612"/>
    </row>
    <row r="2" spans="1:11" s="668" customFormat="1" ht="72">
      <c r="A2" s="664"/>
      <c r="B2" s="665" t="s">
        <v>1220</v>
      </c>
      <c r="C2" s="665" t="s">
        <v>1580</v>
      </c>
      <c r="D2" s="666" t="s">
        <v>1581</v>
      </c>
      <c r="E2" s="665" t="s">
        <v>1452</v>
      </c>
      <c r="F2" s="665" t="s">
        <v>1582</v>
      </c>
      <c r="G2" s="665" t="s">
        <v>1583</v>
      </c>
      <c r="H2" s="665" t="s">
        <v>1221</v>
      </c>
      <c r="I2" s="665" t="s">
        <v>1584</v>
      </c>
      <c r="J2" s="665" t="s">
        <v>1585</v>
      </c>
      <c r="K2" s="667"/>
    </row>
    <row r="3" spans="1:11" s="617" customFormat="1">
      <c r="A3" s="614" t="s">
        <v>30</v>
      </c>
      <c r="B3" s="615"/>
      <c r="C3" s="615"/>
      <c r="D3" s="615"/>
      <c r="E3" s="615"/>
      <c r="F3" s="615"/>
      <c r="G3" s="615"/>
      <c r="H3" s="615"/>
      <c r="I3" s="615"/>
      <c r="J3" s="615"/>
      <c r="K3" s="616"/>
    </row>
    <row r="4" spans="1:11" s="617" customFormat="1">
      <c r="A4" s="621" t="s">
        <v>31</v>
      </c>
      <c r="B4" s="618">
        <f>'Sources and Uses Budget'!C4</f>
        <v>2710000</v>
      </c>
      <c r="C4" s="619"/>
      <c r="D4" s="619"/>
      <c r="E4" s="620"/>
      <c r="F4" s="620"/>
      <c r="G4" s="620"/>
      <c r="H4" s="620"/>
      <c r="I4" s="620"/>
      <c r="J4" s="620"/>
      <c r="K4" s="616"/>
    </row>
    <row r="5" spans="1:11" s="617" customFormat="1">
      <c r="A5" s="621" t="s">
        <v>32</v>
      </c>
      <c r="B5" s="618">
        <f>'Sources and Uses Budget'!C5</f>
        <v>0</v>
      </c>
      <c r="C5" s="619"/>
      <c r="D5" s="619"/>
      <c r="E5" s="620"/>
      <c r="F5" s="620"/>
      <c r="G5" s="620"/>
      <c r="H5" s="620"/>
      <c r="I5" s="620"/>
      <c r="J5" s="620"/>
      <c r="K5" s="616"/>
    </row>
    <row r="6" spans="1:11" s="617" customFormat="1">
      <c r="A6" s="621" t="s">
        <v>33</v>
      </c>
      <c r="B6" s="618">
        <f>'Sources and Uses Budget'!C6</f>
        <v>60000</v>
      </c>
      <c r="C6" s="619"/>
      <c r="D6" s="619"/>
      <c r="E6" s="620"/>
      <c r="F6" s="620"/>
      <c r="G6" s="620"/>
      <c r="H6" s="620"/>
      <c r="I6" s="620"/>
      <c r="J6" s="620"/>
      <c r="K6" s="616"/>
    </row>
    <row r="7" spans="1:11" s="617" customFormat="1">
      <c r="A7" s="621" t="s">
        <v>105</v>
      </c>
      <c r="B7" s="618">
        <f>'Sources and Uses Budget'!C7</f>
        <v>0</v>
      </c>
      <c r="C7" s="619"/>
      <c r="D7" s="619"/>
      <c r="E7" s="620"/>
      <c r="F7" s="620"/>
      <c r="G7" s="620"/>
      <c r="H7" s="620"/>
      <c r="I7" s="620"/>
      <c r="J7" s="620"/>
      <c r="K7" s="616"/>
    </row>
    <row r="8" spans="1:11" s="617" customFormat="1">
      <c r="A8" s="622" t="s">
        <v>672</v>
      </c>
      <c r="B8" s="618">
        <f>'Sources and Uses Budget'!C8</f>
        <v>2770000</v>
      </c>
      <c r="C8" s="618">
        <f>SUM(C4:C7)</f>
        <v>0</v>
      </c>
      <c r="D8" s="618">
        <f>SUM(D4:D7)</f>
        <v>0</v>
      </c>
      <c r="E8" s="620"/>
      <c r="F8" s="620"/>
      <c r="G8" s="620"/>
      <c r="H8" s="620"/>
      <c r="I8" s="620"/>
      <c r="J8" s="620"/>
      <c r="K8" s="616"/>
    </row>
    <row r="9" spans="1:11" s="617" customFormat="1">
      <c r="A9" s="621" t="s">
        <v>673</v>
      </c>
      <c r="B9" s="618">
        <f>'Sources and Uses Budget'!C9</f>
        <v>0</v>
      </c>
      <c r="C9" s="619"/>
      <c r="D9" s="619"/>
      <c r="E9" s="620"/>
      <c r="F9" s="620"/>
      <c r="G9" s="620"/>
      <c r="H9" s="618">
        <f>'Sources and Uses Budget'!T9</f>
        <v>0</v>
      </c>
      <c r="I9" s="619"/>
      <c r="J9" s="619"/>
      <c r="K9" s="616"/>
    </row>
    <row r="10" spans="1:11" s="617" customFormat="1">
      <c r="A10" s="621" t="s">
        <v>674</v>
      </c>
      <c r="B10" s="618">
        <f>'Sources and Uses Budget'!C10</f>
        <v>0</v>
      </c>
      <c r="C10" s="619"/>
      <c r="D10" s="619"/>
      <c r="E10" s="618">
        <f>'Sources and Uses Budget'!S10</f>
        <v>0</v>
      </c>
      <c r="F10" s="619"/>
      <c r="G10" s="619"/>
      <c r="H10" s="618">
        <f>'Sources and Uses Budget'!T10</f>
        <v>0</v>
      </c>
      <c r="I10" s="619"/>
      <c r="J10" s="619"/>
      <c r="K10" s="616"/>
    </row>
    <row r="11" spans="1:11" s="617" customFormat="1">
      <c r="A11" s="622" t="s">
        <v>675</v>
      </c>
      <c r="B11" s="618">
        <f>'Sources and Uses Budget'!C11</f>
        <v>0</v>
      </c>
      <c r="C11" s="618">
        <f>SUM(C9:C10)</f>
        <v>0</v>
      </c>
      <c r="D11" s="618">
        <f>SUM(D9:D10)</f>
        <v>0</v>
      </c>
      <c r="E11" s="620"/>
      <c r="F11" s="620"/>
      <c r="G11" s="620"/>
      <c r="H11" s="618">
        <f>'Sources and Uses Budget'!T11</f>
        <v>0</v>
      </c>
      <c r="I11" s="618">
        <f>SUM(I9:I10)</f>
        <v>0</v>
      </c>
      <c r="J11" s="618">
        <f>SUM(J9:J10)</f>
        <v>0</v>
      </c>
      <c r="K11" s="616"/>
    </row>
    <row r="12" spans="1:11" s="617" customFormat="1">
      <c r="A12" s="622" t="s">
        <v>92</v>
      </c>
      <c r="B12" s="618">
        <f>'Sources and Uses Budget'!C12</f>
        <v>2770000</v>
      </c>
      <c r="C12" s="618">
        <f>SUM(C8+C11)</f>
        <v>0</v>
      </c>
      <c r="D12" s="618">
        <f>SUM(D8+D11)</f>
        <v>0</v>
      </c>
      <c r="E12" s="620"/>
      <c r="F12" s="620"/>
      <c r="G12" s="620"/>
      <c r="H12" s="620"/>
      <c r="I12" s="620"/>
      <c r="J12" s="620"/>
      <c r="K12" s="616"/>
    </row>
    <row r="13" spans="1:11" s="617" customFormat="1">
      <c r="A13" s="623" t="s">
        <v>1033</v>
      </c>
      <c r="B13" s="618">
        <f>'Sources and Uses Budget'!C13</f>
        <v>0</v>
      </c>
      <c r="C13" s="619"/>
      <c r="D13" s="619"/>
      <c r="E13" s="618">
        <f>'Sources and Uses Budget'!S13</f>
        <v>0</v>
      </c>
      <c r="F13" s="619"/>
      <c r="G13" s="619"/>
      <c r="H13" s="618">
        <f>'Sources and Uses Budget'!T13</f>
        <v>0</v>
      </c>
      <c r="I13" s="619"/>
      <c r="J13" s="619"/>
      <c r="K13" s="616"/>
    </row>
    <row r="14" spans="1:11" s="617" customFormat="1" ht="24">
      <c r="A14" s="624" t="s">
        <v>1034</v>
      </c>
      <c r="B14" s="618">
        <f>'Sources and Uses Budget'!C14</f>
        <v>0</v>
      </c>
      <c r="C14" s="619"/>
      <c r="D14" s="619"/>
      <c r="E14" s="618">
        <f>'Sources and Uses Budget'!S14</f>
        <v>0</v>
      </c>
      <c r="F14" s="619"/>
      <c r="G14" s="619"/>
      <c r="H14" s="618">
        <f>'Sources and Uses Budget'!T14</f>
        <v>0</v>
      </c>
      <c r="I14" s="619"/>
      <c r="J14" s="619"/>
      <c r="K14" s="616"/>
    </row>
    <row r="15" spans="1:11" s="617" customFormat="1">
      <c r="A15" s="624" t="s">
        <v>1456</v>
      </c>
      <c r="B15" s="618">
        <f>'Sources and Uses Budget'!C15</f>
        <v>0</v>
      </c>
      <c r="C15" s="619"/>
      <c r="D15" s="619"/>
      <c r="E15" s="620">
        <f>'Sources and Uses Budget'!S15</f>
        <v>0</v>
      </c>
      <c r="F15" s="620"/>
      <c r="G15" s="620"/>
      <c r="H15" s="620">
        <f>'Sources and Uses Budget'!T15</f>
        <v>0</v>
      </c>
      <c r="I15" s="620"/>
      <c r="J15" s="620"/>
      <c r="K15" s="616"/>
    </row>
    <row r="16" spans="1:11" s="617" customFormat="1">
      <c r="A16" s="614" t="s">
        <v>676</v>
      </c>
      <c r="B16" s="615"/>
      <c r="C16" s="615"/>
      <c r="D16" s="615"/>
      <c r="E16" s="615"/>
      <c r="F16" s="615"/>
      <c r="G16" s="615"/>
      <c r="H16" s="615"/>
      <c r="I16" s="615"/>
      <c r="J16" s="615"/>
      <c r="K16" s="616"/>
    </row>
    <row r="17" spans="1:11" s="617" customFormat="1">
      <c r="A17" s="621" t="s">
        <v>677</v>
      </c>
      <c r="B17" s="618">
        <f>'Sources and Uses Budget'!C17</f>
        <v>0</v>
      </c>
      <c r="C17" s="619"/>
      <c r="D17" s="619"/>
      <c r="E17" s="618">
        <f>'Sources and Uses Budget'!S17</f>
        <v>0</v>
      </c>
      <c r="F17" s="619"/>
      <c r="G17" s="619"/>
      <c r="H17" s="618">
        <f>'Sources and Uses Budget'!T17</f>
        <v>0</v>
      </c>
      <c r="I17" s="619"/>
      <c r="J17" s="619"/>
      <c r="K17" s="616"/>
    </row>
    <row r="18" spans="1:11" s="617" customFormat="1">
      <c r="A18" s="621" t="s">
        <v>678</v>
      </c>
      <c r="B18" s="618">
        <f>'Sources and Uses Budget'!C18</f>
        <v>0</v>
      </c>
      <c r="C18" s="619"/>
      <c r="D18" s="619"/>
      <c r="E18" s="618">
        <f>'Sources and Uses Budget'!S18</f>
        <v>0</v>
      </c>
      <c r="F18" s="619"/>
      <c r="G18" s="619"/>
      <c r="H18" s="618">
        <f>'Sources and Uses Budget'!T18</f>
        <v>0</v>
      </c>
      <c r="I18" s="619"/>
      <c r="J18" s="619"/>
      <c r="K18" s="616"/>
    </row>
    <row r="19" spans="1:11" s="617" customFormat="1">
      <c r="A19" s="621" t="s">
        <v>679</v>
      </c>
      <c r="B19" s="618">
        <f>'Sources and Uses Budget'!C19</f>
        <v>0</v>
      </c>
      <c r="C19" s="619"/>
      <c r="D19" s="619"/>
      <c r="E19" s="618">
        <f>'Sources and Uses Budget'!S19</f>
        <v>0</v>
      </c>
      <c r="F19" s="619"/>
      <c r="G19" s="619"/>
      <c r="H19" s="618">
        <f>'Sources and Uses Budget'!T19</f>
        <v>0</v>
      </c>
      <c r="I19" s="619"/>
      <c r="J19" s="619"/>
      <c r="K19" s="616"/>
    </row>
    <row r="20" spans="1:11" s="617" customFormat="1">
      <c r="A20" s="621" t="s">
        <v>148</v>
      </c>
      <c r="B20" s="618">
        <f>'Sources and Uses Budget'!C20</f>
        <v>0</v>
      </c>
      <c r="C20" s="619"/>
      <c r="D20" s="619"/>
      <c r="E20" s="618">
        <f>'Sources and Uses Budget'!S20</f>
        <v>0</v>
      </c>
      <c r="F20" s="619"/>
      <c r="G20" s="619"/>
      <c r="H20" s="618">
        <f>'Sources and Uses Budget'!T20</f>
        <v>0</v>
      </c>
      <c r="I20" s="619"/>
      <c r="J20" s="619"/>
      <c r="K20" s="616"/>
    </row>
    <row r="21" spans="1:11" s="617" customFormat="1">
      <c r="A21" s="621" t="s">
        <v>149</v>
      </c>
      <c r="B21" s="618">
        <f>'Sources and Uses Budget'!C21</f>
        <v>0</v>
      </c>
      <c r="C21" s="619"/>
      <c r="D21" s="619"/>
      <c r="E21" s="618">
        <f>'Sources and Uses Budget'!S21</f>
        <v>0</v>
      </c>
      <c r="F21" s="619"/>
      <c r="G21" s="619"/>
      <c r="H21" s="618">
        <f>'Sources and Uses Budget'!T21</f>
        <v>0</v>
      </c>
      <c r="I21" s="619"/>
      <c r="J21" s="619"/>
      <c r="K21" s="616"/>
    </row>
    <row r="22" spans="1:11" s="617" customFormat="1">
      <c r="A22" s="621" t="s">
        <v>150</v>
      </c>
      <c r="B22" s="618">
        <f>'Sources and Uses Budget'!C22</f>
        <v>0</v>
      </c>
      <c r="C22" s="619"/>
      <c r="D22" s="619"/>
      <c r="E22" s="618">
        <f>'Sources and Uses Budget'!S22</f>
        <v>0</v>
      </c>
      <c r="F22" s="619"/>
      <c r="G22" s="619"/>
      <c r="H22" s="618">
        <f>'Sources and Uses Budget'!T22</f>
        <v>0</v>
      </c>
      <c r="I22" s="619"/>
      <c r="J22" s="619"/>
      <c r="K22" s="616"/>
    </row>
    <row r="23" spans="1:11" s="617" customFormat="1">
      <c r="A23" s="621" t="s">
        <v>151</v>
      </c>
      <c r="B23" s="618">
        <f>'Sources and Uses Budget'!C23</f>
        <v>0</v>
      </c>
      <c r="C23" s="619"/>
      <c r="D23" s="619"/>
      <c r="E23" s="618">
        <f>'Sources and Uses Budget'!S23</f>
        <v>0</v>
      </c>
      <c r="F23" s="619"/>
      <c r="G23" s="619"/>
      <c r="H23" s="618">
        <f>'Sources and Uses Budget'!T23</f>
        <v>0</v>
      </c>
      <c r="I23" s="619"/>
      <c r="J23" s="619"/>
      <c r="K23" s="616"/>
    </row>
    <row r="24" spans="1:11" s="617" customFormat="1">
      <c r="A24" s="624" t="str">
        <f>'Sources and Uses Budget'!$A24</f>
        <v>Other: (Specify)</v>
      </c>
      <c r="B24" s="618">
        <f>'Sources and Uses Budget'!C24</f>
        <v>0</v>
      </c>
      <c r="C24" s="619"/>
      <c r="D24" s="619"/>
      <c r="E24" s="618">
        <f>'Sources and Uses Budget'!S24</f>
        <v>0</v>
      </c>
      <c r="F24" s="619"/>
      <c r="G24" s="619"/>
      <c r="H24" s="618">
        <f>'Sources and Uses Budget'!T24</f>
        <v>0</v>
      </c>
      <c r="I24" s="619"/>
      <c r="J24" s="619"/>
      <c r="K24" s="616"/>
    </row>
    <row r="25" spans="1:11" s="617" customFormat="1">
      <c r="A25" s="622" t="s">
        <v>144</v>
      </c>
      <c r="B25" s="618">
        <f>'Sources and Uses Budget'!C25</f>
        <v>0</v>
      </c>
      <c r="C25" s="618">
        <f>SUM(C17:C24)</f>
        <v>0</v>
      </c>
      <c r="D25" s="618">
        <f>SUM(D17:D24)</f>
        <v>0</v>
      </c>
      <c r="E25" s="618">
        <f>'Sources and Uses Budget'!S25</f>
        <v>0</v>
      </c>
      <c r="F25" s="625">
        <f>SUM(F17:F24)</f>
        <v>0</v>
      </c>
      <c r="G25" s="625">
        <f>SUM(G17:G24)</f>
        <v>0</v>
      </c>
      <c r="H25" s="618">
        <f>'Sources and Uses Budget'!T25</f>
        <v>0</v>
      </c>
      <c r="I25" s="625">
        <f>SUM(I17:I24)</f>
        <v>0</v>
      </c>
      <c r="J25" s="625">
        <f>SUM(J17:J24)</f>
        <v>0</v>
      </c>
      <c r="K25" s="616"/>
    </row>
    <row r="26" spans="1:11" s="617" customFormat="1">
      <c r="A26" s="622" t="s">
        <v>152</v>
      </c>
      <c r="B26" s="618">
        <f>'Sources and Uses Budget'!C26</f>
        <v>0</v>
      </c>
      <c r="C26" s="619"/>
      <c r="D26" s="619"/>
      <c r="E26" s="618">
        <f>'Sources and Uses Budget'!S26</f>
        <v>0</v>
      </c>
      <c r="F26" s="619"/>
      <c r="G26" s="619"/>
      <c r="H26" s="618">
        <f>'Sources and Uses Budget'!T26</f>
        <v>0</v>
      </c>
      <c r="I26" s="619"/>
      <c r="J26" s="619"/>
      <c r="K26" s="616"/>
    </row>
    <row r="27" spans="1:11" s="617" customFormat="1">
      <c r="A27" s="614" t="s">
        <v>153</v>
      </c>
      <c r="B27" s="615"/>
      <c r="C27" s="615"/>
      <c r="D27" s="615"/>
      <c r="E27" s="615"/>
      <c r="F27" s="615"/>
      <c r="G27" s="615"/>
      <c r="H27" s="615"/>
      <c r="I27" s="615"/>
      <c r="J27" s="615"/>
      <c r="K27" s="616"/>
    </row>
    <row r="28" spans="1:11" s="617" customFormat="1">
      <c r="A28" s="239" t="s">
        <v>677</v>
      </c>
      <c r="B28" s="618">
        <f>'Sources and Uses Budget'!C28</f>
        <v>5976576</v>
      </c>
      <c r="C28" s="619"/>
      <c r="D28" s="619"/>
      <c r="E28" s="618">
        <f>'Sources and Uses Budget'!S28</f>
        <v>5976576</v>
      </c>
      <c r="F28" s="619"/>
      <c r="G28" s="619"/>
      <c r="H28" s="618">
        <f>'Sources and Uses Budget'!T28</f>
        <v>0</v>
      </c>
      <c r="I28" s="619"/>
      <c r="J28" s="619"/>
      <c r="K28" s="616"/>
    </row>
    <row r="29" spans="1:11" s="617" customFormat="1">
      <c r="A29" s="239" t="s">
        <v>678</v>
      </c>
      <c r="B29" s="618">
        <f>'Sources and Uses Budget'!C29</f>
        <v>20080937</v>
      </c>
      <c r="C29" s="619"/>
      <c r="D29" s="619"/>
      <c r="E29" s="618">
        <f>'Sources and Uses Budget'!S29</f>
        <v>20080937</v>
      </c>
      <c r="F29" s="619"/>
      <c r="G29" s="619"/>
      <c r="H29" s="618">
        <f>'Sources and Uses Budget'!T29</f>
        <v>0</v>
      </c>
      <c r="I29" s="619"/>
      <c r="J29" s="619"/>
      <c r="K29" s="616"/>
    </row>
    <row r="30" spans="1:11" s="617" customFormat="1">
      <c r="A30" s="239" t="s">
        <v>679</v>
      </c>
      <c r="B30" s="618">
        <f>'Sources and Uses Budget'!C30</f>
        <v>1240621</v>
      </c>
      <c r="C30" s="619"/>
      <c r="D30" s="619"/>
      <c r="E30" s="618">
        <f>'Sources and Uses Budget'!S30</f>
        <v>1240621</v>
      </c>
      <c r="F30" s="619"/>
      <c r="G30" s="619"/>
      <c r="H30" s="618">
        <f>'Sources and Uses Budget'!T30</f>
        <v>0</v>
      </c>
      <c r="I30" s="619"/>
      <c r="J30" s="619"/>
      <c r="K30" s="616"/>
    </row>
    <row r="31" spans="1:11" s="617" customFormat="1">
      <c r="A31" s="239" t="s">
        <v>148</v>
      </c>
      <c r="B31" s="618">
        <f>'Sources and Uses Budget'!C31</f>
        <v>0</v>
      </c>
      <c r="C31" s="619"/>
      <c r="D31" s="619"/>
      <c r="E31" s="618">
        <f>'Sources and Uses Budget'!S31</f>
        <v>0</v>
      </c>
      <c r="F31" s="619"/>
      <c r="G31" s="619"/>
      <c r="H31" s="618">
        <f>'Sources and Uses Budget'!T31</f>
        <v>0</v>
      </c>
      <c r="I31" s="619"/>
      <c r="J31" s="619"/>
      <c r="K31" s="616"/>
    </row>
    <row r="32" spans="1:11" s="617" customFormat="1">
      <c r="A32" s="239" t="s">
        <v>149</v>
      </c>
      <c r="B32" s="618">
        <f>'Sources and Uses Budget'!C32</f>
        <v>500000</v>
      </c>
      <c r="C32" s="619"/>
      <c r="D32" s="619"/>
      <c r="E32" s="618">
        <f>'Sources and Uses Budget'!S32</f>
        <v>500000</v>
      </c>
      <c r="F32" s="619"/>
      <c r="G32" s="619"/>
      <c r="H32" s="618">
        <f>'Sources and Uses Budget'!T32</f>
        <v>0</v>
      </c>
      <c r="I32" s="619"/>
      <c r="J32" s="619"/>
      <c r="K32" s="616"/>
    </row>
    <row r="33" spans="1:11" s="617" customFormat="1">
      <c r="A33" s="239" t="s">
        <v>150</v>
      </c>
      <c r="B33" s="618">
        <f>'Sources and Uses Budget'!C33</f>
        <v>0</v>
      </c>
      <c r="C33" s="619"/>
      <c r="D33" s="619"/>
      <c r="E33" s="618">
        <f>'Sources and Uses Budget'!S33</f>
        <v>0</v>
      </c>
      <c r="F33" s="619"/>
      <c r="G33" s="619"/>
      <c r="H33" s="618">
        <f>'Sources and Uses Budget'!T33</f>
        <v>0</v>
      </c>
      <c r="I33" s="619"/>
      <c r="J33" s="619"/>
      <c r="K33" s="616"/>
    </row>
    <row r="34" spans="1:11" s="617" customFormat="1">
      <c r="A34" s="239" t="s">
        <v>151</v>
      </c>
      <c r="B34" s="618">
        <f>'Sources and Uses Budget'!C34</f>
        <v>71000</v>
      </c>
      <c r="C34" s="619"/>
      <c r="D34" s="619"/>
      <c r="E34" s="618">
        <f>'Sources and Uses Budget'!S34</f>
        <v>71000</v>
      </c>
      <c r="F34" s="619"/>
      <c r="G34" s="619"/>
      <c r="H34" s="618">
        <f>'Sources and Uses Budget'!T34</f>
        <v>0</v>
      </c>
      <c r="I34" s="619"/>
      <c r="J34" s="619"/>
      <c r="K34" s="616"/>
    </row>
    <row r="35" spans="1:11" s="617" customFormat="1">
      <c r="A35" s="624" t="str">
        <f>'Sources and Uses Budget'!$A35</f>
        <v>Other: (Specify)</v>
      </c>
      <c r="B35" s="618">
        <f>'Sources and Uses Budget'!C35</f>
        <v>0</v>
      </c>
      <c r="C35" s="619"/>
      <c r="D35" s="619"/>
      <c r="E35" s="618">
        <f>'Sources and Uses Budget'!S35</f>
        <v>0</v>
      </c>
      <c r="F35" s="619"/>
      <c r="G35" s="619"/>
      <c r="H35" s="618">
        <f>'Sources and Uses Budget'!T35</f>
        <v>0</v>
      </c>
      <c r="I35" s="619"/>
      <c r="J35" s="619"/>
      <c r="K35" s="616"/>
    </row>
    <row r="36" spans="1:11" s="617" customFormat="1">
      <c r="A36" s="626" t="s">
        <v>154</v>
      </c>
      <c r="B36" s="618">
        <f>'Sources and Uses Budget'!C36</f>
        <v>27869134</v>
      </c>
      <c r="C36" s="618">
        <f>SUM(C28:C35)</f>
        <v>0</v>
      </c>
      <c r="D36" s="618">
        <f>SUM(D28:D35)</f>
        <v>0</v>
      </c>
      <c r="E36" s="618">
        <f>'Sources and Uses Budget'!S36</f>
        <v>27869134</v>
      </c>
      <c r="F36" s="625">
        <f>SUM(F28:F35)</f>
        <v>0</v>
      </c>
      <c r="G36" s="625">
        <f>SUM(G28:G35)</f>
        <v>0</v>
      </c>
      <c r="H36" s="618">
        <f>'Sources and Uses Budget'!T36</f>
        <v>0</v>
      </c>
      <c r="I36" s="625">
        <f>SUM(I28:I35)</f>
        <v>0</v>
      </c>
      <c r="J36" s="625">
        <f>SUM(J28:J35)</f>
        <v>0</v>
      </c>
      <c r="K36" s="616"/>
    </row>
    <row r="37" spans="1:11" s="617" customFormat="1">
      <c r="A37" s="614" t="s">
        <v>155</v>
      </c>
      <c r="B37" s="615"/>
      <c r="C37" s="615"/>
      <c r="D37" s="615"/>
      <c r="E37" s="615"/>
      <c r="F37" s="615"/>
      <c r="G37" s="615"/>
      <c r="H37" s="615"/>
      <c r="I37" s="615"/>
      <c r="J37" s="615"/>
      <c r="K37" s="616"/>
    </row>
    <row r="38" spans="1:11" s="617" customFormat="1">
      <c r="A38" s="621" t="s">
        <v>156</v>
      </c>
      <c r="B38" s="618">
        <f>'Sources and Uses Budget'!C38</f>
        <v>170000</v>
      </c>
      <c r="C38" s="619"/>
      <c r="D38" s="619"/>
      <c r="E38" s="618">
        <f>'Sources and Uses Budget'!S38</f>
        <v>170000</v>
      </c>
      <c r="F38" s="619"/>
      <c r="G38" s="619"/>
      <c r="H38" s="618">
        <f>'Sources and Uses Budget'!T38</f>
        <v>0</v>
      </c>
      <c r="I38" s="619"/>
      <c r="J38" s="619"/>
      <c r="K38" s="616"/>
    </row>
    <row r="39" spans="1:11" s="617" customFormat="1">
      <c r="A39" s="621" t="s">
        <v>157</v>
      </c>
      <c r="B39" s="618">
        <f>'Sources and Uses Budget'!C39</f>
        <v>59500</v>
      </c>
      <c r="C39" s="619"/>
      <c r="D39" s="619"/>
      <c r="E39" s="618">
        <f>'Sources and Uses Budget'!S39</f>
        <v>59500</v>
      </c>
      <c r="F39" s="619"/>
      <c r="G39" s="619"/>
      <c r="H39" s="618">
        <f>'Sources and Uses Budget'!T39</f>
        <v>0</v>
      </c>
      <c r="I39" s="619"/>
      <c r="J39" s="619"/>
      <c r="K39" s="616"/>
    </row>
    <row r="40" spans="1:11" s="617" customFormat="1">
      <c r="A40" s="622" t="s">
        <v>158</v>
      </c>
      <c r="B40" s="618">
        <f>'Sources and Uses Budget'!C40</f>
        <v>229500</v>
      </c>
      <c r="C40" s="618">
        <f>SUM(C37:C39)</f>
        <v>0</v>
      </c>
      <c r="D40" s="618">
        <f>SUM(D37:D39)</f>
        <v>0</v>
      </c>
      <c r="E40" s="618">
        <f>'Sources and Uses Budget'!S40</f>
        <v>229500</v>
      </c>
      <c r="F40" s="625">
        <f>SUM(F38:F39)</f>
        <v>0</v>
      </c>
      <c r="G40" s="625">
        <f>SUM(G38:G39)</f>
        <v>0</v>
      </c>
      <c r="H40" s="618">
        <f>'Sources and Uses Budget'!T40</f>
        <v>0</v>
      </c>
      <c r="I40" s="625">
        <f>SUM(I38:I39)</f>
        <v>0</v>
      </c>
      <c r="J40" s="625">
        <f>SUM(J38:J39)</f>
        <v>0</v>
      </c>
      <c r="K40" s="616"/>
    </row>
    <row r="41" spans="1:11" s="617" customFormat="1">
      <c r="A41" s="622" t="s">
        <v>159</v>
      </c>
      <c r="B41" s="618">
        <f>'Sources and Uses Budget'!C41</f>
        <v>1167090</v>
      </c>
      <c r="C41" s="619"/>
      <c r="D41" s="619"/>
      <c r="E41" s="618">
        <f>'Sources and Uses Budget'!S41</f>
        <v>1167090</v>
      </c>
      <c r="F41" s="619"/>
      <c r="G41" s="619"/>
      <c r="H41" s="618">
        <f>'Sources and Uses Budget'!T41</f>
        <v>0</v>
      </c>
      <c r="I41" s="619"/>
      <c r="J41" s="619"/>
      <c r="K41" s="616"/>
    </row>
    <row r="42" spans="1:11" s="617" customFormat="1">
      <c r="A42" s="614" t="s">
        <v>160</v>
      </c>
      <c r="B42" s="615"/>
      <c r="C42" s="615"/>
      <c r="D42" s="615"/>
      <c r="E42" s="615"/>
      <c r="F42" s="615"/>
      <c r="G42" s="615"/>
      <c r="H42" s="615"/>
      <c r="I42" s="615"/>
      <c r="J42" s="615"/>
      <c r="K42" s="616"/>
    </row>
    <row r="43" spans="1:11" s="617" customFormat="1">
      <c r="A43" s="621" t="s">
        <v>161</v>
      </c>
      <c r="B43" s="618">
        <f>'Sources and Uses Budget'!C43</f>
        <v>2612800</v>
      </c>
      <c r="C43" s="619"/>
      <c r="D43" s="619"/>
      <c r="E43" s="618">
        <f>'Sources and Uses Budget'!S43</f>
        <v>2612800</v>
      </c>
      <c r="F43" s="619"/>
      <c r="G43" s="619"/>
      <c r="H43" s="618">
        <f>'Sources and Uses Budget'!T43</f>
        <v>0</v>
      </c>
      <c r="I43" s="619"/>
      <c r="J43" s="619"/>
      <c r="K43" s="616"/>
    </row>
    <row r="44" spans="1:11" s="617" customFormat="1">
      <c r="A44" s="621" t="s">
        <v>162</v>
      </c>
      <c r="B44" s="618">
        <f>'Sources and Uses Budget'!C44</f>
        <v>328875</v>
      </c>
      <c r="C44" s="619"/>
      <c r="D44" s="619"/>
      <c r="E44" s="618">
        <f>'Sources and Uses Budget'!S44</f>
        <v>328875</v>
      </c>
      <c r="F44" s="619"/>
      <c r="G44" s="619"/>
      <c r="H44" s="618">
        <f>'Sources and Uses Budget'!T44</f>
        <v>0</v>
      </c>
      <c r="I44" s="619"/>
      <c r="J44" s="619"/>
      <c r="K44" s="616"/>
    </row>
    <row r="45" spans="1:11" s="617" customFormat="1" ht="12" customHeight="1">
      <c r="A45" s="621" t="s">
        <v>163</v>
      </c>
      <c r="B45" s="618">
        <f>'Sources and Uses Budget'!C45</f>
        <v>0</v>
      </c>
      <c r="C45" s="619"/>
      <c r="D45" s="619"/>
      <c r="E45" s="618">
        <f>'Sources and Uses Budget'!S45</f>
        <v>0</v>
      </c>
      <c r="F45" s="619"/>
      <c r="G45" s="619"/>
      <c r="H45" s="618">
        <f>'Sources and Uses Budget'!T45</f>
        <v>0</v>
      </c>
      <c r="I45" s="619"/>
      <c r="J45" s="619"/>
      <c r="K45" s="616"/>
    </row>
    <row r="46" spans="1:11" s="617" customFormat="1">
      <c r="A46" s="621" t="s">
        <v>164</v>
      </c>
      <c r="B46" s="618">
        <f>'Sources and Uses Budget'!C46</f>
        <v>0</v>
      </c>
      <c r="C46" s="619"/>
      <c r="D46" s="619"/>
      <c r="E46" s="618">
        <f>'Sources and Uses Budget'!S46</f>
        <v>0</v>
      </c>
      <c r="F46" s="619"/>
      <c r="G46" s="619"/>
      <c r="H46" s="618">
        <f>'Sources and Uses Budget'!T46</f>
        <v>0</v>
      </c>
      <c r="I46" s="619"/>
      <c r="J46" s="619"/>
      <c r="K46" s="616"/>
    </row>
    <row r="47" spans="1:11" s="617" customFormat="1">
      <c r="A47" s="479" t="s">
        <v>63</v>
      </c>
      <c r="B47" s="618">
        <f>'Sources and Uses Budget'!C47</f>
        <v>364585</v>
      </c>
      <c r="C47" s="619"/>
      <c r="D47" s="619"/>
      <c r="E47" s="618">
        <f>'Sources and Uses Budget'!S47</f>
        <v>364585</v>
      </c>
      <c r="F47" s="619"/>
      <c r="G47" s="619"/>
      <c r="H47" s="618">
        <f>'Sources and Uses Budget'!T47</f>
        <v>0</v>
      </c>
      <c r="I47" s="619"/>
      <c r="J47" s="619"/>
      <c r="K47" s="616"/>
    </row>
    <row r="48" spans="1:11" s="617" customFormat="1">
      <c r="A48" s="621" t="s">
        <v>167</v>
      </c>
      <c r="B48" s="618">
        <f>'Sources and Uses Budget'!C48</f>
        <v>0</v>
      </c>
      <c r="C48" s="619"/>
      <c r="D48" s="619"/>
      <c r="E48" s="618">
        <f>'Sources and Uses Budget'!S48</f>
        <v>0</v>
      </c>
      <c r="F48" s="619"/>
      <c r="G48" s="619"/>
      <c r="H48" s="618">
        <f>'Sources and Uses Budget'!T48</f>
        <v>0</v>
      </c>
      <c r="I48" s="619"/>
      <c r="J48" s="619"/>
      <c r="K48" s="616"/>
    </row>
    <row r="49" spans="1:11" s="617" customFormat="1">
      <c r="A49" s="621" t="s">
        <v>165</v>
      </c>
      <c r="B49" s="618">
        <f>'Sources and Uses Budget'!C49</f>
        <v>0</v>
      </c>
      <c r="C49" s="619"/>
      <c r="D49" s="619"/>
      <c r="E49" s="618">
        <f>'Sources and Uses Budget'!S49</f>
        <v>0</v>
      </c>
      <c r="F49" s="619"/>
      <c r="G49" s="619"/>
      <c r="H49" s="618">
        <f>'Sources and Uses Budget'!T49</f>
        <v>0</v>
      </c>
      <c r="I49" s="619"/>
      <c r="J49" s="619"/>
      <c r="K49" s="616"/>
    </row>
    <row r="50" spans="1:11" s="617" customFormat="1">
      <c r="A50" s="621" t="s">
        <v>166</v>
      </c>
      <c r="B50" s="618">
        <f>'Sources and Uses Budget'!C50</f>
        <v>0</v>
      </c>
      <c r="C50" s="619"/>
      <c r="D50" s="619"/>
      <c r="E50" s="618">
        <f>'Sources and Uses Budget'!S50</f>
        <v>0</v>
      </c>
      <c r="F50" s="619"/>
      <c r="G50" s="619"/>
      <c r="H50" s="618">
        <f>'Sources and Uses Budget'!T50</f>
        <v>0</v>
      </c>
      <c r="I50" s="619"/>
      <c r="J50" s="619"/>
      <c r="K50" s="616"/>
    </row>
    <row r="51" spans="1:11" s="617" customFormat="1">
      <c r="A51" s="624" t="str">
        <f>'Sources and Uses Budget'!$A60</f>
        <v>Other: (Specify)</v>
      </c>
      <c r="B51" s="618">
        <f>'Sources and Uses Budget'!C51</f>
        <v>0</v>
      </c>
      <c r="C51" s="619"/>
      <c r="D51" s="619"/>
      <c r="E51" s="618">
        <f>'Sources and Uses Budget'!S51</f>
        <v>0</v>
      </c>
      <c r="F51" s="619"/>
      <c r="G51" s="619"/>
      <c r="H51" s="618">
        <f>'Sources and Uses Budget'!T51</f>
        <v>0</v>
      </c>
      <c r="I51" s="619"/>
      <c r="J51" s="619"/>
      <c r="K51" s="616"/>
    </row>
    <row r="52" spans="1:11" s="617" customFormat="1">
      <c r="A52" s="624" t="str">
        <f>'Sources and Uses Budget'!$A61</f>
        <v>Other: (Specify)</v>
      </c>
      <c r="B52" s="618">
        <f>'Sources and Uses Budget'!C52</f>
        <v>0</v>
      </c>
      <c r="C52" s="619"/>
      <c r="D52" s="619"/>
      <c r="E52" s="618">
        <f>'Sources and Uses Budget'!S52</f>
        <v>0</v>
      </c>
      <c r="F52" s="619"/>
      <c r="G52" s="619"/>
      <c r="H52" s="618">
        <f>'Sources and Uses Budget'!T52</f>
        <v>0</v>
      </c>
      <c r="I52" s="619"/>
      <c r="J52" s="619"/>
      <c r="K52" s="616"/>
    </row>
    <row r="53" spans="1:11" s="628" customFormat="1">
      <c r="A53" s="622" t="s">
        <v>168</v>
      </c>
      <c r="B53" s="618">
        <f>'Sources and Uses Budget'!C53</f>
        <v>3306260</v>
      </c>
      <c r="C53" s="625">
        <f>SUM(C43:C52)</f>
        <v>0</v>
      </c>
      <c r="D53" s="625">
        <f>SUM(D43:D52)</f>
        <v>0</v>
      </c>
      <c r="E53" s="618">
        <f>'Sources and Uses Budget'!S53</f>
        <v>3306260</v>
      </c>
      <c r="F53" s="625">
        <f>SUM(F43:F52)</f>
        <v>0</v>
      </c>
      <c r="G53" s="625">
        <f>SUM(G43:G52)</f>
        <v>0</v>
      </c>
      <c r="H53" s="618">
        <f>'Sources and Uses Budget'!T53</f>
        <v>0</v>
      </c>
      <c r="I53" s="625">
        <f>SUM(I43:I52)</f>
        <v>0</v>
      </c>
      <c r="J53" s="625">
        <f>SUM(J43:J52)</f>
        <v>0</v>
      </c>
      <c r="K53" s="627"/>
    </row>
    <row r="54" spans="1:11" s="617" customFormat="1">
      <c r="A54" s="614" t="s">
        <v>466</v>
      </c>
      <c r="B54" s="615"/>
      <c r="C54" s="615"/>
      <c r="D54" s="615"/>
      <c r="E54" s="615"/>
      <c r="F54" s="615"/>
      <c r="G54" s="615"/>
      <c r="H54" s="615"/>
      <c r="I54" s="615"/>
      <c r="J54" s="615"/>
      <c r="K54" s="616"/>
    </row>
    <row r="55" spans="1:11" s="617" customFormat="1">
      <c r="A55" s="621" t="s">
        <v>169</v>
      </c>
      <c r="B55" s="618">
        <f>'Sources and Uses Budget'!C55</f>
        <v>200250</v>
      </c>
      <c r="C55" s="619"/>
      <c r="D55" s="619"/>
      <c r="E55" s="620"/>
      <c r="F55" s="620"/>
      <c r="G55" s="620"/>
      <c r="H55" s="620"/>
      <c r="I55" s="620"/>
      <c r="J55" s="620"/>
      <c r="K55" s="616"/>
    </row>
    <row r="56" spans="1:11" s="617" customFormat="1" ht="12" customHeight="1">
      <c r="A56" s="621" t="s">
        <v>163</v>
      </c>
      <c r="B56" s="618">
        <f>'Sources and Uses Budget'!C56</f>
        <v>97550</v>
      </c>
      <c r="C56" s="619"/>
      <c r="D56" s="619"/>
      <c r="E56" s="620"/>
      <c r="F56" s="620"/>
      <c r="G56" s="620"/>
      <c r="H56" s="620"/>
      <c r="I56" s="620"/>
      <c r="J56" s="620"/>
      <c r="K56" s="616"/>
    </row>
    <row r="57" spans="1:11" s="617" customFormat="1">
      <c r="A57" s="621" t="s">
        <v>167</v>
      </c>
      <c r="B57" s="618">
        <f>'Sources and Uses Budget'!C57</f>
        <v>0</v>
      </c>
      <c r="C57" s="619"/>
      <c r="D57" s="619"/>
      <c r="E57" s="620"/>
      <c r="F57" s="620"/>
      <c r="G57" s="620"/>
      <c r="H57" s="620"/>
      <c r="I57" s="620"/>
      <c r="J57" s="620"/>
      <c r="K57" s="616"/>
    </row>
    <row r="58" spans="1:11" s="617" customFormat="1">
      <c r="A58" s="621" t="s">
        <v>165</v>
      </c>
      <c r="B58" s="618">
        <f>'Sources and Uses Budget'!C58</f>
        <v>0</v>
      </c>
      <c r="C58" s="619"/>
      <c r="D58" s="619"/>
      <c r="E58" s="620"/>
      <c r="F58" s="620"/>
      <c r="G58" s="620"/>
      <c r="H58" s="620"/>
      <c r="I58" s="620"/>
      <c r="J58" s="620"/>
      <c r="K58" s="616"/>
    </row>
    <row r="59" spans="1:11" s="617" customFormat="1">
      <c r="A59" s="621" t="s">
        <v>166</v>
      </c>
      <c r="B59" s="618">
        <f>'Sources and Uses Budget'!C59</f>
        <v>0</v>
      </c>
      <c r="C59" s="619"/>
      <c r="D59" s="619"/>
      <c r="E59" s="620"/>
      <c r="F59" s="620"/>
      <c r="G59" s="620"/>
      <c r="H59" s="620"/>
      <c r="I59" s="620"/>
      <c r="J59" s="620"/>
      <c r="K59" s="616"/>
    </row>
    <row r="60" spans="1:11" s="617" customFormat="1">
      <c r="A60" s="624" t="str">
        <f>'Sources and Uses Budget'!$A60</f>
        <v>Other: (Specify)</v>
      </c>
      <c r="B60" s="618">
        <f>'Sources and Uses Budget'!C60</f>
        <v>0</v>
      </c>
      <c r="C60" s="619"/>
      <c r="D60" s="619"/>
      <c r="E60" s="620"/>
      <c r="F60" s="620"/>
      <c r="G60" s="620"/>
      <c r="H60" s="620"/>
      <c r="I60" s="620"/>
      <c r="J60" s="620"/>
      <c r="K60" s="616"/>
    </row>
    <row r="61" spans="1:11" s="617" customFormat="1">
      <c r="A61" s="624" t="str">
        <f>'Sources and Uses Budget'!$A61</f>
        <v>Other: (Specify)</v>
      </c>
      <c r="B61" s="618">
        <f>'Sources and Uses Budget'!C61</f>
        <v>0</v>
      </c>
      <c r="C61" s="619"/>
      <c r="D61" s="619"/>
      <c r="E61" s="620"/>
      <c r="F61" s="620"/>
      <c r="G61" s="620"/>
      <c r="H61" s="620"/>
      <c r="I61" s="620"/>
      <c r="J61" s="620"/>
      <c r="K61" s="616"/>
    </row>
    <row r="62" spans="1:11" s="617" customFormat="1" ht="13.7" customHeight="1">
      <c r="A62" s="622" t="s">
        <v>324</v>
      </c>
      <c r="B62" s="618">
        <f>'Sources and Uses Budget'!C62</f>
        <v>297800</v>
      </c>
      <c r="C62" s="618">
        <f>SUM(C55:C61)</f>
        <v>0</v>
      </c>
      <c r="D62" s="618">
        <f>SUM(D55:D61)</f>
        <v>0</v>
      </c>
      <c r="E62" s="620"/>
      <c r="F62" s="620"/>
      <c r="G62" s="620"/>
      <c r="H62" s="620"/>
      <c r="I62" s="620"/>
      <c r="J62" s="620"/>
      <c r="K62" s="616"/>
    </row>
    <row r="63" spans="1:11" s="617" customFormat="1">
      <c r="A63" s="629" t="s">
        <v>325</v>
      </c>
      <c r="B63" s="618">
        <f>'Sources and Uses Budget'!C63</f>
        <v>35639784</v>
      </c>
      <c r="C63" s="618">
        <f>SUM(C8+C11+C13+C14+C15+C25+C26+C36+C40+C41+C53+C62)</f>
        <v>0</v>
      </c>
      <c r="D63" s="618">
        <f>SUM(D8+D11+D13+D14+D15+D25+D26+D36+D40+D41+D53+D62)</f>
        <v>0</v>
      </c>
      <c r="E63" s="618">
        <f>'Sources and Uses Budget'!S63</f>
        <v>32571984</v>
      </c>
      <c r="F63" s="618">
        <f>SUM(F10+F13+F14+F15+F25+F26+F36+F40+F41+F53)</f>
        <v>0</v>
      </c>
      <c r="G63" s="618">
        <f>SUM(G10+G13+G14+G15+G25+G26+G36+G40+G41+G53)</f>
        <v>0</v>
      </c>
      <c r="H63" s="618">
        <f>'Sources and Uses Budget'!T63</f>
        <v>0</v>
      </c>
      <c r="I63" s="618">
        <f>SUM(I11+I13+I14+I15+I25+I26+I36+I40+I41+I53)</f>
        <v>0</v>
      </c>
      <c r="J63" s="618">
        <f>SUM(J11+J13+J14+J15+J25+J26+J36+J40+J41+J53)</f>
        <v>0</v>
      </c>
      <c r="K63" s="616"/>
    </row>
    <row r="64" spans="1:11" s="617" customFormat="1">
      <c r="A64" s="614" t="s">
        <v>182</v>
      </c>
      <c r="B64" s="615"/>
      <c r="C64" s="615"/>
      <c r="D64" s="615"/>
      <c r="E64" s="615"/>
      <c r="F64" s="615"/>
      <c r="G64" s="615"/>
      <c r="H64" s="615"/>
      <c r="I64" s="615"/>
      <c r="J64" s="615"/>
      <c r="K64" s="616"/>
    </row>
    <row r="65" spans="1:11" s="617" customFormat="1">
      <c r="A65" s="239" t="s">
        <v>183</v>
      </c>
      <c r="B65" s="618">
        <f>'Sources and Uses Budget'!C65</f>
        <v>0</v>
      </c>
      <c r="C65" s="619"/>
      <c r="D65" s="619"/>
      <c r="E65" s="618">
        <f>'Sources and Uses Budget'!S65</f>
        <v>0</v>
      </c>
      <c r="F65" s="619"/>
      <c r="G65" s="619"/>
      <c r="H65" s="618">
        <f>'Sources and Uses Budget'!T65</f>
        <v>0</v>
      </c>
      <c r="I65" s="619"/>
      <c r="J65" s="619"/>
      <c r="K65" s="616"/>
    </row>
    <row r="66" spans="1:11" s="617" customFormat="1">
      <c r="A66" s="624" t="str">
        <f>'Sources and Uses Budget'!$A73</f>
        <v>Other: (Specify)</v>
      </c>
      <c r="B66" s="618">
        <f>'Sources and Uses Budget'!C66</f>
        <v>71000</v>
      </c>
      <c r="C66" s="619"/>
      <c r="D66" s="619"/>
      <c r="E66" s="618">
        <f>'Sources and Uses Budget'!S66</f>
        <v>71000</v>
      </c>
      <c r="F66" s="619"/>
      <c r="G66" s="619"/>
      <c r="H66" s="618">
        <f>'Sources and Uses Budget'!T66</f>
        <v>0</v>
      </c>
      <c r="I66" s="619"/>
      <c r="J66" s="619"/>
      <c r="K66" s="616"/>
    </row>
    <row r="67" spans="1:11" s="617" customFormat="1">
      <c r="A67" s="622" t="s">
        <v>680</v>
      </c>
      <c r="B67" s="618">
        <f>'Sources and Uses Budget'!C67</f>
        <v>71000</v>
      </c>
      <c r="C67" s="618">
        <f>SUM(C64:C66)</f>
        <v>0</v>
      </c>
      <c r="D67" s="618">
        <f>SUM(D64:D66)</f>
        <v>0</v>
      </c>
      <c r="E67" s="618">
        <f>'Sources and Uses Budget'!S67</f>
        <v>71000</v>
      </c>
      <c r="F67" s="625">
        <f>SUM(F65:F66)</f>
        <v>0</v>
      </c>
      <c r="G67" s="625">
        <f>SUM(G65:G66)</f>
        <v>0</v>
      </c>
      <c r="H67" s="618">
        <f>'Sources and Uses Budget'!T67</f>
        <v>0</v>
      </c>
      <c r="I67" s="625">
        <f>SUM(I65:I66)</f>
        <v>0</v>
      </c>
      <c r="J67" s="625">
        <f>SUM(J65:J66)</f>
        <v>0</v>
      </c>
      <c r="K67" s="616"/>
    </row>
    <row r="68" spans="1:11" s="617" customFormat="1">
      <c r="A68" s="614" t="s">
        <v>681</v>
      </c>
      <c r="B68" s="615"/>
      <c r="C68" s="615"/>
      <c r="D68" s="615"/>
      <c r="E68" s="615"/>
      <c r="F68" s="615"/>
      <c r="G68" s="615"/>
      <c r="H68" s="615"/>
      <c r="I68" s="615"/>
      <c r="J68" s="615"/>
      <c r="K68" s="616"/>
    </row>
    <row r="69" spans="1:11" s="617" customFormat="1">
      <c r="A69" s="621" t="s">
        <v>682</v>
      </c>
      <c r="B69" s="618">
        <f>'Sources and Uses Budget'!C69</f>
        <v>0</v>
      </c>
      <c r="C69" s="619"/>
      <c r="D69" s="619"/>
      <c r="E69" s="620"/>
      <c r="F69" s="620"/>
      <c r="G69" s="620"/>
      <c r="H69" s="620"/>
      <c r="I69" s="620"/>
      <c r="J69" s="620"/>
      <c r="K69" s="616"/>
    </row>
    <row r="70" spans="1:11" s="617" customFormat="1">
      <c r="A70" s="621" t="s">
        <v>683</v>
      </c>
      <c r="B70" s="618">
        <f>'Sources and Uses Budget'!C70</f>
        <v>0</v>
      </c>
      <c r="C70" s="619"/>
      <c r="D70" s="619"/>
      <c r="E70" s="620"/>
      <c r="F70" s="620"/>
      <c r="G70" s="620"/>
      <c r="H70" s="620"/>
      <c r="I70" s="620"/>
      <c r="J70" s="620"/>
      <c r="K70" s="616"/>
    </row>
    <row r="71" spans="1:11" s="617" customFormat="1">
      <c r="A71" s="810" t="s">
        <v>1164</v>
      </c>
      <c r="B71" s="618">
        <f>'Sources and Uses Budget'!C71</f>
        <v>0</v>
      </c>
      <c r="C71" s="619"/>
      <c r="D71" s="619"/>
      <c r="E71" s="620"/>
      <c r="F71" s="620"/>
      <c r="G71" s="620"/>
      <c r="H71" s="620"/>
      <c r="I71" s="620"/>
      <c r="J71" s="620"/>
      <c r="K71" s="616"/>
    </row>
    <row r="72" spans="1:11" s="617" customFormat="1">
      <c r="A72" s="621" t="s">
        <v>684</v>
      </c>
      <c r="B72" s="618">
        <f>'Sources and Uses Budget'!C72</f>
        <v>802245</v>
      </c>
      <c r="C72" s="619"/>
      <c r="D72" s="619"/>
      <c r="E72" s="620"/>
      <c r="F72" s="620"/>
      <c r="G72" s="620"/>
      <c r="H72" s="620"/>
      <c r="I72" s="620"/>
      <c r="J72" s="620"/>
      <c r="K72" s="616"/>
    </row>
    <row r="73" spans="1:11" s="617" customFormat="1">
      <c r="A73" s="624" t="str">
        <f>'Sources and Uses Budget'!$A73</f>
        <v>Other: (Specify)</v>
      </c>
      <c r="B73" s="618">
        <f>'Sources and Uses Budget'!C73</f>
        <v>0</v>
      </c>
      <c r="C73" s="619"/>
      <c r="D73" s="619"/>
      <c r="E73" s="620"/>
      <c r="F73" s="620"/>
      <c r="G73" s="620"/>
      <c r="H73" s="620"/>
      <c r="I73" s="620"/>
      <c r="J73" s="620"/>
      <c r="K73" s="616"/>
    </row>
    <row r="74" spans="1:11" s="617" customFormat="1">
      <c r="A74" s="622" t="s">
        <v>685</v>
      </c>
      <c r="B74" s="618">
        <f>'Sources and Uses Budget'!C74</f>
        <v>802245</v>
      </c>
      <c r="C74" s="618">
        <f>SUM(C69:C73)</f>
        <v>0</v>
      </c>
      <c r="D74" s="618">
        <f>SUM(D69:D73)</f>
        <v>0</v>
      </c>
      <c r="E74" s="620"/>
      <c r="F74" s="620"/>
      <c r="G74" s="620"/>
      <c r="H74" s="620"/>
      <c r="I74" s="620"/>
      <c r="J74" s="620"/>
      <c r="K74" s="616"/>
    </row>
    <row r="75" spans="1:11" s="617" customFormat="1">
      <c r="A75" s="614" t="s">
        <v>1534</v>
      </c>
      <c r="B75" s="615"/>
      <c r="C75" s="615"/>
      <c r="D75" s="615"/>
      <c r="E75" s="615"/>
      <c r="F75" s="615"/>
      <c r="G75" s="615"/>
      <c r="H75" s="615"/>
      <c r="I75" s="615"/>
      <c r="J75" s="615"/>
      <c r="K75" s="616"/>
    </row>
    <row r="76" spans="1:11" s="617" customFormat="1">
      <c r="A76" s="621" t="s">
        <v>1536</v>
      </c>
      <c r="B76" s="618">
        <f>'Sources and Uses Budget'!C76</f>
        <v>0</v>
      </c>
      <c r="C76" s="619"/>
      <c r="D76" s="619"/>
      <c r="E76" s="618">
        <f>'Sources and Uses Budget'!S76</f>
        <v>0</v>
      </c>
      <c r="F76" s="619"/>
      <c r="G76" s="619"/>
      <c r="H76" s="618">
        <f>'Sources and Uses Budget'!T76</f>
        <v>0</v>
      </c>
      <c r="I76" s="619"/>
      <c r="J76" s="619"/>
      <c r="K76" s="616"/>
    </row>
    <row r="77" spans="1:11" s="617" customFormat="1">
      <c r="A77" s="621" t="s">
        <v>64</v>
      </c>
      <c r="B77" s="618">
        <f>'Sources and Uses Budget'!C77</f>
        <v>0</v>
      </c>
      <c r="C77" s="619"/>
      <c r="D77" s="619"/>
      <c r="E77" s="618">
        <f>'Sources and Uses Budget'!S77</f>
        <v>0</v>
      </c>
      <c r="F77" s="619"/>
      <c r="G77" s="619"/>
      <c r="H77" s="618">
        <f>'Sources and Uses Budget'!T77</f>
        <v>0</v>
      </c>
      <c r="I77" s="619"/>
      <c r="J77" s="619"/>
      <c r="K77" s="616"/>
    </row>
    <row r="78" spans="1:11" s="617" customFormat="1">
      <c r="A78" s="622" t="s">
        <v>1533</v>
      </c>
      <c r="B78" s="618">
        <f>'Sources and Uses Budget'!C78</f>
        <v>0</v>
      </c>
      <c r="C78" s="618">
        <f>SUM(C76:C77)</f>
        <v>0</v>
      </c>
      <c r="D78" s="618">
        <f>SUM(D76:D77)</f>
        <v>0</v>
      </c>
      <c r="E78" s="618">
        <f>'Sources and Uses Budget'!S78</f>
        <v>0</v>
      </c>
      <c r="F78" s="618">
        <f>SUM(F76:F77)</f>
        <v>0</v>
      </c>
      <c r="G78" s="618">
        <f>SUM(G76:G77)</f>
        <v>0</v>
      </c>
      <c r="H78" s="618">
        <f>'Sources and Uses Budget'!T78</f>
        <v>0</v>
      </c>
      <c r="I78" s="618">
        <f>SUM(I76:I77)</f>
        <v>0</v>
      </c>
      <c r="J78" s="618">
        <f>SUM(J76:J77)</f>
        <v>0</v>
      </c>
      <c r="K78" s="616"/>
    </row>
    <row r="79" spans="1:11" s="617" customFormat="1">
      <c r="A79" s="614" t="s">
        <v>874</v>
      </c>
      <c r="B79" s="615"/>
      <c r="C79" s="615"/>
      <c r="D79" s="615"/>
      <c r="E79" s="615"/>
      <c r="F79" s="615"/>
      <c r="G79" s="615"/>
      <c r="H79" s="615"/>
      <c r="I79" s="615"/>
      <c r="J79" s="615"/>
      <c r="K79" s="616"/>
    </row>
    <row r="80" spans="1:11" s="617" customFormat="1" ht="13.7" customHeight="1">
      <c r="A80" s="239" t="s">
        <v>875</v>
      </c>
      <c r="B80" s="618">
        <f>'Sources and Uses Budget'!C80</f>
        <v>18000</v>
      </c>
      <c r="C80" s="619"/>
      <c r="D80" s="619"/>
      <c r="E80" s="620"/>
      <c r="F80" s="620"/>
      <c r="G80" s="620"/>
      <c r="H80" s="620"/>
      <c r="I80" s="620"/>
      <c r="J80" s="620"/>
      <c r="K80" s="616"/>
    </row>
    <row r="81" spans="1:11" s="617" customFormat="1">
      <c r="A81" s="239" t="s">
        <v>876</v>
      </c>
      <c r="B81" s="618">
        <f>'Sources and Uses Budget'!C81</f>
        <v>0</v>
      </c>
      <c r="C81" s="619"/>
      <c r="D81" s="619"/>
      <c r="E81" s="618">
        <f>'Sources and Uses Budget'!S81</f>
        <v>0</v>
      </c>
      <c r="F81" s="619"/>
      <c r="G81" s="619"/>
      <c r="H81" s="618">
        <f>'Sources and Uses Budget'!T81</f>
        <v>0</v>
      </c>
      <c r="I81" s="619"/>
      <c r="J81" s="619"/>
      <c r="K81" s="616"/>
    </row>
    <row r="82" spans="1:11" s="617" customFormat="1">
      <c r="A82" s="239" t="s">
        <v>877</v>
      </c>
      <c r="B82" s="618">
        <f>'Sources and Uses Budget'!C82</f>
        <v>0</v>
      </c>
      <c r="C82" s="619"/>
      <c r="D82" s="619"/>
      <c r="E82" s="618">
        <f>'Sources and Uses Budget'!S82</f>
        <v>0</v>
      </c>
      <c r="F82" s="619"/>
      <c r="G82" s="619"/>
      <c r="H82" s="618">
        <f>'Sources and Uses Budget'!T82</f>
        <v>0</v>
      </c>
      <c r="I82" s="619"/>
      <c r="J82" s="619"/>
      <c r="K82" s="616"/>
    </row>
    <row r="83" spans="1:11" s="617" customFormat="1">
      <c r="A83" s="239" t="s">
        <v>878</v>
      </c>
      <c r="B83" s="618">
        <f>'Sources and Uses Budget'!C83</f>
        <v>5011608</v>
      </c>
      <c r="C83" s="619"/>
      <c r="D83" s="619"/>
      <c r="E83" s="618">
        <f>'Sources and Uses Budget'!S83</f>
        <v>5011608</v>
      </c>
      <c r="F83" s="619"/>
      <c r="G83" s="619"/>
      <c r="H83" s="618">
        <f>'Sources and Uses Budget'!T83</f>
        <v>0</v>
      </c>
      <c r="I83" s="619"/>
      <c r="J83" s="619"/>
      <c r="K83" s="616"/>
    </row>
    <row r="84" spans="1:11" s="617" customFormat="1">
      <c r="A84" s="239" t="s">
        <v>879</v>
      </c>
      <c r="B84" s="618">
        <f>'Sources and Uses Budget'!C84</f>
        <v>0</v>
      </c>
      <c r="C84" s="619"/>
      <c r="D84" s="619"/>
      <c r="E84" s="618">
        <f>'Sources and Uses Budget'!S84</f>
        <v>0</v>
      </c>
      <c r="F84" s="619"/>
      <c r="G84" s="619"/>
      <c r="H84" s="618">
        <f>'Sources and Uses Budget'!T84</f>
        <v>0</v>
      </c>
      <c r="I84" s="619"/>
      <c r="J84" s="619"/>
      <c r="K84" s="616"/>
    </row>
    <row r="85" spans="1:11" s="617" customFormat="1">
      <c r="A85" s="239" t="s">
        <v>880</v>
      </c>
      <c r="B85" s="618">
        <f>'Sources and Uses Budget'!C85</f>
        <v>165000</v>
      </c>
      <c r="C85" s="619"/>
      <c r="D85" s="619"/>
      <c r="E85" s="620"/>
      <c r="F85" s="620"/>
      <c r="G85" s="620"/>
      <c r="H85" s="620"/>
      <c r="I85" s="620"/>
      <c r="J85" s="620"/>
      <c r="K85" s="616"/>
    </row>
    <row r="86" spans="1:11" s="617" customFormat="1">
      <c r="A86" s="239" t="s">
        <v>881</v>
      </c>
      <c r="B86" s="618">
        <f>'Sources and Uses Budget'!C86</f>
        <v>50000</v>
      </c>
      <c r="C86" s="619"/>
      <c r="D86" s="619"/>
      <c r="E86" s="618">
        <f>'Sources and Uses Budget'!S86</f>
        <v>50000</v>
      </c>
      <c r="F86" s="619"/>
      <c r="G86" s="619"/>
      <c r="H86" s="618">
        <f>'Sources and Uses Budget'!T86</f>
        <v>0</v>
      </c>
      <c r="I86" s="619"/>
      <c r="J86" s="619"/>
      <c r="K86" s="616"/>
    </row>
    <row r="87" spans="1:11" s="617" customFormat="1">
      <c r="A87" s="239" t="s">
        <v>882</v>
      </c>
      <c r="B87" s="618">
        <f>'Sources and Uses Budget'!C87</f>
        <v>0</v>
      </c>
      <c r="C87" s="619"/>
      <c r="D87" s="619"/>
      <c r="E87" s="618">
        <f>'Sources and Uses Budget'!S87</f>
        <v>0</v>
      </c>
      <c r="F87" s="619"/>
      <c r="G87" s="619"/>
      <c r="H87" s="618">
        <f>'Sources and Uses Budget'!T87</f>
        <v>0</v>
      </c>
      <c r="I87" s="619"/>
      <c r="J87" s="619"/>
      <c r="K87" s="616"/>
    </row>
    <row r="88" spans="1:11" s="617" customFormat="1">
      <c r="A88" s="250" t="s">
        <v>417</v>
      </c>
      <c r="B88" s="618">
        <f>'Sources and Uses Budget'!C88</f>
        <v>0</v>
      </c>
      <c r="C88" s="619"/>
      <c r="D88" s="619"/>
      <c r="E88" s="618">
        <f>'Sources and Uses Budget'!S88</f>
        <v>0</v>
      </c>
      <c r="F88" s="619"/>
      <c r="G88" s="619"/>
      <c r="H88" s="618">
        <f>'Sources and Uses Budget'!T88</f>
        <v>0</v>
      </c>
      <c r="I88" s="619"/>
      <c r="J88" s="619"/>
      <c r="K88" s="616"/>
    </row>
    <row r="89" spans="1:11" s="617" customFormat="1">
      <c r="A89" s="941" t="s">
        <v>1535</v>
      </c>
      <c r="B89" s="618">
        <f>'Sources and Uses Budget'!C89</f>
        <v>0</v>
      </c>
      <c r="C89" s="619"/>
      <c r="D89" s="619"/>
      <c r="E89" s="618">
        <f>'Sources and Uses Budget'!S89</f>
        <v>0</v>
      </c>
      <c r="F89" s="619"/>
      <c r="G89" s="619"/>
      <c r="H89" s="618">
        <f>'Sources and Uses Budget'!T89</f>
        <v>0</v>
      </c>
      <c r="I89" s="619"/>
      <c r="J89" s="619"/>
      <c r="K89" s="616"/>
    </row>
    <row r="90" spans="1:11" s="617" customFormat="1">
      <c r="A90" s="624" t="str">
        <f>'Sources and Uses Budget'!$A90</f>
        <v>Other: Property Taxes</v>
      </c>
      <c r="B90" s="618">
        <f>'Sources and Uses Budget'!C90</f>
        <v>71000</v>
      </c>
      <c r="C90" s="619"/>
      <c r="D90" s="619"/>
      <c r="E90" s="618">
        <f>'Sources and Uses Budget'!S90</f>
        <v>71000</v>
      </c>
      <c r="F90" s="619"/>
      <c r="G90" s="619"/>
      <c r="H90" s="618">
        <f>'Sources and Uses Budget'!T90</f>
        <v>0</v>
      </c>
      <c r="I90" s="619"/>
      <c r="J90" s="619"/>
      <c r="K90" s="616"/>
    </row>
    <row r="91" spans="1:11" s="617" customFormat="1">
      <c r="A91" s="624" t="str">
        <f>'Sources and Uses Budget'!$A91</f>
        <v>Other: 3rd Party Quality Control</v>
      </c>
      <c r="B91" s="618">
        <f>'Sources and Uses Budget'!C91</f>
        <v>60000</v>
      </c>
      <c r="C91" s="619"/>
      <c r="D91" s="619"/>
      <c r="E91" s="618">
        <f>'Sources and Uses Budget'!S91</f>
        <v>60000</v>
      </c>
      <c r="F91" s="619"/>
      <c r="G91" s="619"/>
      <c r="H91" s="618">
        <f>'Sources and Uses Budget'!T91</f>
        <v>0</v>
      </c>
      <c r="I91" s="619"/>
      <c r="J91" s="619"/>
      <c r="K91" s="616"/>
    </row>
    <row r="92" spans="1:11" s="617" customFormat="1">
      <c r="A92" s="624" t="str">
        <f>'Sources and Uses Budget'!$A92</f>
        <v>Other: Builder's Risk</v>
      </c>
      <c r="B92" s="618">
        <f>'Sources and Uses Budget'!C92</f>
        <v>71000</v>
      </c>
      <c r="C92" s="619"/>
      <c r="D92" s="619"/>
      <c r="E92" s="618">
        <f>'Sources and Uses Budget'!S92</f>
        <v>71000</v>
      </c>
      <c r="F92" s="619"/>
      <c r="G92" s="619"/>
      <c r="H92" s="618">
        <f>'Sources and Uses Budget'!T92</f>
        <v>0</v>
      </c>
      <c r="I92" s="619"/>
      <c r="J92" s="619"/>
      <c r="K92" s="616"/>
    </row>
    <row r="93" spans="1:11" s="617" customFormat="1">
      <c r="A93" s="624" t="str">
        <f>'Sources and Uses Budget'!$A93</f>
        <v>Other: (Specify)</v>
      </c>
      <c r="B93" s="618">
        <f>'Sources and Uses Budget'!C93</f>
        <v>0</v>
      </c>
      <c r="C93" s="619"/>
      <c r="D93" s="619"/>
      <c r="E93" s="618">
        <f>'Sources and Uses Budget'!S93</f>
        <v>0</v>
      </c>
      <c r="F93" s="619"/>
      <c r="G93" s="619"/>
      <c r="H93" s="618">
        <f>'Sources and Uses Budget'!T93</f>
        <v>0</v>
      </c>
      <c r="I93" s="619"/>
      <c r="J93" s="619"/>
      <c r="K93" s="616"/>
    </row>
    <row r="94" spans="1:11" s="617" customFormat="1">
      <c r="A94" s="624" t="str">
        <f>'Sources and Uses Budget'!$A94</f>
        <v>Other: (Specify)</v>
      </c>
      <c r="B94" s="618">
        <f>'Sources and Uses Budget'!C94</f>
        <v>0</v>
      </c>
      <c r="C94" s="619"/>
      <c r="D94" s="619"/>
      <c r="E94" s="618">
        <f>'Sources and Uses Budget'!S94</f>
        <v>0</v>
      </c>
      <c r="F94" s="619"/>
      <c r="G94" s="619"/>
      <c r="H94" s="618">
        <f>'Sources and Uses Budget'!T94</f>
        <v>0</v>
      </c>
      <c r="I94" s="619"/>
      <c r="J94" s="619"/>
      <c r="K94" s="616"/>
    </row>
    <row r="95" spans="1:11" s="617" customFormat="1">
      <c r="A95" s="622" t="s">
        <v>883</v>
      </c>
      <c r="B95" s="618">
        <f>'Sources and Uses Budget'!C95</f>
        <v>5446608</v>
      </c>
      <c r="C95" s="618">
        <f>SUM(C80:C94)</f>
        <v>0</v>
      </c>
      <c r="D95" s="618">
        <f>SUM(D80:D94)</f>
        <v>0</v>
      </c>
      <c r="E95" s="618">
        <f>'Sources and Uses Budget'!S95</f>
        <v>5263608</v>
      </c>
      <c r="F95" s="625">
        <f>SUM(F81:F84,F86:F94)</f>
        <v>0</v>
      </c>
      <c r="G95" s="625">
        <f>SUM(G81:G84,G86:G94)</f>
        <v>0</v>
      </c>
      <c r="H95" s="618">
        <f>'Sources and Uses Budget'!T95</f>
        <v>0</v>
      </c>
      <c r="I95" s="618">
        <f>SUM(I81:I84,I86:I94)</f>
        <v>0</v>
      </c>
      <c r="J95" s="618">
        <f>SUM(J81:J84,J86:J94)</f>
        <v>0</v>
      </c>
      <c r="K95" s="616"/>
    </row>
    <row r="96" spans="1:11" s="617" customFormat="1">
      <c r="A96" s="622" t="s">
        <v>1222</v>
      </c>
      <c r="B96" s="618">
        <f>'Sources and Uses Budget'!C96</f>
        <v>41959637</v>
      </c>
      <c r="C96" s="618">
        <f>SUM(C63+C67+C74+C78+C95)</f>
        <v>0</v>
      </c>
      <c r="D96" s="618">
        <f>SUM(D63+D67+D74+D78+D95)</f>
        <v>0</v>
      </c>
      <c r="E96" s="618">
        <f>'Sources and Uses Budget'!S96</f>
        <v>37906592</v>
      </c>
      <c r="F96" s="625">
        <f>SUM(+F63+F67+F78+F95)</f>
        <v>0</v>
      </c>
      <c r="G96" s="625">
        <f>SUM(+G63+G67+G78+G95)</f>
        <v>0</v>
      </c>
      <c r="H96" s="618">
        <f>'Sources and Uses Budget'!T96</f>
        <v>0</v>
      </c>
      <c r="I96" s="625">
        <f>SUM(I63+I67+I78+I95)</f>
        <v>0</v>
      </c>
      <c r="J96" s="625">
        <f>SUM(J63+J67+J78+J95)</f>
        <v>0</v>
      </c>
      <c r="K96" s="616"/>
    </row>
    <row r="97" spans="1:11" s="617" customFormat="1">
      <c r="A97" s="614" t="s">
        <v>885</v>
      </c>
      <c r="B97" s="615"/>
      <c r="C97" s="615"/>
      <c r="D97" s="615"/>
      <c r="E97" s="615"/>
      <c r="F97" s="615"/>
      <c r="G97" s="615"/>
      <c r="H97" s="615"/>
      <c r="I97" s="615"/>
      <c r="J97" s="615"/>
      <c r="K97" s="616"/>
    </row>
    <row r="98" spans="1:11" s="617" customFormat="1">
      <c r="A98" s="239" t="s">
        <v>886</v>
      </c>
      <c r="B98" s="618">
        <f>'Sources and Uses Budget'!C98</f>
        <v>5685989</v>
      </c>
      <c r="C98" s="619"/>
      <c r="D98" s="619"/>
      <c r="E98" s="618">
        <f>'Sources and Uses Budget'!S98</f>
        <v>5685989</v>
      </c>
      <c r="F98" s="619"/>
      <c r="G98" s="619"/>
      <c r="H98" s="618">
        <f>'Sources and Uses Budget'!T98</f>
        <v>0</v>
      </c>
      <c r="I98" s="619"/>
      <c r="J98" s="619"/>
      <c r="K98" s="616"/>
    </row>
    <row r="99" spans="1:11" s="617" customFormat="1">
      <c r="A99" s="239" t="s">
        <v>887</v>
      </c>
      <c r="B99" s="618">
        <f>'Sources and Uses Budget'!C99</f>
        <v>0</v>
      </c>
      <c r="C99" s="619"/>
      <c r="D99" s="619"/>
      <c r="E99" s="618">
        <f>'Sources and Uses Budget'!S99</f>
        <v>0</v>
      </c>
      <c r="F99" s="619"/>
      <c r="G99" s="619"/>
      <c r="H99" s="618">
        <f>'Sources and Uses Budget'!T99</f>
        <v>0</v>
      </c>
      <c r="I99" s="619"/>
      <c r="J99" s="619"/>
      <c r="K99" s="616"/>
    </row>
    <row r="100" spans="1:11" s="617" customFormat="1">
      <c r="A100" s="239" t="s">
        <v>888</v>
      </c>
      <c r="B100" s="618">
        <f>'Sources and Uses Budget'!C100</f>
        <v>0</v>
      </c>
      <c r="C100" s="619"/>
      <c r="D100" s="619"/>
      <c r="E100" s="618">
        <f>'Sources and Uses Budget'!S100</f>
        <v>0</v>
      </c>
      <c r="F100" s="619"/>
      <c r="G100" s="619"/>
      <c r="H100" s="618">
        <f>'Sources and Uses Budget'!T100</f>
        <v>0</v>
      </c>
      <c r="I100" s="619"/>
      <c r="J100" s="619"/>
      <c r="K100" s="616"/>
    </row>
    <row r="101" spans="1:11" s="617" customFormat="1" ht="12" customHeight="1">
      <c r="A101" s="239" t="s">
        <v>889</v>
      </c>
      <c r="B101" s="618">
        <f>'Sources and Uses Budget'!C101</f>
        <v>0</v>
      </c>
      <c r="C101" s="619"/>
      <c r="D101" s="619"/>
      <c r="E101" s="618">
        <f>'Sources and Uses Budget'!S101</f>
        <v>0</v>
      </c>
      <c r="F101" s="619"/>
      <c r="G101" s="619"/>
      <c r="H101" s="618">
        <f>'Sources and Uses Budget'!T101</f>
        <v>0</v>
      </c>
      <c r="I101" s="619"/>
      <c r="J101" s="619"/>
      <c r="K101" s="616"/>
    </row>
    <row r="102" spans="1:11" s="617" customFormat="1">
      <c r="A102" s="479" t="s">
        <v>1169</v>
      </c>
      <c r="B102" s="618">
        <f>'Sources and Uses Budget'!C102</f>
        <v>0</v>
      </c>
      <c r="C102" s="619"/>
      <c r="D102" s="619"/>
      <c r="E102" s="618">
        <f>'Sources and Uses Budget'!S102</f>
        <v>0</v>
      </c>
      <c r="F102" s="619"/>
      <c r="G102" s="619"/>
      <c r="H102" s="618">
        <f>'Sources and Uses Budget'!T102</f>
        <v>0</v>
      </c>
      <c r="I102" s="619"/>
      <c r="J102" s="619"/>
      <c r="K102" s="616"/>
    </row>
    <row r="103" spans="1:11" s="617" customFormat="1">
      <c r="A103" s="624" t="str">
        <f>'Sources and Uses Budget'!$A103</f>
        <v>Other: (Specify)</v>
      </c>
      <c r="B103" s="618">
        <f>'Sources and Uses Budget'!C103</f>
        <v>0</v>
      </c>
      <c r="C103" s="619"/>
      <c r="D103" s="619"/>
      <c r="E103" s="618">
        <f>'Sources and Uses Budget'!S103</f>
        <v>0</v>
      </c>
      <c r="F103" s="619"/>
      <c r="G103" s="619"/>
      <c r="H103" s="618">
        <f>'Sources and Uses Budget'!T103</f>
        <v>0</v>
      </c>
      <c r="I103" s="619"/>
      <c r="J103" s="619"/>
      <c r="K103" s="616"/>
    </row>
    <row r="104" spans="1:11" s="617" customFormat="1">
      <c r="A104" s="622" t="s">
        <v>891</v>
      </c>
      <c r="B104" s="618">
        <f>'Sources and Uses Budget'!C104</f>
        <v>5685989</v>
      </c>
      <c r="C104" s="618">
        <f>SUM(C98:C103)</f>
        <v>0</v>
      </c>
      <c r="D104" s="618">
        <f>SUM(D98:D103)</f>
        <v>0</v>
      </c>
      <c r="E104" s="618">
        <f>'Sources and Uses Budget'!S104</f>
        <v>5685989</v>
      </c>
      <c r="F104" s="625">
        <f>SUM(F98:F103)</f>
        <v>0</v>
      </c>
      <c r="G104" s="625">
        <f>SUM(G98:G103)</f>
        <v>0</v>
      </c>
      <c r="H104" s="618">
        <f>'Sources and Uses Budget'!T104</f>
        <v>0</v>
      </c>
      <c r="I104" s="625">
        <f>SUM(I98:I103)</f>
        <v>0</v>
      </c>
      <c r="J104" s="625">
        <f>SUM(J98:J103)</f>
        <v>0</v>
      </c>
      <c r="K104" s="616"/>
    </row>
    <row r="105" spans="1:11" s="617" customFormat="1">
      <c r="A105" s="622" t="s">
        <v>1223</v>
      </c>
      <c r="B105" s="618">
        <f>'Sources and Uses Budget'!C105</f>
        <v>47645626</v>
      </c>
      <c r="C105" s="625">
        <f>SUM(C96+C104)</f>
        <v>0</v>
      </c>
      <c r="D105" s="625">
        <f>SUM(D96+D104)</f>
        <v>0</v>
      </c>
      <c r="E105" s="618">
        <f>'Sources and Uses Budget'!S105</f>
        <v>43592581</v>
      </c>
      <c r="F105" s="625">
        <f>F96+F104</f>
        <v>0</v>
      </c>
      <c r="G105" s="625">
        <f>G96+G104</f>
        <v>0</v>
      </c>
      <c r="H105" s="618">
        <f>'Sources and Uses Budget'!T105</f>
        <v>0</v>
      </c>
      <c r="I105" s="625">
        <f>I96+I104</f>
        <v>0</v>
      </c>
      <c r="J105" s="625">
        <f>J96+J104</f>
        <v>0</v>
      </c>
      <c r="K105" s="616"/>
    </row>
    <row r="106" spans="1:11" s="617" customFormat="1">
      <c r="A106" s="630"/>
      <c r="B106" s="631"/>
      <c r="C106" s="631"/>
      <c r="D106" s="631"/>
      <c r="E106" s="618">
        <f>'Sources and Uses Budget'!S106</f>
        <v>0</v>
      </c>
      <c r="F106" s="619"/>
      <c r="G106" s="619"/>
      <c r="H106" s="618">
        <f>'Sources and Uses Budget'!T106</f>
        <v>0</v>
      </c>
      <c r="I106" s="619"/>
      <c r="J106" s="619"/>
      <c r="K106" s="616"/>
    </row>
    <row r="107" spans="1:11" s="617" customFormat="1">
      <c r="A107" s="632"/>
      <c r="B107" s="633"/>
      <c r="C107" s="631"/>
      <c r="D107" s="815" t="s">
        <v>420</v>
      </c>
      <c r="E107" s="618">
        <f>'Sources and Uses Budget'!S107</f>
        <v>43592581</v>
      </c>
      <c r="F107" s="634">
        <f>F105+F106</f>
        <v>0</v>
      </c>
      <c r="G107" s="634">
        <f>G105+G106</f>
        <v>0</v>
      </c>
      <c r="H107" s="618">
        <f>'Sources and Uses Budget'!T107</f>
        <v>0</v>
      </c>
      <c r="I107" s="634">
        <f>I105+I106</f>
        <v>0</v>
      </c>
      <c r="J107" s="634">
        <f>J105+J106</f>
        <v>0</v>
      </c>
      <c r="K107" s="616"/>
    </row>
    <row r="108" spans="1:11" s="617" customFormat="1">
      <c r="A108" s="632"/>
      <c r="B108" s="635"/>
      <c r="C108" s="635"/>
      <c r="D108" s="635"/>
      <c r="J108" s="636"/>
      <c r="K108" s="616"/>
    </row>
    <row r="109" spans="1:11" s="617" customFormat="1">
      <c r="A109" s="632"/>
      <c r="B109" s="635"/>
      <c r="C109" s="635"/>
      <c r="D109" s="635"/>
      <c r="J109" s="636"/>
      <c r="K109" s="616"/>
    </row>
    <row r="110" spans="1:11" s="617" customFormat="1">
      <c r="A110" s="632"/>
      <c r="B110" s="635"/>
      <c r="C110" s="635"/>
      <c r="D110" s="635"/>
      <c r="J110" s="636"/>
      <c r="K110" s="616"/>
    </row>
    <row r="111" spans="1:11" s="617" customFormat="1" ht="12.75">
      <c r="A111" s="637"/>
      <c r="B111" s="635"/>
      <c r="C111" s="635"/>
      <c r="D111" s="635"/>
      <c r="J111" s="636"/>
      <c r="K111" s="616"/>
    </row>
    <row r="112" spans="1:11" s="617" customFormat="1" ht="12.75">
      <c r="A112" s="637"/>
      <c r="B112" s="635"/>
      <c r="C112" s="635"/>
      <c r="D112" s="635"/>
      <c r="J112" s="636"/>
      <c r="K112" s="616"/>
    </row>
    <row r="113" spans="1:11" s="617" customFormat="1" ht="14.25">
      <c r="A113" s="638"/>
      <c r="B113" s="635"/>
      <c r="C113" s="635"/>
      <c r="D113" s="635"/>
      <c r="J113" s="636"/>
      <c r="K113" s="616"/>
    </row>
    <row r="114" spans="1:11" s="617" customFormat="1" ht="12.75">
      <c r="A114" s="637"/>
      <c r="J114" s="636"/>
      <c r="K114" s="616"/>
    </row>
    <row r="115" spans="1:11" s="617" customFormat="1" ht="14.25">
      <c r="A115" s="638"/>
      <c r="J115" s="636"/>
      <c r="K115" s="616"/>
    </row>
    <row r="116" spans="1:11" s="617" customFormat="1" ht="14.25">
      <c r="A116" s="638"/>
      <c r="J116" s="636"/>
      <c r="K116" s="616"/>
    </row>
    <row r="117" spans="1:11" s="617" customFormat="1">
      <c r="B117" s="635"/>
      <c r="C117" s="635"/>
      <c r="D117" s="635"/>
      <c r="J117" s="636"/>
      <c r="K117" s="616"/>
    </row>
    <row r="118" spans="1:11" s="617" customFormat="1">
      <c r="J118" s="636"/>
      <c r="K118" s="616"/>
    </row>
    <row r="119" spans="1:11" s="617" customFormat="1">
      <c r="J119" s="636"/>
      <c r="K119" s="616"/>
    </row>
    <row r="120" spans="1:11" s="617" customFormat="1">
      <c r="J120" s="636"/>
      <c r="K120" s="616"/>
    </row>
    <row r="121" spans="1:11" s="617" customFormat="1" ht="14.25">
      <c r="A121" s="638"/>
      <c r="J121" s="636"/>
      <c r="K121" s="616"/>
    </row>
    <row r="122" spans="1:11" s="641" customFormat="1" ht="15.75">
      <c r="A122" s="639"/>
      <c r="B122" s="640"/>
      <c r="C122" s="640"/>
      <c r="D122" s="640"/>
      <c r="E122" s="640"/>
      <c r="F122" s="640"/>
      <c r="G122" s="640"/>
      <c r="J122" s="642"/>
      <c r="K122" s="643"/>
    </row>
    <row r="123" spans="1:11" s="617" customFormat="1">
      <c r="A123" s="644"/>
      <c r="B123" s="645"/>
      <c r="C123" s="645"/>
      <c r="D123" s="645"/>
      <c r="E123" s="645"/>
      <c r="F123" s="645"/>
      <c r="G123" s="645"/>
      <c r="J123" s="636"/>
      <c r="K123" s="616"/>
    </row>
    <row r="124" spans="1:11" s="617" customFormat="1">
      <c r="A124" s="645"/>
      <c r="B124" s="646"/>
      <c r="C124" s="645"/>
      <c r="D124" s="1629"/>
      <c r="E124" s="1630"/>
      <c r="F124" s="1630"/>
      <c r="G124" s="1630"/>
      <c r="H124" s="1630"/>
      <c r="I124" s="1630"/>
      <c r="J124" s="636"/>
      <c r="K124" s="616"/>
    </row>
    <row r="125" spans="1:11" s="617" customFormat="1" ht="12.75">
      <c r="A125" s="647"/>
      <c r="B125" s="646"/>
      <c r="C125" s="647"/>
      <c r="D125" s="1630"/>
      <c r="E125" s="1630"/>
      <c r="F125" s="1630"/>
      <c r="G125" s="1630"/>
      <c r="H125" s="1630"/>
      <c r="I125" s="1630"/>
      <c r="J125" s="636"/>
      <c r="K125" s="616"/>
    </row>
    <row r="126" spans="1:11" s="617" customFormat="1" ht="12.75">
      <c r="A126" s="647"/>
      <c r="B126" s="646"/>
      <c r="C126" s="647"/>
      <c r="D126" s="1630"/>
      <c r="E126" s="1630"/>
      <c r="F126" s="1630"/>
      <c r="G126" s="1630"/>
      <c r="H126" s="1630"/>
      <c r="I126" s="1630"/>
      <c r="J126" s="636"/>
      <c r="K126" s="616"/>
    </row>
    <row r="127" spans="1:11" s="617" customFormat="1" ht="12.75">
      <c r="A127" s="647"/>
      <c r="B127" s="646"/>
      <c r="C127" s="647"/>
      <c r="D127" s="648"/>
      <c r="E127" s="647"/>
      <c r="F127" s="647"/>
      <c r="G127" s="647"/>
      <c r="J127" s="636"/>
      <c r="K127" s="616"/>
    </row>
    <row r="128" spans="1:11" s="617" customFormat="1" ht="12.75">
      <c r="A128" s="647"/>
      <c r="B128" s="646"/>
      <c r="C128" s="647"/>
      <c r="D128" s="648"/>
      <c r="E128" s="647"/>
      <c r="F128" s="647"/>
      <c r="G128" s="647"/>
      <c r="J128" s="636"/>
      <c r="K128" s="616"/>
    </row>
    <row r="129" spans="1:11" s="617" customFormat="1" ht="12.75">
      <c r="A129" s="647"/>
      <c r="B129" s="646"/>
      <c r="C129" s="647"/>
      <c r="D129" s="647"/>
      <c r="E129" s="647"/>
      <c r="F129" s="647"/>
      <c r="G129" s="647"/>
      <c r="J129" s="636"/>
      <c r="K129" s="616"/>
    </row>
    <row r="130" spans="1:11" s="617" customFormat="1" ht="12.75">
      <c r="A130" s="647"/>
      <c r="B130" s="646"/>
      <c r="C130" s="647"/>
      <c r="D130" s="647"/>
      <c r="E130" s="647"/>
      <c r="F130" s="647"/>
      <c r="G130" s="647"/>
      <c r="J130" s="636"/>
      <c r="K130" s="616"/>
    </row>
    <row r="131" spans="1:11" s="617" customFormat="1" ht="12.75">
      <c r="A131" s="647"/>
      <c r="B131" s="649"/>
      <c r="C131" s="647"/>
      <c r="D131" s="647"/>
      <c r="E131" s="647"/>
      <c r="F131" s="647"/>
      <c r="G131" s="647"/>
      <c r="J131" s="636"/>
      <c r="K131" s="616"/>
    </row>
    <row r="132" spans="1:11" s="617" customFormat="1" ht="12.75">
      <c r="A132" s="650"/>
      <c r="B132" s="651"/>
      <c r="C132" s="647"/>
      <c r="D132" s="652"/>
      <c r="E132" s="647"/>
      <c r="F132" s="647"/>
      <c r="G132" s="647"/>
      <c r="J132" s="636"/>
      <c r="K132" s="616"/>
    </row>
    <row r="133" spans="1:11" s="617" customFormat="1" ht="12.75">
      <c r="A133" s="653"/>
      <c r="B133" s="647"/>
      <c r="C133" s="647"/>
      <c r="D133" s="647"/>
      <c r="E133" s="647"/>
      <c r="F133" s="647"/>
      <c r="G133" s="647"/>
      <c r="J133" s="636"/>
      <c r="K133" s="616"/>
    </row>
    <row r="134" spans="1:11" s="617" customFormat="1" ht="12.75">
      <c r="A134" s="653"/>
      <c r="B134" s="647"/>
      <c r="C134" s="647"/>
      <c r="D134" s="647"/>
      <c r="E134" s="647"/>
      <c r="F134" s="647"/>
      <c r="G134" s="647"/>
      <c r="J134" s="636"/>
      <c r="K134" s="616"/>
    </row>
    <row r="135" spans="1:11" s="617" customFormat="1" ht="12.75">
      <c r="A135" s="654"/>
      <c r="B135" s="647"/>
      <c r="C135" s="647"/>
      <c r="D135" s="647"/>
      <c r="E135" s="647"/>
      <c r="F135" s="647"/>
      <c r="G135" s="647"/>
      <c r="J135" s="636"/>
      <c r="K135" s="616"/>
    </row>
    <row r="136" spans="1:11" s="617" customFormat="1" ht="12.75">
      <c r="A136" s="655"/>
      <c r="B136" s="647"/>
      <c r="C136" s="647"/>
      <c r="D136" s="647"/>
      <c r="E136" s="647"/>
      <c r="F136" s="647"/>
      <c r="G136" s="647"/>
      <c r="J136" s="636"/>
      <c r="K136" s="616"/>
    </row>
    <row r="137" spans="1:11" ht="12.75">
      <c r="A137" s="653"/>
      <c r="B137" s="647"/>
      <c r="C137" s="647"/>
      <c r="D137" s="647"/>
      <c r="E137" s="647"/>
      <c r="F137" s="647"/>
      <c r="G137" s="647"/>
    </row>
    <row r="138" spans="1:11" ht="12" customHeight="1">
      <c r="A138" s="653"/>
      <c r="B138" s="647"/>
      <c r="C138" s="647"/>
      <c r="D138" s="647"/>
      <c r="E138" s="647"/>
      <c r="F138" s="647"/>
      <c r="G138" s="647"/>
    </row>
    <row r="139" spans="1:11" ht="12" customHeight="1">
      <c r="A139" s="1631"/>
      <c r="B139" s="1632"/>
      <c r="C139" s="1632"/>
      <c r="D139" s="659"/>
      <c r="E139" s="647"/>
      <c r="F139" s="647"/>
      <c r="G139" s="647"/>
    </row>
    <row r="140" spans="1:11" ht="12" customHeight="1">
      <c r="A140" s="1633"/>
      <c r="B140" s="1634"/>
      <c r="C140" s="1634"/>
      <c r="D140" s="659"/>
      <c r="E140" s="647"/>
      <c r="F140" s="647"/>
      <c r="G140" s="647"/>
    </row>
    <row r="141" spans="1:11" ht="12" customHeight="1">
      <c r="A141" s="660"/>
      <c r="B141" s="661"/>
      <c r="C141" s="661"/>
      <c r="D141" s="613"/>
      <c r="E141" s="661"/>
      <c r="F141" s="661"/>
      <c r="G141" s="661"/>
      <c r="H141" s="657"/>
      <c r="I141" s="657"/>
    </row>
    <row r="142" spans="1:11" ht="12" customHeight="1">
      <c r="A142" s="662"/>
      <c r="B142" s="613"/>
      <c r="C142" s="613"/>
      <c r="D142" s="613"/>
      <c r="E142" s="661"/>
      <c r="F142" s="661"/>
      <c r="G142" s="661"/>
      <c r="H142" s="657"/>
      <c r="I142" s="657"/>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80"/>
  <sheetViews>
    <sheetView showGridLines="0" showZeros="0" topLeftCell="A19" zoomScaleSheetLayoutView="100" workbookViewId="0">
      <selection activeCell="AK50" sqref="AK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256" width="2.42578125" hidden="1"/>
    <col min="257" max="257" width="1.42578125" hidden="1" customWidth="1"/>
    <col min="258" max="258" width="0.85546875" hidden="1" customWidth="1"/>
    <col min="259" max="274" width="2.42578125" hidden="1" customWidth="1"/>
    <col min="275" max="275" width="4" hidden="1" customWidth="1"/>
    <col min="276" max="295" width="2.42578125" hidden="1" customWidth="1"/>
    <col min="296" max="296" width="1.42578125" hidden="1" customWidth="1"/>
    <col min="297" max="512" width="2.42578125" hidden="1"/>
    <col min="513" max="513" width="1.42578125" hidden="1" customWidth="1"/>
    <col min="514" max="514" width="0.85546875" hidden="1" customWidth="1"/>
    <col min="515" max="530" width="2.42578125" hidden="1" customWidth="1"/>
    <col min="531" max="531" width="4" hidden="1" customWidth="1"/>
    <col min="532" max="551" width="2.42578125" hidden="1" customWidth="1"/>
    <col min="552" max="552" width="1.42578125" hidden="1" customWidth="1"/>
    <col min="553" max="768" width="2.42578125" hidden="1"/>
    <col min="769" max="769" width="1.42578125" hidden="1" customWidth="1"/>
    <col min="770" max="770" width="0.85546875" hidden="1" customWidth="1"/>
    <col min="771" max="786" width="2.42578125" hidden="1" customWidth="1"/>
    <col min="787" max="787" width="4" hidden="1" customWidth="1"/>
    <col min="788" max="807" width="2.42578125" hidden="1" customWidth="1"/>
    <col min="808" max="808" width="1.42578125" hidden="1" customWidth="1"/>
    <col min="809" max="1024" width="2.42578125" hidden="1"/>
    <col min="1025" max="1025" width="1.42578125" hidden="1" customWidth="1"/>
    <col min="1026" max="1026" width="0.85546875" hidden="1" customWidth="1"/>
    <col min="1027" max="1042" width="2.42578125" hidden="1" customWidth="1"/>
    <col min="1043" max="1043" width="4" hidden="1" customWidth="1"/>
    <col min="1044" max="1063" width="2.42578125" hidden="1" customWidth="1"/>
    <col min="1064" max="1064" width="1.42578125" hidden="1" customWidth="1"/>
    <col min="1065" max="1280" width="2.42578125" hidden="1"/>
    <col min="1281" max="1281" width="1.42578125" hidden="1" customWidth="1"/>
    <col min="1282" max="1282" width="0.85546875" hidden="1" customWidth="1"/>
    <col min="1283" max="1298" width="2.42578125" hidden="1" customWidth="1"/>
    <col min="1299" max="1299" width="4" hidden="1" customWidth="1"/>
    <col min="1300" max="1319" width="2.42578125" hidden="1" customWidth="1"/>
    <col min="1320" max="1320" width="1.42578125" hidden="1" customWidth="1"/>
    <col min="1321" max="1536" width="2.42578125" hidden="1"/>
    <col min="1537" max="1537" width="1.42578125" hidden="1" customWidth="1"/>
    <col min="1538" max="1538" width="0.85546875" hidden="1" customWidth="1"/>
    <col min="1539" max="1554" width="2.42578125" hidden="1" customWidth="1"/>
    <col min="1555" max="1555" width="4" hidden="1" customWidth="1"/>
    <col min="1556" max="1575" width="2.42578125" hidden="1" customWidth="1"/>
    <col min="1576" max="1576" width="1.42578125" hidden="1" customWidth="1"/>
    <col min="1577" max="1792" width="2.42578125" hidden="1"/>
    <col min="1793" max="1793" width="1.42578125" hidden="1" customWidth="1"/>
    <col min="1794" max="1794" width="0.85546875" hidden="1" customWidth="1"/>
    <col min="1795" max="1810" width="2.42578125" hidden="1" customWidth="1"/>
    <col min="1811" max="1811" width="4" hidden="1" customWidth="1"/>
    <col min="1812" max="1831" width="2.42578125" hidden="1" customWidth="1"/>
    <col min="1832" max="1832" width="1.42578125" hidden="1" customWidth="1"/>
    <col min="1833" max="2048" width="2.42578125" hidden="1"/>
    <col min="2049" max="2049" width="1.42578125" hidden="1" customWidth="1"/>
    <col min="2050" max="2050" width="0.85546875" hidden="1" customWidth="1"/>
    <col min="2051" max="2066" width="2.42578125" hidden="1" customWidth="1"/>
    <col min="2067" max="2067" width="4" hidden="1" customWidth="1"/>
    <col min="2068" max="2087" width="2.42578125" hidden="1" customWidth="1"/>
    <col min="2088" max="2088" width="1.42578125" hidden="1" customWidth="1"/>
    <col min="2089" max="2304" width="2.42578125" hidden="1"/>
    <col min="2305" max="2305" width="1.42578125" hidden="1" customWidth="1"/>
    <col min="2306" max="2306" width="0.85546875" hidden="1" customWidth="1"/>
    <col min="2307" max="2322" width="2.42578125" hidden="1" customWidth="1"/>
    <col min="2323" max="2323" width="4" hidden="1" customWidth="1"/>
    <col min="2324" max="2343" width="2.42578125" hidden="1" customWidth="1"/>
    <col min="2344" max="2344" width="1.42578125" hidden="1" customWidth="1"/>
    <col min="2345" max="2560" width="2.42578125" hidden="1"/>
    <col min="2561" max="2561" width="1.42578125" hidden="1" customWidth="1"/>
    <col min="2562" max="2562" width="0.85546875" hidden="1" customWidth="1"/>
    <col min="2563" max="2578" width="2.42578125" hidden="1" customWidth="1"/>
    <col min="2579" max="2579" width="4" hidden="1" customWidth="1"/>
    <col min="2580" max="2599" width="2.42578125" hidden="1" customWidth="1"/>
    <col min="2600" max="2600" width="1.42578125" hidden="1" customWidth="1"/>
    <col min="2601" max="2816" width="2.42578125" hidden="1"/>
    <col min="2817" max="2817" width="1.42578125" hidden="1" customWidth="1"/>
    <col min="2818" max="2818" width="0.85546875" hidden="1" customWidth="1"/>
    <col min="2819" max="2834" width="2.42578125" hidden="1" customWidth="1"/>
    <col min="2835" max="2835" width="4" hidden="1" customWidth="1"/>
    <col min="2836" max="2855" width="2.42578125" hidden="1" customWidth="1"/>
    <col min="2856" max="2856" width="1.42578125" hidden="1" customWidth="1"/>
    <col min="2857" max="3072" width="2.42578125" hidden="1"/>
    <col min="3073" max="3073" width="1.42578125" hidden="1" customWidth="1"/>
    <col min="3074" max="3074" width="0.85546875" hidden="1" customWidth="1"/>
    <col min="3075" max="3090" width="2.42578125" hidden="1" customWidth="1"/>
    <col min="3091" max="3091" width="4" hidden="1" customWidth="1"/>
    <col min="3092" max="3111" width="2.42578125" hidden="1" customWidth="1"/>
    <col min="3112" max="3112" width="1.42578125" hidden="1" customWidth="1"/>
    <col min="3113" max="3328" width="2.42578125" hidden="1"/>
    <col min="3329" max="3329" width="1.42578125" hidden="1" customWidth="1"/>
    <col min="3330" max="3330" width="0.85546875" hidden="1" customWidth="1"/>
    <col min="3331" max="3346" width="2.42578125" hidden="1" customWidth="1"/>
    <col min="3347" max="3347" width="4" hidden="1" customWidth="1"/>
    <col min="3348" max="3367" width="2.42578125" hidden="1" customWidth="1"/>
    <col min="3368" max="3368" width="1.42578125" hidden="1" customWidth="1"/>
    <col min="3369" max="3584" width="2.42578125" hidden="1"/>
    <col min="3585" max="3585" width="1.42578125" hidden="1" customWidth="1"/>
    <col min="3586" max="3586" width="0.85546875" hidden="1" customWidth="1"/>
    <col min="3587" max="3602" width="2.42578125" hidden="1" customWidth="1"/>
    <col min="3603" max="3603" width="4" hidden="1" customWidth="1"/>
    <col min="3604" max="3623" width="2.42578125" hidden="1" customWidth="1"/>
    <col min="3624" max="3624" width="1.42578125" hidden="1" customWidth="1"/>
    <col min="3625" max="3840" width="2.42578125" hidden="1"/>
    <col min="3841" max="3841" width="1.42578125" hidden="1" customWidth="1"/>
    <col min="3842" max="3842" width="0.85546875" hidden="1" customWidth="1"/>
    <col min="3843" max="3858" width="2.42578125" hidden="1" customWidth="1"/>
    <col min="3859" max="3859" width="4" hidden="1" customWidth="1"/>
    <col min="3860" max="3879" width="2.42578125" hidden="1" customWidth="1"/>
    <col min="3880" max="3880" width="1.42578125" hidden="1" customWidth="1"/>
    <col min="3881" max="4096" width="2.42578125" hidden="1"/>
    <col min="4097" max="4097" width="1.42578125" hidden="1" customWidth="1"/>
    <col min="4098" max="4098" width="0.85546875" hidden="1" customWidth="1"/>
    <col min="4099" max="4114" width="2.42578125" hidden="1" customWidth="1"/>
    <col min="4115" max="4115" width="4" hidden="1" customWidth="1"/>
    <col min="4116" max="4135" width="2.42578125" hidden="1" customWidth="1"/>
    <col min="4136" max="4136" width="1.42578125" hidden="1" customWidth="1"/>
    <col min="4137" max="4352" width="2.42578125" hidden="1"/>
    <col min="4353" max="4353" width="1.42578125" hidden="1" customWidth="1"/>
    <col min="4354" max="4354" width="0.85546875" hidden="1" customWidth="1"/>
    <col min="4355" max="4370" width="2.42578125" hidden="1" customWidth="1"/>
    <col min="4371" max="4371" width="4" hidden="1" customWidth="1"/>
    <col min="4372" max="4391" width="2.42578125" hidden="1" customWidth="1"/>
    <col min="4392" max="4392" width="1.42578125" hidden="1" customWidth="1"/>
    <col min="4393" max="4608" width="2.42578125" hidden="1"/>
    <col min="4609" max="4609" width="1.42578125" hidden="1" customWidth="1"/>
    <col min="4610" max="4610" width="0.85546875" hidden="1" customWidth="1"/>
    <col min="4611" max="4626" width="2.42578125" hidden="1" customWidth="1"/>
    <col min="4627" max="4627" width="4" hidden="1" customWidth="1"/>
    <col min="4628" max="4647" width="2.42578125" hidden="1" customWidth="1"/>
    <col min="4648" max="4648" width="1.42578125" hidden="1" customWidth="1"/>
    <col min="4649" max="4864" width="2.42578125" hidden="1"/>
    <col min="4865" max="4865" width="1.42578125" hidden="1" customWidth="1"/>
    <col min="4866" max="4866" width="0.85546875" hidden="1" customWidth="1"/>
    <col min="4867" max="4882" width="2.42578125" hidden="1" customWidth="1"/>
    <col min="4883" max="4883" width="4" hidden="1" customWidth="1"/>
    <col min="4884" max="4903" width="2.42578125" hidden="1" customWidth="1"/>
    <col min="4904" max="4904" width="1.42578125" hidden="1" customWidth="1"/>
    <col min="4905" max="5120" width="2.42578125" hidden="1"/>
    <col min="5121" max="5121" width="1.42578125" hidden="1" customWidth="1"/>
    <col min="5122" max="5122" width="0.85546875" hidden="1" customWidth="1"/>
    <col min="5123" max="5138" width="2.42578125" hidden="1" customWidth="1"/>
    <col min="5139" max="5139" width="4" hidden="1" customWidth="1"/>
    <col min="5140" max="5159" width="2.42578125" hidden="1" customWidth="1"/>
    <col min="5160" max="5160" width="1.42578125" hidden="1" customWidth="1"/>
    <col min="5161" max="5376" width="2.42578125" hidden="1"/>
    <col min="5377" max="5377" width="1.42578125" hidden="1" customWidth="1"/>
    <col min="5378" max="5378" width="0.85546875" hidden="1" customWidth="1"/>
    <col min="5379" max="5394" width="2.42578125" hidden="1" customWidth="1"/>
    <col min="5395" max="5395" width="4" hidden="1" customWidth="1"/>
    <col min="5396" max="5415" width="2.42578125" hidden="1" customWidth="1"/>
    <col min="5416" max="5416" width="1.42578125" hidden="1" customWidth="1"/>
    <col min="5417" max="5632" width="2.42578125" hidden="1"/>
    <col min="5633" max="5633" width="1.42578125" hidden="1" customWidth="1"/>
    <col min="5634" max="5634" width="0.85546875" hidden="1" customWidth="1"/>
    <col min="5635" max="5650" width="2.42578125" hidden="1" customWidth="1"/>
    <col min="5651" max="5651" width="4" hidden="1" customWidth="1"/>
    <col min="5652" max="5671" width="2.42578125" hidden="1" customWidth="1"/>
    <col min="5672" max="5672" width="1.42578125" hidden="1" customWidth="1"/>
    <col min="5673" max="5888" width="2.42578125" hidden="1"/>
    <col min="5889" max="5889" width="1.42578125" hidden="1" customWidth="1"/>
    <col min="5890" max="5890" width="0.85546875" hidden="1" customWidth="1"/>
    <col min="5891" max="5906" width="2.42578125" hidden="1" customWidth="1"/>
    <col min="5907" max="5907" width="4" hidden="1" customWidth="1"/>
    <col min="5908" max="5927" width="2.42578125" hidden="1" customWidth="1"/>
    <col min="5928" max="5928" width="1.42578125" hidden="1" customWidth="1"/>
    <col min="5929" max="6144" width="2.42578125" hidden="1"/>
    <col min="6145" max="6145" width="1.42578125" hidden="1" customWidth="1"/>
    <col min="6146" max="6146" width="0.85546875" hidden="1" customWidth="1"/>
    <col min="6147" max="6162" width="2.42578125" hidden="1" customWidth="1"/>
    <col min="6163" max="6163" width="4" hidden="1" customWidth="1"/>
    <col min="6164" max="6183" width="2.42578125" hidden="1" customWidth="1"/>
    <col min="6184" max="6184" width="1.42578125" hidden="1" customWidth="1"/>
    <col min="6185" max="6400" width="2.42578125" hidden="1"/>
    <col min="6401" max="6401" width="1.42578125" hidden="1" customWidth="1"/>
    <col min="6402" max="6402" width="0.85546875" hidden="1" customWidth="1"/>
    <col min="6403" max="6418" width="2.42578125" hidden="1" customWidth="1"/>
    <col min="6419" max="6419" width="4" hidden="1" customWidth="1"/>
    <col min="6420" max="6439" width="2.42578125" hidden="1" customWidth="1"/>
    <col min="6440" max="6440" width="1.42578125" hidden="1" customWidth="1"/>
    <col min="6441" max="6656" width="2.42578125" hidden="1"/>
    <col min="6657" max="6657" width="1.42578125" hidden="1" customWidth="1"/>
    <col min="6658" max="6658" width="0.85546875" hidden="1" customWidth="1"/>
    <col min="6659" max="6674" width="2.42578125" hidden="1" customWidth="1"/>
    <col min="6675" max="6675" width="4" hidden="1" customWidth="1"/>
    <col min="6676" max="6695" width="2.42578125" hidden="1" customWidth="1"/>
    <col min="6696" max="6696" width="1.42578125" hidden="1" customWidth="1"/>
    <col min="6697" max="6912" width="2.42578125" hidden="1"/>
    <col min="6913" max="6913" width="1.42578125" hidden="1" customWidth="1"/>
    <col min="6914" max="6914" width="0.85546875" hidden="1" customWidth="1"/>
    <col min="6915" max="6930" width="2.42578125" hidden="1" customWidth="1"/>
    <col min="6931" max="6931" width="4" hidden="1" customWidth="1"/>
    <col min="6932" max="6951" width="2.42578125" hidden="1" customWidth="1"/>
    <col min="6952" max="6952" width="1.42578125" hidden="1" customWidth="1"/>
    <col min="6953" max="7168" width="2.42578125" hidden="1"/>
    <col min="7169" max="7169" width="1.42578125" hidden="1" customWidth="1"/>
    <col min="7170" max="7170" width="0.85546875" hidden="1" customWidth="1"/>
    <col min="7171" max="7186" width="2.42578125" hidden="1" customWidth="1"/>
    <col min="7187" max="7187" width="4" hidden="1" customWidth="1"/>
    <col min="7188" max="7207" width="2.42578125" hidden="1" customWidth="1"/>
    <col min="7208" max="7208" width="1.42578125" hidden="1" customWidth="1"/>
    <col min="7209" max="7424" width="2.42578125" hidden="1"/>
    <col min="7425" max="7425" width="1.42578125" hidden="1" customWidth="1"/>
    <col min="7426" max="7426" width="0.85546875" hidden="1" customWidth="1"/>
    <col min="7427" max="7442" width="2.42578125" hidden="1" customWidth="1"/>
    <col min="7443" max="7443" width="4" hidden="1" customWidth="1"/>
    <col min="7444" max="7463" width="2.42578125" hidden="1" customWidth="1"/>
    <col min="7464" max="7464" width="1.42578125" hidden="1" customWidth="1"/>
    <col min="7465" max="7680" width="2.42578125" hidden="1"/>
    <col min="7681" max="7681" width="1.42578125" hidden="1" customWidth="1"/>
    <col min="7682" max="7682" width="0.85546875" hidden="1" customWidth="1"/>
    <col min="7683" max="7698" width="2.42578125" hidden="1" customWidth="1"/>
    <col min="7699" max="7699" width="4" hidden="1" customWidth="1"/>
    <col min="7700" max="7719" width="2.42578125" hidden="1" customWidth="1"/>
    <col min="7720" max="7720" width="1.42578125" hidden="1" customWidth="1"/>
    <col min="7721" max="7936" width="2.42578125" hidden="1"/>
    <col min="7937" max="7937" width="1.42578125" hidden="1" customWidth="1"/>
    <col min="7938" max="7938" width="0.85546875" hidden="1" customWidth="1"/>
    <col min="7939" max="7954" width="2.42578125" hidden="1" customWidth="1"/>
    <col min="7955" max="7955" width="4" hidden="1" customWidth="1"/>
    <col min="7956" max="7975" width="2.42578125" hidden="1" customWidth="1"/>
    <col min="7976" max="7976" width="1.42578125" hidden="1" customWidth="1"/>
    <col min="7977" max="8192" width="2.42578125" hidden="1"/>
    <col min="8193" max="8193" width="1.42578125" hidden="1" customWidth="1"/>
    <col min="8194" max="8194" width="0.85546875" hidden="1" customWidth="1"/>
    <col min="8195" max="8210" width="2.42578125" hidden="1" customWidth="1"/>
    <col min="8211" max="8211" width="4" hidden="1" customWidth="1"/>
    <col min="8212" max="8231" width="2.42578125" hidden="1" customWidth="1"/>
    <col min="8232" max="8232" width="1.42578125" hidden="1" customWidth="1"/>
    <col min="8233" max="8448" width="2.42578125" hidden="1"/>
    <col min="8449" max="8449" width="1.42578125" hidden="1" customWidth="1"/>
    <col min="8450" max="8450" width="0.85546875" hidden="1" customWidth="1"/>
    <col min="8451" max="8466" width="2.42578125" hidden="1" customWidth="1"/>
    <col min="8467" max="8467" width="4" hidden="1" customWidth="1"/>
    <col min="8468" max="8487" width="2.42578125" hidden="1" customWidth="1"/>
    <col min="8488" max="8488" width="1.42578125" hidden="1" customWidth="1"/>
    <col min="8489" max="8704" width="2.42578125" hidden="1"/>
    <col min="8705" max="8705" width="1.42578125" hidden="1" customWidth="1"/>
    <col min="8706" max="8706" width="0.85546875" hidden="1" customWidth="1"/>
    <col min="8707" max="8722" width="2.42578125" hidden="1" customWidth="1"/>
    <col min="8723" max="8723" width="4" hidden="1" customWidth="1"/>
    <col min="8724" max="8743" width="2.42578125" hidden="1" customWidth="1"/>
    <col min="8744" max="8744" width="1.42578125" hidden="1" customWidth="1"/>
    <col min="8745" max="8960" width="2.42578125" hidden="1"/>
    <col min="8961" max="8961" width="1.42578125" hidden="1" customWidth="1"/>
    <col min="8962" max="8962" width="0.85546875" hidden="1" customWidth="1"/>
    <col min="8963" max="8978" width="2.42578125" hidden="1" customWidth="1"/>
    <col min="8979" max="8979" width="4" hidden="1" customWidth="1"/>
    <col min="8980" max="8999" width="2.42578125" hidden="1" customWidth="1"/>
    <col min="9000" max="9000" width="1.42578125" hidden="1" customWidth="1"/>
    <col min="9001" max="9216" width="2.42578125" hidden="1"/>
    <col min="9217" max="9217" width="1.42578125" hidden="1" customWidth="1"/>
    <col min="9218" max="9218" width="0.85546875" hidden="1" customWidth="1"/>
    <col min="9219" max="9234" width="2.42578125" hidden="1" customWidth="1"/>
    <col min="9235" max="9235" width="4" hidden="1" customWidth="1"/>
    <col min="9236" max="9255" width="2.42578125" hidden="1" customWidth="1"/>
    <col min="9256" max="9256" width="1.42578125" hidden="1" customWidth="1"/>
    <col min="9257" max="9472" width="2.42578125" hidden="1"/>
    <col min="9473" max="9473" width="1.42578125" hidden="1" customWidth="1"/>
    <col min="9474" max="9474" width="0.85546875" hidden="1" customWidth="1"/>
    <col min="9475" max="9490" width="2.42578125" hidden="1" customWidth="1"/>
    <col min="9491" max="9491" width="4" hidden="1" customWidth="1"/>
    <col min="9492" max="9511" width="2.42578125" hidden="1" customWidth="1"/>
    <col min="9512" max="9512" width="1.42578125" hidden="1" customWidth="1"/>
    <col min="9513" max="9728" width="2.42578125" hidden="1"/>
    <col min="9729" max="9729" width="1.42578125" hidden="1" customWidth="1"/>
    <col min="9730" max="9730" width="0.85546875" hidden="1" customWidth="1"/>
    <col min="9731" max="9746" width="2.42578125" hidden="1" customWidth="1"/>
    <col min="9747" max="9747" width="4" hidden="1" customWidth="1"/>
    <col min="9748" max="9767" width="2.42578125" hidden="1" customWidth="1"/>
    <col min="9768" max="9768" width="1.42578125" hidden="1" customWidth="1"/>
    <col min="9769" max="9984" width="2.42578125" hidden="1"/>
    <col min="9985" max="9985" width="1.42578125" hidden="1" customWidth="1"/>
    <col min="9986" max="9986" width="0.85546875" hidden="1" customWidth="1"/>
    <col min="9987" max="10002" width="2.42578125" hidden="1" customWidth="1"/>
    <col min="10003" max="10003" width="4" hidden="1" customWidth="1"/>
    <col min="10004" max="10023" width="2.42578125" hidden="1" customWidth="1"/>
    <col min="10024" max="10024" width="1.42578125" hidden="1" customWidth="1"/>
    <col min="10025" max="10240" width="2.42578125" hidden="1"/>
    <col min="10241" max="10241" width="1.42578125" hidden="1" customWidth="1"/>
    <col min="10242" max="10242" width="0.85546875" hidden="1" customWidth="1"/>
    <col min="10243" max="10258" width="2.42578125" hidden="1" customWidth="1"/>
    <col min="10259" max="10259" width="4" hidden="1" customWidth="1"/>
    <col min="10260" max="10279" width="2.42578125" hidden="1" customWidth="1"/>
    <col min="10280" max="10280" width="1.42578125" hidden="1" customWidth="1"/>
    <col min="10281" max="10496" width="2.42578125" hidden="1"/>
    <col min="10497" max="10497" width="1.42578125" hidden="1" customWidth="1"/>
    <col min="10498" max="10498" width="0.85546875" hidden="1" customWidth="1"/>
    <col min="10499" max="10514" width="2.42578125" hidden="1" customWidth="1"/>
    <col min="10515" max="10515" width="4" hidden="1" customWidth="1"/>
    <col min="10516" max="10535" width="2.42578125" hidden="1" customWidth="1"/>
    <col min="10536" max="10536" width="1.42578125" hidden="1" customWidth="1"/>
    <col min="10537" max="10752" width="2.42578125" hidden="1"/>
    <col min="10753" max="10753" width="1.42578125" hidden="1" customWidth="1"/>
    <col min="10754" max="10754" width="0.85546875" hidden="1" customWidth="1"/>
    <col min="10755" max="10770" width="2.42578125" hidden="1" customWidth="1"/>
    <col min="10771" max="10771" width="4" hidden="1" customWidth="1"/>
    <col min="10772" max="10791" width="2.42578125" hidden="1" customWidth="1"/>
    <col min="10792" max="10792" width="1.42578125" hidden="1" customWidth="1"/>
    <col min="10793" max="11008" width="2.42578125" hidden="1"/>
    <col min="11009" max="11009" width="1.42578125" hidden="1" customWidth="1"/>
    <col min="11010" max="11010" width="0.85546875" hidden="1" customWidth="1"/>
    <col min="11011" max="11026" width="2.42578125" hidden="1" customWidth="1"/>
    <col min="11027" max="11027" width="4" hidden="1" customWidth="1"/>
    <col min="11028" max="11047" width="2.42578125" hidden="1" customWidth="1"/>
    <col min="11048" max="11048" width="1.42578125" hidden="1" customWidth="1"/>
    <col min="11049" max="11264" width="2.42578125" hidden="1"/>
    <col min="11265" max="11265" width="1.42578125" hidden="1" customWidth="1"/>
    <col min="11266" max="11266" width="0.85546875" hidden="1" customWidth="1"/>
    <col min="11267" max="11282" width="2.42578125" hidden="1" customWidth="1"/>
    <col min="11283" max="11283" width="4" hidden="1" customWidth="1"/>
    <col min="11284" max="11303" width="2.42578125" hidden="1" customWidth="1"/>
    <col min="11304" max="11304" width="1.42578125" hidden="1" customWidth="1"/>
    <col min="11305" max="11520" width="2.42578125" hidden="1"/>
    <col min="11521" max="11521" width="1.42578125" hidden="1" customWidth="1"/>
    <col min="11522" max="11522" width="0.85546875" hidden="1" customWidth="1"/>
    <col min="11523" max="11538" width="2.42578125" hidden="1" customWidth="1"/>
    <col min="11539" max="11539" width="4" hidden="1" customWidth="1"/>
    <col min="11540" max="11559" width="2.42578125" hidden="1" customWidth="1"/>
    <col min="11560" max="11560" width="1.42578125" hidden="1" customWidth="1"/>
    <col min="11561" max="11776" width="2.42578125" hidden="1"/>
    <col min="11777" max="11777" width="1.42578125" hidden="1" customWidth="1"/>
    <col min="11778" max="11778" width="0.85546875" hidden="1" customWidth="1"/>
    <col min="11779" max="11794" width="2.42578125" hidden="1" customWidth="1"/>
    <col min="11795" max="11795" width="4" hidden="1" customWidth="1"/>
    <col min="11796" max="11815" width="2.42578125" hidden="1" customWidth="1"/>
    <col min="11816" max="11816" width="1.42578125" hidden="1" customWidth="1"/>
    <col min="11817" max="12032" width="2.42578125" hidden="1"/>
    <col min="12033" max="12033" width="1.42578125" hidden="1" customWidth="1"/>
    <col min="12034" max="12034" width="0.85546875" hidden="1" customWidth="1"/>
    <col min="12035" max="12050" width="2.42578125" hidden="1" customWidth="1"/>
    <col min="12051" max="12051" width="4" hidden="1" customWidth="1"/>
    <col min="12052" max="12071" width="2.42578125" hidden="1" customWidth="1"/>
    <col min="12072" max="12072" width="1.42578125" hidden="1" customWidth="1"/>
    <col min="12073" max="12288" width="2.42578125" hidden="1"/>
    <col min="12289" max="12289" width="1.42578125" hidden="1" customWidth="1"/>
    <col min="12290" max="12290" width="0.85546875" hidden="1" customWidth="1"/>
    <col min="12291" max="12306" width="2.42578125" hidden="1" customWidth="1"/>
    <col min="12307" max="12307" width="4" hidden="1" customWidth="1"/>
    <col min="12308" max="12327" width="2.42578125" hidden="1" customWidth="1"/>
    <col min="12328" max="12328" width="1.42578125" hidden="1" customWidth="1"/>
    <col min="12329" max="12544" width="2.42578125" hidden="1"/>
    <col min="12545" max="12545" width="1.42578125" hidden="1" customWidth="1"/>
    <col min="12546" max="12546" width="0.85546875" hidden="1" customWidth="1"/>
    <col min="12547" max="12562" width="2.42578125" hidden="1" customWidth="1"/>
    <col min="12563" max="12563" width="4" hidden="1" customWidth="1"/>
    <col min="12564" max="12583" width="2.42578125" hidden="1" customWidth="1"/>
    <col min="12584" max="12584" width="1.42578125" hidden="1" customWidth="1"/>
    <col min="12585" max="12800" width="2.42578125" hidden="1"/>
    <col min="12801" max="12801" width="1.42578125" hidden="1" customWidth="1"/>
    <col min="12802" max="12802" width="0.85546875" hidden="1" customWidth="1"/>
    <col min="12803" max="12818" width="2.42578125" hidden="1" customWidth="1"/>
    <col min="12819" max="12819" width="4" hidden="1" customWidth="1"/>
    <col min="12820" max="12839" width="2.42578125" hidden="1" customWidth="1"/>
    <col min="12840" max="12840" width="1.42578125" hidden="1" customWidth="1"/>
    <col min="12841" max="13056" width="2.42578125" hidden="1"/>
    <col min="13057" max="13057" width="1.42578125" hidden="1" customWidth="1"/>
    <col min="13058" max="13058" width="0.85546875" hidden="1" customWidth="1"/>
    <col min="13059" max="13074" width="2.42578125" hidden="1" customWidth="1"/>
    <col min="13075" max="13075" width="4" hidden="1" customWidth="1"/>
    <col min="13076" max="13095" width="2.42578125" hidden="1" customWidth="1"/>
    <col min="13096" max="13096" width="1.42578125" hidden="1" customWidth="1"/>
    <col min="13097" max="13312" width="2.42578125" hidden="1"/>
    <col min="13313" max="13313" width="1.42578125" hidden="1" customWidth="1"/>
    <col min="13314" max="13314" width="0.85546875" hidden="1" customWidth="1"/>
    <col min="13315" max="13330" width="2.42578125" hidden="1" customWidth="1"/>
    <col min="13331" max="13331" width="4" hidden="1" customWidth="1"/>
    <col min="13332" max="13351" width="2.42578125" hidden="1" customWidth="1"/>
    <col min="13352" max="13352" width="1.42578125" hidden="1" customWidth="1"/>
    <col min="13353" max="13568" width="2.42578125" hidden="1"/>
    <col min="13569" max="13569" width="1.42578125" hidden="1" customWidth="1"/>
    <col min="13570" max="13570" width="0.85546875" hidden="1" customWidth="1"/>
    <col min="13571" max="13586" width="2.42578125" hidden="1" customWidth="1"/>
    <col min="13587" max="13587" width="4" hidden="1" customWidth="1"/>
    <col min="13588" max="13607" width="2.42578125" hidden="1" customWidth="1"/>
    <col min="13608" max="13608" width="1.42578125" hidden="1" customWidth="1"/>
    <col min="13609" max="13824" width="2.42578125" hidden="1"/>
    <col min="13825" max="13825" width="1.42578125" hidden="1" customWidth="1"/>
    <col min="13826" max="13826" width="0.85546875" hidden="1" customWidth="1"/>
    <col min="13827" max="13842" width="2.42578125" hidden="1" customWidth="1"/>
    <col min="13843" max="13843" width="4" hidden="1" customWidth="1"/>
    <col min="13844" max="13863" width="2.42578125" hidden="1" customWidth="1"/>
    <col min="13864" max="13864" width="1.42578125" hidden="1" customWidth="1"/>
    <col min="13865" max="14080" width="2.42578125" hidden="1"/>
    <col min="14081" max="14081" width="1.42578125" hidden="1" customWidth="1"/>
    <col min="14082" max="14082" width="0.85546875" hidden="1" customWidth="1"/>
    <col min="14083" max="14098" width="2.42578125" hidden="1" customWidth="1"/>
    <col min="14099" max="14099" width="4" hidden="1" customWidth="1"/>
    <col min="14100" max="14119" width="2.42578125" hidden="1" customWidth="1"/>
    <col min="14120" max="14120" width="1.42578125" hidden="1" customWidth="1"/>
    <col min="14121" max="14336" width="2.42578125" hidden="1"/>
    <col min="14337" max="14337" width="1.42578125" hidden="1" customWidth="1"/>
    <col min="14338" max="14338" width="0.85546875" hidden="1" customWidth="1"/>
    <col min="14339" max="14354" width="2.42578125" hidden="1" customWidth="1"/>
    <col min="14355" max="14355" width="4" hidden="1" customWidth="1"/>
    <col min="14356" max="14375" width="2.42578125" hidden="1" customWidth="1"/>
    <col min="14376" max="14376" width="1.42578125" hidden="1" customWidth="1"/>
    <col min="14377" max="14592" width="2.42578125" hidden="1"/>
    <col min="14593" max="14593" width="1.42578125" hidden="1" customWidth="1"/>
    <col min="14594" max="14594" width="0.85546875" hidden="1" customWidth="1"/>
    <col min="14595" max="14610" width="2.42578125" hidden="1" customWidth="1"/>
    <col min="14611" max="14611" width="4" hidden="1" customWidth="1"/>
    <col min="14612" max="14631" width="2.42578125" hidden="1" customWidth="1"/>
    <col min="14632" max="14632" width="1.42578125" hidden="1" customWidth="1"/>
    <col min="14633" max="14848" width="2.42578125" hidden="1"/>
    <col min="14849" max="14849" width="1.42578125" hidden="1" customWidth="1"/>
    <col min="14850" max="14850" width="0.85546875" hidden="1" customWidth="1"/>
    <col min="14851" max="14866" width="2.42578125" hidden="1" customWidth="1"/>
    <col min="14867" max="14867" width="4" hidden="1" customWidth="1"/>
    <col min="14868" max="14887" width="2.42578125" hidden="1" customWidth="1"/>
    <col min="14888" max="14888" width="1.42578125" hidden="1" customWidth="1"/>
    <col min="14889" max="15104" width="2.42578125" hidden="1"/>
    <col min="15105" max="15105" width="1.42578125" hidden="1" customWidth="1"/>
    <col min="15106" max="15106" width="0.85546875" hidden="1" customWidth="1"/>
    <col min="15107" max="15122" width="2.42578125" hidden="1" customWidth="1"/>
    <col min="15123" max="15123" width="4" hidden="1" customWidth="1"/>
    <col min="15124" max="15143" width="2.42578125" hidden="1" customWidth="1"/>
    <col min="15144" max="15144" width="1.42578125" hidden="1" customWidth="1"/>
    <col min="15145" max="15360" width="2.42578125" hidden="1"/>
    <col min="15361" max="15361" width="1.42578125" hidden="1" customWidth="1"/>
    <col min="15362" max="15362" width="0.85546875" hidden="1" customWidth="1"/>
    <col min="15363" max="15378" width="2.42578125" hidden="1" customWidth="1"/>
    <col min="15379" max="15379" width="4" hidden="1" customWidth="1"/>
    <col min="15380" max="15399" width="2.42578125" hidden="1" customWidth="1"/>
    <col min="15400" max="15400" width="1.42578125" hidden="1" customWidth="1"/>
    <col min="15401" max="15616" width="2.42578125" hidden="1"/>
    <col min="15617" max="15617" width="1.42578125" hidden="1" customWidth="1"/>
    <col min="15618" max="15618" width="0.85546875" hidden="1" customWidth="1"/>
    <col min="15619" max="15634" width="2.42578125" hidden="1" customWidth="1"/>
    <col min="15635" max="15635" width="4" hidden="1" customWidth="1"/>
    <col min="15636" max="15655" width="2.42578125" hidden="1" customWidth="1"/>
    <col min="15656" max="15656" width="1.42578125" hidden="1" customWidth="1"/>
    <col min="15657" max="15872" width="2.42578125" hidden="1"/>
    <col min="15873" max="15873" width="1.42578125" hidden="1" customWidth="1"/>
    <col min="15874" max="15874" width="0.85546875" hidden="1" customWidth="1"/>
    <col min="15875" max="15890" width="2.42578125" hidden="1" customWidth="1"/>
    <col min="15891" max="15891" width="4" hidden="1" customWidth="1"/>
    <col min="15892" max="15911" width="2.42578125" hidden="1" customWidth="1"/>
    <col min="15912" max="15912" width="1.42578125" hidden="1" customWidth="1"/>
    <col min="15913" max="16128" width="2.42578125" hidden="1"/>
    <col min="16129" max="16129" width="1.42578125" hidden="1" customWidth="1"/>
    <col min="16130" max="16130" width="0.85546875" hidden="1" customWidth="1"/>
    <col min="16131" max="16146" width="2.42578125" hidden="1" customWidth="1"/>
    <col min="16147" max="16147" width="4" hidden="1" customWidth="1"/>
    <col min="16148" max="16167" width="2.42578125" hidden="1" customWidth="1"/>
    <col min="16168" max="16168" width="1.42578125" hidden="1" customWidth="1"/>
    <col min="16169" max="16384" width="2.42578125" hidden="1"/>
  </cols>
  <sheetData>
    <row r="1" spans="1:98" ht="12.75" customHeight="1">
      <c r="A1" s="1644" t="s">
        <v>1550</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row>
    <row r="2" spans="1:98" ht="13.5" thickBot="1">
      <c r="A2" s="1645"/>
      <c r="B2" s="1645"/>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row>
    <row r="3" spans="1:98" s="2" customFormat="1" ht="13.5" thickTop="1">
      <c r="B3" s="29"/>
      <c r="C3" s="965"/>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12.75">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row>
    <row r="5" spans="1:98" ht="12.75">
      <c r="A5" s="5" t="s">
        <v>345</v>
      </c>
      <c r="C5" s="5" t="s">
        <v>130</v>
      </c>
      <c r="F5" s="5"/>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row>
    <row r="6" spans="1:98" ht="12.75">
      <c r="B6" s="165" t="s">
        <v>1587</v>
      </c>
      <c r="AA6" s="2"/>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row>
    <row r="7" spans="1:98" ht="13.35" customHeight="1">
      <c r="B7" s="9"/>
      <c r="C7" s="10"/>
      <c r="D7" s="10"/>
      <c r="E7" s="10"/>
      <c r="F7" s="10"/>
      <c r="G7" s="10"/>
      <c r="H7" s="10"/>
      <c r="I7" s="10"/>
      <c r="J7" s="10"/>
      <c r="K7" s="10"/>
      <c r="L7" s="10"/>
      <c r="M7" s="10"/>
      <c r="N7" s="10"/>
      <c r="O7" s="10"/>
      <c r="P7" s="10"/>
      <c r="Q7" s="10"/>
      <c r="R7" s="10"/>
      <c r="S7" s="10"/>
      <c r="T7" s="1646" t="str">
        <f xml:space="preserve"> IF(T25=100%,'Sources and Basis Breakdown'!G2,'Sources and Basis Breakdown'!F2)</f>
        <v>30% PVC for New Const/
Rehabilitation
NON-DDA/
NON-QCT Building(s)</v>
      </c>
      <c r="U7" s="1646"/>
      <c r="V7" s="1646"/>
      <c r="W7" s="1646"/>
      <c r="X7" s="1646"/>
      <c r="Y7" s="1646" t="str">
        <f>IF(T25=100%," ",'Sources and Basis Breakdown'!G2)</f>
        <v xml:space="preserve"> </v>
      </c>
      <c r="Z7" s="1646"/>
      <c r="AA7" s="1646"/>
      <c r="AB7" s="1646"/>
      <c r="AC7" s="1646"/>
      <c r="AD7" s="1646" t="str">
        <f xml:space="preserve"> IF(T25=100%, 'Sources and Basis Breakdown'!J2,'Sources and Basis Breakdown'!I2)</f>
        <v>30% PVC for Acquisition
NON-DDA/
NON-QCT Building(s)</v>
      </c>
      <c r="AE7" s="1646"/>
      <c r="AF7" s="1646"/>
      <c r="AG7" s="1646"/>
      <c r="AH7" s="1646"/>
      <c r="AI7" s="1646" t="str">
        <f>IF(T25=100%," ",'Sources and Basis Breakdown'!J2)</f>
        <v xml:space="preserve"> </v>
      </c>
      <c r="AJ7" s="1646"/>
      <c r="AK7" s="1646"/>
      <c r="AL7" s="1646"/>
      <c r="AM7" s="1646"/>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row>
    <row r="8" spans="1:98" ht="12.75" customHeight="1">
      <c r="B8" s="208"/>
      <c r="C8" s="1"/>
      <c r="D8" s="1"/>
      <c r="E8" s="1"/>
      <c r="F8" s="1"/>
      <c r="G8" s="1"/>
      <c r="H8" s="1"/>
      <c r="I8" s="1"/>
      <c r="J8" s="1"/>
      <c r="K8" s="1"/>
      <c r="L8" s="1"/>
      <c r="M8" s="1"/>
      <c r="N8" s="1"/>
      <c r="O8" s="1"/>
      <c r="P8" s="1"/>
      <c r="Q8" s="1"/>
      <c r="R8" s="1"/>
      <c r="S8" s="1"/>
      <c r="T8" s="1646"/>
      <c r="U8" s="1646"/>
      <c r="V8" s="1646"/>
      <c r="W8" s="1646"/>
      <c r="X8" s="1646"/>
      <c r="Y8" s="1646"/>
      <c r="Z8" s="1646"/>
      <c r="AA8" s="1646"/>
      <c r="AB8" s="1646"/>
      <c r="AC8" s="1646"/>
      <c r="AD8" s="1646"/>
      <c r="AE8" s="1646"/>
      <c r="AF8" s="1646"/>
      <c r="AG8" s="1646"/>
      <c r="AH8" s="1646"/>
      <c r="AI8" s="1646"/>
      <c r="AJ8" s="1646"/>
      <c r="AK8" s="1646"/>
      <c r="AL8" s="1646"/>
      <c r="AM8" s="1646"/>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row>
    <row r="9" spans="1:98" ht="12.75">
      <c r="B9" s="208"/>
      <c r="C9" s="1"/>
      <c r="D9" s="1"/>
      <c r="E9" s="1"/>
      <c r="F9" s="1"/>
      <c r="G9" s="1"/>
      <c r="H9" s="1"/>
      <c r="I9" s="1"/>
      <c r="J9" s="1"/>
      <c r="K9" s="1"/>
      <c r="L9" s="1"/>
      <c r="M9" s="1"/>
      <c r="N9" s="1"/>
      <c r="O9" s="1"/>
      <c r="P9" s="1"/>
      <c r="Q9" s="1"/>
      <c r="R9" s="1"/>
      <c r="S9" s="1"/>
      <c r="T9" s="1646"/>
      <c r="U9" s="1646"/>
      <c r="V9" s="1646"/>
      <c r="W9" s="1646"/>
      <c r="X9" s="1646"/>
      <c r="Y9" s="1646"/>
      <c r="Z9" s="1646"/>
      <c r="AA9" s="1646"/>
      <c r="AB9" s="1646"/>
      <c r="AC9" s="1646"/>
      <c r="AD9" s="1646"/>
      <c r="AE9" s="1646"/>
      <c r="AF9" s="1646"/>
      <c r="AG9" s="1646"/>
      <c r="AH9" s="1646"/>
      <c r="AI9" s="1646"/>
      <c r="AJ9" s="1646"/>
      <c r="AK9" s="1646"/>
      <c r="AL9" s="1646"/>
      <c r="AM9" s="1646"/>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row>
    <row r="10" spans="1:98" ht="43.35" customHeight="1">
      <c r="B10" s="157"/>
      <c r="C10" s="158"/>
      <c r="D10" s="158"/>
      <c r="E10" s="158"/>
      <c r="F10" s="158"/>
      <c r="G10" s="158"/>
      <c r="H10" s="158"/>
      <c r="I10" s="158"/>
      <c r="J10" s="158"/>
      <c r="K10" s="158"/>
      <c r="L10" s="158"/>
      <c r="M10" s="158"/>
      <c r="N10" s="158"/>
      <c r="O10" s="158"/>
      <c r="P10" s="158"/>
      <c r="Q10" s="158"/>
      <c r="R10" s="158"/>
      <c r="S10" s="158"/>
      <c r="T10" s="1646"/>
      <c r="U10" s="1646"/>
      <c r="V10" s="1646"/>
      <c r="W10" s="1646"/>
      <c r="X10" s="1646"/>
      <c r="Y10" s="1646"/>
      <c r="Z10" s="1646"/>
      <c r="AA10" s="1646"/>
      <c r="AB10" s="1646"/>
      <c r="AC10" s="1646"/>
      <c r="AD10" s="1646"/>
      <c r="AE10" s="1646"/>
      <c r="AF10" s="1646"/>
      <c r="AG10" s="1646"/>
      <c r="AH10" s="1646"/>
      <c r="AI10" s="1646"/>
      <c r="AJ10" s="1646"/>
      <c r="AK10" s="1646"/>
      <c r="AL10" s="1646"/>
      <c r="AM10" s="1646"/>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row>
    <row r="11" spans="1:98" ht="12.75">
      <c r="B11" s="1647" t="s">
        <v>420</v>
      </c>
      <c r="C11" s="1648"/>
      <c r="D11" s="1648"/>
      <c r="E11" s="1648"/>
      <c r="F11" s="1648"/>
      <c r="G11" s="1648"/>
      <c r="H11" s="1648"/>
      <c r="I11" s="1648"/>
      <c r="J11" s="1648"/>
      <c r="K11" s="1648"/>
      <c r="L11" s="1648"/>
      <c r="M11" s="1648"/>
      <c r="N11" s="1648"/>
      <c r="O11" s="1648"/>
      <c r="P11" s="1648"/>
      <c r="Q11" s="1648"/>
      <c r="R11" s="1648"/>
      <c r="S11" s="1649"/>
      <c r="T11" s="1638">
        <f>IF(AND('Sources and Basis Breakdown'!E107&gt;0, Application!R183="Yes"),0, IF(AND('Sources and Basis Breakdown'!F107=0,Application!R183="No"),'Sources and Basis Breakdown'!E107,'Sources and Basis Breakdown'!F107))</f>
        <v>43592581</v>
      </c>
      <c r="U11" s="1639"/>
      <c r="V11" s="1639"/>
      <c r="W11" s="1639"/>
      <c r="X11" s="1639"/>
      <c r="Y11" s="1640">
        <f>IF(Y7=" ",0,IF(AND('Sources and Basis Breakdown'!E107&gt;0,Application!R183="Yes"),0,IF(AND('Sources and Basis Breakdown'!G107=0,Application!R183="No"),0,'Sources and Basis Breakdown'!G107)))</f>
        <v>0</v>
      </c>
      <c r="Z11" s="1641"/>
      <c r="AA11" s="1641"/>
      <c r="AB11" s="1641"/>
      <c r="AC11" s="1641"/>
      <c r="AD11" s="1642">
        <f>IF(AND('Sources and Basis Breakdown'!E107&gt;0,Application!R183="Yes"),0,IF(AND('Sources and Basis Breakdown'!I107=0,Application!R183="No"),'Sources and Basis Breakdown'!H107,'Sources and Basis Breakdown'!I107))</f>
        <v>0</v>
      </c>
      <c r="AE11" s="1643"/>
      <c r="AF11" s="1643"/>
      <c r="AG11" s="1643"/>
      <c r="AH11" s="1643"/>
      <c r="AI11" s="1642">
        <f>IF(AI7=" ",0,IF(AND('Sources and Basis Breakdown'!E107&gt;0,Application!R183="Yes"),0,IF(AND('Sources and Basis Breakdown'!J107=0,Application!R183="No"),0,'Sources and Basis Breakdown'!J107)))</f>
        <v>0</v>
      </c>
      <c r="AJ11" s="1643"/>
      <c r="AK11" s="1643"/>
      <c r="AL11" s="1643"/>
      <c r="AM11" s="1643"/>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row>
    <row r="12" spans="1:98" ht="12.75">
      <c r="B12" s="1650" t="s">
        <v>571</v>
      </c>
      <c r="C12" s="1651"/>
      <c r="D12" s="1651"/>
      <c r="E12" s="1651"/>
      <c r="F12" s="1651"/>
      <c r="G12" s="1651"/>
      <c r="H12" s="1651"/>
      <c r="I12" s="1651"/>
      <c r="J12" s="1651"/>
      <c r="K12" s="1651"/>
      <c r="L12" s="1651"/>
      <c r="M12" s="1651"/>
      <c r="N12" s="1651"/>
      <c r="O12" s="1651"/>
      <c r="P12" s="1651"/>
      <c r="Q12" s="1651"/>
      <c r="R12" s="1651"/>
      <c r="S12" s="1652"/>
      <c r="T12" s="1655"/>
      <c r="U12" s="1656"/>
      <c r="V12" s="1656"/>
      <c r="W12" s="1656"/>
      <c r="X12" s="1657"/>
      <c r="Y12" s="1655"/>
      <c r="Z12" s="1656"/>
      <c r="AA12" s="1656"/>
      <c r="AB12" s="1656"/>
      <c r="AC12" s="1657"/>
      <c r="AD12" s="1655"/>
      <c r="AE12" s="1656"/>
      <c r="AF12" s="1656"/>
      <c r="AG12" s="1656"/>
      <c r="AH12" s="1657"/>
      <c r="AI12" s="1655"/>
      <c r="AJ12" s="1656"/>
      <c r="AK12" s="1656"/>
      <c r="AL12" s="1656"/>
      <c r="AM12" s="1657"/>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row>
    <row r="13" spans="1:98" ht="12.75">
      <c r="B13" s="736"/>
      <c r="C13" s="1653" t="s">
        <v>572</v>
      </c>
      <c r="D13" s="1653"/>
      <c r="E13" s="1653"/>
      <c r="F13" s="1653"/>
      <c r="G13" s="1653"/>
      <c r="H13" s="1653"/>
      <c r="I13" s="1653"/>
      <c r="J13" s="1653"/>
      <c r="K13" s="1653"/>
      <c r="L13" s="1653"/>
      <c r="M13" s="1653"/>
      <c r="N13" s="1653"/>
      <c r="O13" s="1653"/>
      <c r="P13" s="1653"/>
      <c r="Q13" s="1653"/>
      <c r="R13" s="1653"/>
      <c r="S13" s="1654"/>
      <c r="T13" s="1658"/>
      <c r="U13" s="1659"/>
      <c r="V13" s="1659"/>
      <c r="W13" s="1659"/>
      <c r="X13" s="1659"/>
      <c r="Y13" s="1658"/>
      <c r="Z13" s="1659"/>
      <c r="AA13" s="1659"/>
      <c r="AB13" s="1659"/>
      <c r="AC13" s="1659"/>
      <c r="AD13" s="1659"/>
      <c r="AE13" s="1659"/>
      <c r="AF13" s="1659"/>
      <c r="AG13" s="1659"/>
      <c r="AH13" s="1659"/>
      <c r="AI13" s="1659"/>
      <c r="AJ13" s="1659"/>
      <c r="AK13" s="1659"/>
      <c r="AL13" s="1659"/>
      <c r="AM13" s="165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row>
    <row r="14" spans="1:98" ht="12.75">
      <c r="B14" s="736"/>
      <c r="C14" s="1653" t="s">
        <v>573</v>
      </c>
      <c r="D14" s="1653"/>
      <c r="E14" s="1653"/>
      <c r="F14" s="1653"/>
      <c r="G14" s="1653"/>
      <c r="H14" s="1653"/>
      <c r="I14" s="1653"/>
      <c r="J14" s="1653"/>
      <c r="K14" s="1653"/>
      <c r="L14" s="1653"/>
      <c r="M14" s="1653"/>
      <c r="N14" s="1653"/>
      <c r="O14" s="1653"/>
      <c r="P14" s="1653"/>
      <c r="Q14" s="1653"/>
      <c r="R14" s="1653"/>
      <c r="S14" s="1654"/>
      <c r="T14" s="1219"/>
      <c r="U14" s="1324"/>
      <c r="V14" s="1324"/>
      <c r="W14" s="1324"/>
      <c r="X14" s="1324"/>
      <c r="Y14" s="1219"/>
      <c r="Z14" s="1324"/>
      <c r="AA14" s="1324"/>
      <c r="AB14" s="1324"/>
      <c r="AC14" s="1324"/>
      <c r="AD14" s="1324"/>
      <c r="AE14" s="1324"/>
      <c r="AF14" s="1324"/>
      <c r="AG14" s="1324"/>
      <c r="AH14" s="1324"/>
      <c r="AI14" s="1324"/>
      <c r="AJ14" s="1324"/>
      <c r="AK14" s="1324"/>
      <c r="AL14" s="1324"/>
      <c r="AM14" s="1324"/>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row>
    <row r="15" spans="1:98" ht="12.75">
      <c r="B15" s="736"/>
      <c r="C15" s="1653" t="s">
        <v>574</v>
      </c>
      <c r="D15" s="1653"/>
      <c r="E15" s="1653"/>
      <c r="F15" s="1653"/>
      <c r="G15" s="1653"/>
      <c r="H15" s="1653"/>
      <c r="I15" s="1653"/>
      <c r="J15" s="1653"/>
      <c r="K15" s="1653"/>
      <c r="L15" s="1653"/>
      <c r="M15" s="1653"/>
      <c r="N15" s="1653"/>
      <c r="O15" s="1653"/>
      <c r="P15" s="1653"/>
      <c r="Q15" s="1653"/>
      <c r="R15" s="1653"/>
      <c r="S15" s="1654"/>
      <c r="T15" s="1219"/>
      <c r="U15" s="1324"/>
      <c r="V15" s="1324"/>
      <c r="W15" s="1324"/>
      <c r="X15" s="1324"/>
      <c r="Y15" s="1219"/>
      <c r="Z15" s="1324"/>
      <c r="AA15" s="1324"/>
      <c r="AB15" s="1324"/>
      <c r="AC15" s="1324"/>
      <c r="AD15" s="1324"/>
      <c r="AE15" s="1324"/>
      <c r="AF15" s="1324"/>
      <c r="AG15" s="1324"/>
      <c r="AH15" s="1324"/>
      <c r="AI15" s="1324"/>
      <c r="AJ15" s="1324"/>
      <c r="AK15" s="1324"/>
      <c r="AL15" s="1324"/>
      <c r="AM15" s="1324"/>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row>
    <row r="16" spans="1:98" ht="12.75">
      <c r="B16" s="736"/>
      <c r="C16" s="1653" t="s">
        <v>919</v>
      </c>
      <c r="D16" s="1653"/>
      <c r="E16" s="1653"/>
      <c r="F16" s="1653"/>
      <c r="G16" s="1653"/>
      <c r="H16" s="1653"/>
      <c r="I16" s="1653"/>
      <c r="J16" s="1653"/>
      <c r="K16" s="1653"/>
      <c r="L16" s="1653"/>
      <c r="M16" s="1653"/>
      <c r="N16" s="1653"/>
      <c r="O16" s="1653"/>
      <c r="P16" s="1653"/>
      <c r="Q16" s="1653"/>
      <c r="R16" s="1653"/>
      <c r="S16" s="1654"/>
      <c r="T16" s="1219"/>
      <c r="U16" s="1324"/>
      <c r="V16" s="1324"/>
      <c r="W16" s="1324"/>
      <c r="X16" s="1324"/>
      <c r="Y16" s="1219"/>
      <c r="Z16" s="1324"/>
      <c r="AA16" s="1324"/>
      <c r="AB16" s="1324"/>
      <c r="AC16" s="1324"/>
      <c r="AD16" s="1324"/>
      <c r="AE16" s="1324"/>
      <c r="AF16" s="1324"/>
      <c r="AG16" s="1324"/>
      <c r="AH16" s="1324"/>
      <c r="AI16" s="1324"/>
      <c r="AJ16" s="1324"/>
      <c r="AK16" s="1324"/>
      <c r="AL16" s="1324"/>
      <c r="AM16" s="1324"/>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row>
    <row r="17" spans="1:98" ht="12.75">
      <c r="B17" s="736"/>
      <c r="C17" s="1653" t="s">
        <v>575</v>
      </c>
      <c r="D17" s="1653"/>
      <c r="E17" s="1653"/>
      <c r="F17" s="1653"/>
      <c r="G17" s="1653"/>
      <c r="H17" s="1653"/>
      <c r="I17" s="1653"/>
      <c r="J17" s="1653"/>
      <c r="K17" s="1653"/>
      <c r="L17" s="1653"/>
      <c r="M17" s="1653"/>
      <c r="N17" s="1653"/>
      <c r="O17" s="1653"/>
      <c r="P17" s="1653"/>
      <c r="Q17" s="1653"/>
      <c r="R17" s="1653"/>
      <c r="S17" s="1654"/>
      <c r="T17" s="1219"/>
      <c r="U17" s="1324"/>
      <c r="V17" s="1324"/>
      <c r="W17" s="1324"/>
      <c r="X17" s="1324"/>
      <c r="Y17" s="1219"/>
      <c r="Z17" s="1324"/>
      <c r="AA17" s="1324"/>
      <c r="AB17" s="1324"/>
      <c r="AC17" s="1324"/>
      <c r="AD17" s="1324"/>
      <c r="AE17" s="1324"/>
      <c r="AF17" s="1324"/>
      <c r="AG17" s="1324"/>
      <c r="AH17" s="1324"/>
      <c r="AI17" s="1324"/>
      <c r="AJ17" s="1324"/>
      <c r="AK17" s="1324"/>
      <c r="AL17" s="1324"/>
      <c r="AM17" s="1324"/>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row>
    <row r="18" spans="1:98" ht="12.75">
      <c r="B18" s="738"/>
      <c r="C18" s="1653" t="s">
        <v>1236</v>
      </c>
      <c r="D18" s="1653"/>
      <c r="E18" s="1653"/>
      <c r="F18" s="1653"/>
      <c r="G18" s="1653"/>
      <c r="H18" s="1653"/>
      <c r="I18" s="1653"/>
      <c r="J18" s="1653"/>
      <c r="K18" s="1653"/>
      <c r="L18" s="1653"/>
      <c r="M18" s="1653"/>
      <c r="N18" s="1653"/>
      <c r="O18" s="1653"/>
      <c r="P18" s="1653"/>
      <c r="Q18" s="1653"/>
      <c r="R18" s="1653"/>
      <c r="S18" s="1654"/>
      <c r="T18" s="1219"/>
      <c r="U18" s="1324"/>
      <c r="V18" s="1324"/>
      <c r="W18" s="1324"/>
      <c r="X18" s="1324"/>
      <c r="Y18" s="1219"/>
      <c r="Z18" s="1324"/>
      <c r="AA18" s="1324"/>
      <c r="AB18" s="1324"/>
      <c r="AC18" s="1324"/>
      <c r="AD18" s="1324"/>
      <c r="AE18" s="1324"/>
      <c r="AF18" s="1324"/>
      <c r="AG18" s="1324"/>
      <c r="AH18" s="1324"/>
      <c r="AI18" s="1324"/>
      <c r="AJ18" s="1324"/>
      <c r="AK18" s="1324"/>
      <c r="AL18" s="1324"/>
      <c r="AM18" s="1324"/>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row>
    <row r="19" spans="1:98" ht="12.75">
      <c r="B19" s="737"/>
      <c r="C19" s="1666" t="s">
        <v>1102</v>
      </c>
      <c r="D19" s="1666"/>
      <c r="E19" s="1666"/>
      <c r="F19" s="1666"/>
      <c r="G19" s="1666"/>
      <c r="H19" s="1666"/>
      <c r="I19" s="1666"/>
      <c r="J19" s="1666"/>
      <c r="K19" s="1666"/>
      <c r="L19" s="1666"/>
      <c r="M19" s="1666"/>
      <c r="N19" s="1666"/>
      <c r="O19" s="1666"/>
      <c r="P19" s="1666"/>
      <c r="Q19" s="1666"/>
      <c r="R19" s="1666"/>
      <c r="S19" s="1667"/>
      <c r="T19" s="1219"/>
      <c r="U19" s="1324"/>
      <c r="V19" s="1324"/>
      <c r="W19" s="1324"/>
      <c r="X19" s="1324"/>
      <c r="Y19" s="1219"/>
      <c r="Z19" s="1324"/>
      <c r="AA19" s="1324"/>
      <c r="AB19" s="1324"/>
      <c r="AC19" s="1324"/>
      <c r="AD19" s="1324"/>
      <c r="AE19" s="1324"/>
      <c r="AF19" s="1324"/>
      <c r="AG19" s="1324"/>
      <c r="AH19" s="1324"/>
      <c r="AI19" s="1324"/>
      <c r="AJ19" s="1324"/>
      <c r="AK19" s="1324"/>
      <c r="AL19" s="1324"/>
      <c r="AM19" s="1324"/>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row>
    <row r="20" spans="1:98" ht="12.75">
      <c r="B20" s="1647" t="s">
        <v>576</v>
      </c>
      <c r="C20" s="1648"/>
      <c r="D20" s="1648"/>
      <c r="E20" s="1648"/>
      <c r="F20" s="1648"/>
      <c r="G20" s="1648"/>
      <c r="H20" s="1648"/>
      <c r="I20" s="1648"/>
      <c r="J20" s="1648"/>
      <c r="K20" s="1648"/>
      <c r="L20" s="1648"/>
      <c r="M20" s="1648"/>
      <c r="N20" s="1648"/>
      <c r="O20" s="1648"/>
      <c r="P20" s="1648"/>
      <c r="Q20" s="1648"/>
      <c r="R20" s="1648"/>
      <c r="S20" s="1649"/>
      <c r="T20" s="1675">
        <f>SUM(T13:X19)</f>
        <v>0</v>
      </c>
      <c r="U20" s="1676"/>
      <c r="V20" s="1676"/>
      <c r="W20" s="1676"/>
      <c r="X20" s="1676"/>
      <c r="Y20" s="1675">
        <f>SUM(Y13:AC19)</f>
        <v>0</v>
      </c>
      <c r="Z20" s="1676"/>
      <c r="AA20" s="1676"/>
      <c r="AB20" s="1676"/>
      <c r="AC20" s="1676"/>
      <c r="AD20" s="1676">
        <f>SUM(AD13:AH19)</f>
        <v>0</v>
      </c>
      <c r="AE20" s="1676"/>
      <c r="AF20" s="1676"/>
      <c r="AG20" s="1676"/>
      <c r="AH20" s="1676"/>
      <c r="AI20" s="1676">
        <f>SUM(AI13:AM19)</f>
        <v>0</v>
      </c>
      <c r="AJ20" s="1676"/>
      <c r="AK20" s="1676"/>
      <c r="AL20" s="1676"/>
      <c r="AM20" s="1676"/>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row>
    <row r="21" spans="1:98" ht="12.75">
      <c r="B21" s="1647" t="s">
        <v>577</v>
      </c>
      <c r="C21" s="1648"/>
      <c r="D21" s="1648"/>
      <c r="E21" s="1648"/>
      <c r="F21" s="1648"/>
      <c r="G21" s="1648"/>
      <c r="H21" s="1648"/>
      <c r="I21" s="1648"/>
      <c r="J21" s="1648"/>
      <c r="K21" s="1648"/>
      <c r="L21" s="1648"/>
      <c r="M21" s="1648"/>
      <c r="N21" s="1648"/>
      <c r="O21" s="1648"/>
      <c r="P21" s="1648"/>
      <c r="Q21" s="1648"/>
      <c r="R21" s="1648"/>
      <c r="S21" s="1649"/>
      <c r="T21" s="1219"/>
      <c r="U21" s="1324"/>
      <c r="V21" s="1324"/>
      <c r="W21" s="1324"/>
      <c r="X21" s="1324"/>
      <c r="Y21" s="1219"/>
      <c r="Z21" s="1324"/>
      <c r="AA21" s="1324"/>
      <c r="AB21" s="1324"/>
      <c r="AC21" s="1324"/>
      <c r="AD21" s="1324"/>
      <c r="AE21" s="1324"/>
      <c r="AF21" s="1324"/>
      <c r="AG21" s="1324"/>
      <c r="AH21" s="1324"/>
      <c r="AI21" s="1324"/>
      <c r="AJ21" s="1324"/>
      <c r="AK21" s="1324"/>
      <c r="AL21" s="1324"/>
      <c r="AM21" s="1324"/>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row>
    <row r="22" spans="1:98" ht="12.75">
      <c r="B22" s="1647" t="s">
        <v>578</v>
      </c>
      <c r="C22" s="1648"/>
      <c r="D22" s="1648"/>
      <c r="E22" s="1648"/>
      <c r="F22" s="1648"/>
      <c r="G22" s="1648"/>
      <c r="H22" s="1648"/>
      <c r="I22" s="1648"/>
      <c r="J22" s="1648"/>
      <c r="K22" s="1648"/>
      <c r="L22" s="1648"/>
      <c r="M22" s="1648"/>
      <c r="N22" s="1648"/>
      <c r="O22" s="1648"/>
      <c r="P22" s="1648"/>
      <c r="Q22" s="1648"/>
      <c r="R22" s="1648"/>
      <c r="S22" s="1649"/>
      <c r="T22" s="1677">
        <f>(T20+T21)*-1</f>
        <v>0</v>
      </c>
      <c r="U22" s="1678"/>
      <c r="V22" s="1678"/>
      <c r="W22" s="1678"/>
      <c r="X22" s="1678"/>
      <c r="Y22" s="1677">
        <f>(Y20+Y21)*-1</f>
        <v>0</v>
      </c>
      <c r="Z22" s="1678"/>
      <c r="AA22" s="1678"/>
      <c r="AB22" s="1678"/>
      <c r="AC22" s="1678"/>
      <c r="AD22" s="1677">
        <f>(AD20+AD21)*-1</f>
        <v>0</v>
      </c>
      <c r="AE22" s="1678"/>
      <c r="AF22" s="1678"/>
      <c r="AG22" s="1678"/>
      <c r="AH22" s="1678"/>
      <c r="AI22" s="1677">
        <f>(AI20+AI21)*-1</f>
        <v>0</v>
      </c>
      <c r="AJ22" s="1678"/>
      <c r="AK22" s="1678"/>
      <c r="AL22" s="1678"/>
      <c r="AM22" s="1678"/>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row>
    <row r="23" spans="1:98" ht="12.75">
      <c r="A23" s="2"/>
      <c r="B23" s="1660" t="s">
        <v>579</v>
      </c>
      <c r="C23" s="1661"/>
      <c r="D23" s="1661"/>
      <c r="E23" s="1661"/>
      <c r="F23" s="1661"/>
      <c r="G23" s="1661"/>
      <c r="H23" s="1661"/>
      <c r="I23" s="1661"/>
      <c r="J23" s="1661"/>
      <c r="K23" s="1661"/>
      <c r="L23" s="1661"/>
      <c r="M23" s="1661"/>
      <c r="N23" s="1661"/>
      <c r="O23" s="1661"/>
      <c r="P23" s="1661"/>
      <c r="Q23" s="1661"/>
      <c r="R23" s="1661"/>
      <c r="S23" s="1662"/>
      <c r="T23" s="1675">
        <f>T11+T22</f>
        <v>43592581</v>
      </c>
      <c r="U23" s="1676"/>
      <c r="V23" s="1676"/>
      <c r="W23" s="1676"/>
      <c r="X23" s="1676"/>
      <c r="Y23" s="1675">
        <f>Y11+Y22</f>
        <v>0</v>
      </c>
      <c r="Z23" s="1676"/>
      <c r="AA23" s="1676"/>
      <c r="AB23" s="1676"/>
      <c r="AC23" s="1676"/>
      <c r="AD23" s="1675">
        <f>AD11+AD22</f>
        <v>0</v>
      </c>
      <c r="AE23" s="1676"/>
      <c r="AF23" s="1676"/>
      <c r="AG23" s="1676"/>
      <c r="AH23" s="1676"/>
      <c r="AI23" s="1675">
        <f>AI11+AI22</f>
        <v>0</v>
      </c>
      <c r="AJ23" s="1676"/>
      <c r="AK23" s="1676"/>
      <c r="AL23" s="1676"/>
      <c r="AM23" s="1676"/>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row>
    <row r="24" spans="1:98" ht="12.75">
      <c r="B24" s="1647" t="s">
        <v>1103</v>
      </c>
      <c r="C24" s="1648"/>
      <c r="D24" s="1648"/>
      <c r="E24" s="1648"/>
      <c r="F24" s="1648"/>
      <c r="G24" s="1648"/>
      <c r="H24" s="1648"/>
      <c r="I24" s="1648"/>
      <c r="J24" s="1648"/>
      <c r="K24" s="1648"/>
      <c r="L24" s="1648"/>
      <c r="M24" s="1648"/>
      <c r="N24" s="1648"/>
      <c r="O24" s="1648"/>
      <c r="P24" s="1648"/>
      <c r="Q24" s="1648"/>
      <c r="R24" s="1648"/>
      <c r="S24" s="1649"/>
      <c r="T24" s="1673">
        <f>Application!AD994</f>
        <v>79243315.200000003</v>
      </c>
      <c r="U24" s="1674"/>
      <c r="V24" s="1674"/>
      <c r="W24" s="1674"/>
      <c r="X24" s="1674"/>
      <c r="Y24" s="1674"/>
      <c r="Z24" s="1674"/>
      <c r="AA24" s="1674"/>
      <c r="AB24" s="1674"/>
      <c r="AC24" s="1674"/>
      <c r="AD24" s="1674"/>
      <c r="AE24" s="1674"/>
      <c r="AF24" s="1674"/>
      <c r="AG24" s="1674"/>
      <c r="AH24" s="1674"/>
      <c r="AI24" s="1674"/>
      <c r="AJ24" s="1674"/>
      <c r="AK24" s="1674"/>
      <c r="AL24" s="1674"/>
      <c r="AM24" s="1675"/>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row>
    <row r="25" spans="1:98" ht="12.75">
      <c r="B25" s="1668" t="s">
        <v>1575</v>
      </c>
      <c r="C25" s="1669"/>
      <c r="D25" s="1669"/>
      <c r="E25" s="1669"/>
      <c r="F25" s="1669"/>
      <c r="G25" s="1669"/>
      <c r="H25" s="1669"/>
      <c r="I25" s="1669"/>
      <c r="J25" s="1669"/>
      <c r="K25" s="1669"/>
      <c r="L25" s="1669"/>
      <c r="M25" s="1669"/>
      <c r="N25" s="1669"/>
      <c r="O25" s="1669"/>
      <c r="P25" s="1669"/>
      <c r="Q25" s="1669"/>
      <c r="R25" s="1669"/>
      <c r="S25" s="1670"/>
      <c r="T25" s="1663">
        <f>IF(OR(Application!T196="yes",Application!T195="yes"),1.3,1)</f>
        <v>1</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row>
    <row r="26" spans="1:98" ht="12.75">
      <c r="B26" s="1647" t="s">
        <v>580</v>
      </c>
      <c r="C26" s="1648"/>
      <c r="D26" s="1648"/>
      <c r="E26" s="1648"/>
      <c r="F26" s="1648"/>
      <c r="G26" s="1648"/>
      <c r="H26" s="1648"/>
      <c r="I26" s="1648"/>
      <c r="J26" s="1648"/>
      <c r="K26" s="1648"/>
      <c r="L26" s="1648"/>
      <c r="M26" s="1648"/>
      <c r="N26" s="1648"/>
      <c r="O26" s="1648"/>
      <c r="P26" s="1648"/>
      <c r="Q26" s="1648"/>
      <c r="R26" s="1648"/>
      <c r="S26" s="1649"/>
      <c r="T26" s="1671">
        <f>T23*T25</f>
        <v>43592581</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row>
    <row r="27" spans="1:98" ht="12.75">
      <c r="A27" s="7"/>
      <c r="B27" s="1668" t="s">
        <v>474</v>
      </c>
      <c r="C27" s="1669"/>
      <c r="D27" s="1669"/>
      <c r="E27" s="1669"/>
      <c r="F27" s="1669"/>
      <c r="G27" s="1669"/>
      <c r="H27" s="1669"/>
      <c r="I27" s="1669"/>
      <c r="J27" s="1669"/>
      <c r="K27" s="1669"/>
      <c r="L27" s="1669"/>
      <c r="M27" s="1669"/>
      <c r="N27" s="1669"/>
      <c r="O27" s="1669"/>
      <c r="P27" s="1669"/>
      <c r="Q27" s="1669"/>
      <c r="R27" s="1669"/>
      <c r="S27" s="1670"/>
      <c r="T27" s="1680">
        <f>Application!$AG$432</f>
        <v>0.20481927710843373</v>
      </c>
      <c r="U27" s="1681"/>
      <c r="V27" s="1681"/>
      <c r="W27" s="1681"/>
      <c r="X27" s="1681"/>
      <c r="Y27" s="1680">
        <f>Application!$AG$432</f>
        <v>0.20481927710843373</v>
      </c>
      <c r="Z27" s="1681"/>
      <c r="AA27" s="1681"/>
      <c r="AB27" s="1681"/>
      <c r="AC27" s="1681"/>
      <c r="AD27" s="1680">
        <f>Application!$AG$432</f>
        <v>0.20481927710843373</v>
      </c>
      <c r="AE27" s="1681"/>
      <c r="AF27" s="1681"/>
      <c r="AG27" s="1681"/>
      <c r="AH27" s="1681"/>
      <c r="AI27" s="1680">
        <f>Application!$AG$432</f>
        <v>0.20481927710843373</v>
      </c>
      <c r="AJ27" s="1681"/>
      <c r="AK27" s="1681"/>
      <c r="AL27" s="1681"/>
      <c r="AM27" s="1681"/>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row>
    <row r="28" spans="1:98" ht="12.75" customHeight="1">
      <c r="A28" s="5"/>
      <c r="B28" s="1647" t="s">
        <v>581</v>
      </c>
      <c r="C28" s="1648"/>
      <c r="D28" s="1648"/>
      <c r="E28" s="1648"/>
      <c r="F28" s="1648"/>
      <c r="G28" s="1648"/>
      <c r="H28" s="1648"/>
      <c r="I28" s="1648"/>
      <c r="J28" s="1648"/>
      <c r="K28" s="1648"/>
      <c r="L28" s="1648"/>
      <c r="M28" s="1648"/>
      <c r="N28" s="1648"/>
      <c r="O28" s="1648"/>
      <c r="P28" s="1648"/>
      <c r="Q28" s="1648"/>
      <c r="R28" s="1648"/>
      <c r="S28" s="1649"/>
      <c r="T28" s="1684">
        <f>IF(ISERROR((T26*T27)),0,(T26*T27))</f>
        <v>8928600.9277108423</v>
      </c>
      <c r="U28" s="1685"/>
      <c r="V28" s="1685"/>
      <c r="W28" s="1685"/>
      <c r="X28" s="1685"/>
      <c r="Y28" s="1684">
        <f>IF(ISERROR((Y26*Y27)),0,(Y26*Y27))</f>
        <v>0</v>
      </c>
      <c r="Z28" s="1685"/>
      <c r="AA28" s="1685"/>
      <c r="AB28" s="1685"/>
      <c r="AC28" s="1685"/>
      <c r="AD28" s="1684">
        <f>IF(ISERROR((AD26*AD27)),0,(AD26*AD27))</f>
        <v>0</v>
      </c>
      <c r="AE28" s="1685"/>
      <c r="AF28" s="1685"/>
      <c r="AG28" s="1685"/>
      <c r="AH28" s="1685"/>
      <c r="AI28" s="1684">
        <f>IF(ISERROR((AI26*AI27)),0,(AI26*AI27))</f>
        <v>0</v>
      </c>
      <c r="AJ28" s="1685"/>
      <c r="AK28" s="1685"/>
      <c r="AL28" s="1685"/>
      <c r="AM28" s="1685"/>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row>
    <row r="29" spans="1:98" ht="12.75">
      <c r="B29" s="1647" t="s">
        <v>598</v>
      </c>
      <c r="C29" s="1648"/>
      <c r="D29" s="1648"/>
      <c r="E29" s="1648"/>
      <c r="F29" s="1648"/>
      <c r="G29" s="1648"/>
      <c r="H29" s="1648"/>
      <c r="I29" s="1648"/>
      <c r="J29" s="1648"/>
      <c r="K29" s="1648"/>
      <c r="L29" s="1648"/>
      <c r="M29" s="1648"/>
      <c r="N29" s="1648"/>
      <c r="O29" s="1648"/>
      <c r="P29" s="1648"/>
      <c r="Q29" s="1648"/>
      <c r="R29" s="1648"/>
      <c r="S29" s="1649"/>
      <c r="T29" s="1673">
        <f>T28+Y28+AD28+AI28</f>
        <v>8928600.9277108423</v>
      </c>
      <c r="U29" s="1674"/>
      <c r="V29" s="1674"/>
      <c r="W29" s="1674"/>
      <c r="X29" s="1674"/>
      <c r="Y29" s="1674"/>
      <c r="Z29" s="1674"/>
      <c r="AA29" s="1674"/>
      <c r="AB29" s="1674"/>
      <c r="AC29" s="1674"/>
      <c r="AD29" s="1674"/>
      <c r="AE29" s="1674"/>
      <c r="AF29" s="1674"/>
      <c r="AG29" s="1674"/>
      <c r="AH29" s="1674"/>
      <c r="AI29" s="1674"/>
      <c r="AJ29" s="1674"/>
      <c r="AK29" s="1674"/>
      <c r="AL29" s="1674"/>
      <c r="AM29" s="1675"/>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row>
    <row r="30" spans="1:98" s="1" customFormat="1" ht="12.75" customHeight="1">
      <c r="A30"/>
      <c r="B30"/>
      <c r="C30" s="1683" t="s">
        <v>1586</v>
      </c>
      <c r="D30" s="1683"/>
      <c r="E30" s="1683"/>
      <c r="F30" s="1683"/>
      <c r="G30" s="1683"/>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1683"/>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4"/>
      <c r="CR30" s="964"/>
      <c r="CS30" s="964"/>
      <c r="CT30" s="964"/>
    </row>
    <row r="31" spans="1:98" ht="12.75">
      <c r="B31" s="7"/>
      <c r="C31" s="671" t="s">
        <v>432</v>
      </c>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B32" s="671"/>
      <c r="D32" s="1"/>
      <c r="E32" s="1"/>
      <c r="F32" s="1"/>
      <c r="G32" s="1"/>
      <c r="H32" s="1"/>
      <c r="I32" s="1"/>
      <c r="J32" s="1"/>
      <c r="K32" s="1"/>
      <c r="L32" s="1"/>
      <c r="M32" s="1"/>
      <c r="N32" s="1"/>
      <c r="O32" s="1"/>
      <c r="P32" s="1"/>
      <c r="Q32" s="1"/>
      <c r="R32" s="1"/>
      <c r="S32" s="1"/>
      <c r="T32" s="1"/>
      <c r="U32" s="1"/>
      <c r="V32" s="1"/>
      <c r="W32" s="1"/>
      <c r="X32" s="672"/>
      <c r="Y32" s="673"/>
      <c r="Z32" s="673"/>
      <c r="AA32" s="673"/>
      <c r="AB32" s="673"/>
      <c r="AC32" s="673"/>
      <c r="AD32" s="673"/>
      <c r="AE32" s="673"/>
      <c r="AF32" s="673"/>
      <c r="AG32" s="673"/>
      <c r="AH32" s="673"/>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row>
    <row r="33" spans="1:98" ht="12.75">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row>
    <row r="34" spans="1:98" ht="12.75">
      <c r="A34" s="5" t="s">
        <v>655</v>
      </c>
      <c r="C34" s="5" t="s">
        <v>645</v>
      </c>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row>
    <row r="35" spans="1:98" ht="12.75">
      <c r="B35" s="9"/>
      <c r="C35" s="10"/>
      <c r="D35" s="10"/>
      <c r="E35" s="10"/>
      <c r="F35" s="10"/>
      <c r="G35" s="10"/>
      <c r="H35" s="10"/>
      <c r="I35" s="10"/>
      <c r="J35" s="10"/>
      <c r="K35" s="10"/>
      <c r="L35" s="10"/>
      <c r="M35" s="10"/>
      <c r="N35" s="10"/>
      <c r="O35" s="10"/>
      <c r="P35" s="10"/>
      <c r="Q35" s="10"/>
      <c r="R35" s="10"/>
      <c r="S35" s="10"/>
      <c r="T35" s="10"/>
      <c r="U35" s="10"/>
      <c r="V35" s="10"/>
      <c r="W35" s="10"/>
      <c r="X35" s="207"/>
      <c r="Y35" s="1646" t="s">
        <v>1444</v>
      </c>
      <c r="Z35" s="1646"/>
      <c r="AA35" s="1646"/>
      <c r="AB35" s="1646"/>
      <c r="AC35" s="1646"/>
      <c r="AD35" s="1682" t="s">
        <v>407</v>
      </c>
      <c r="AE35" s="1682"/>
      <c r="AF35" s="1682"/>
      <c r="AG35" s="1682"/>
      <c r="AH35" s="1682"/>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46"/>
      <c r="Z36" s="1646"/>
      <c r="AA36" s="1646"/>
      <c r="AB36" s="1646"/>
      <c r="AC36" s="1646"/>
      <c r="AD36" s="1682"/>
      <c r="AE36" s="1682"/>
      <c r="AF36" s="1682"/>
      <c r="AG36" s="1682"/>
      <c r="AH36" s="1682"/>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row>
    <row r="37" spans="1:98" ht="12.75">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46"/>
      <c r="Z37" s="1646"/>
      <c r="AA37" s="1646"/>
      <c r="AB37" s="1646"/>
      <c r="AC37" s="1646"/>
      <c r="AD37" s="1682"/>
      <c r="AE37" s="1682"/>
      <c r="AF37" s="1682"/>
      <c r="AG37" s="1682"/>
      <c r="AH37" s="1682"/>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row>
    <row r="38" spans="1:98" ht="12.75" customHeight="1">
      <c r="A38" s="5"/>
      <c r="B38" s="1647" t="s">
        <v>581</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76">
        <f>IF(T24&gt;=(T23+Y23+AD23+AI23),T28+Y28,0)</f>
        <v>8928600.9277108423</v>
      </c>
      <c r="Z38" s="1676"/>
      <c r="AA38" s="1676"/>
      <c r="AB38" s="1676"/>
      <c r="AC38" s="1676"/>
      <c r="AD38" s="1676">
        <f>IF(T24&gt;=(T23+Y23+AD23+AI23),AD28+AI28,0)</f>
        <v>0</v>
      </c>
      <c r="AE38" s="1676"/>
      <c r="AF38" s="1676"/>
      <c r="AG38" s="1676"/>
      <c r="AH38" s="1676"/>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row>
    <row r="39" spans="1:98" ht="12.75">
      <c r="B39" s="1647" t="s">
        <v>1573</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679">
        <v>3.3000000000000002E-2</v>
      </c>
      <c r="Z39" s="1679"/>
      <c r="AA39" s="1679"/>
      <c r="AB39" s="1679"/>
      <c r="AC39" s="1679"/>
      <c r="AD39" s="1679">
        <v>3.3000000000000002E-2</v>
      </c>
      <c r="AE39" s="1679"/>
      <c r="AF39" s="1679"/>
      <c r="AG39" s="1679"/>
      <c r="AH39" s="167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row>
    <row r="40" spans="1:98" ht="12.75" customHeight="1">
      <c r="A40" s="5"/>
      <c r="B40" s="1647" t="s">
        <v>723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76">
        <f>ROUND(Y38*Y39,0)</f>
        <v>294644</v>
      </c>
      <c r="Z40" s="1676"/>
      <c r="AA40" s="1676"/>
      <c r="AB40" s="1676"/>
      <c r="AC40" s="1676"/>
      <c r="AD40" s="1675">
        <f>ROUND(AD38*AD39,0)</f>
        <v>0</v>
      </c>
      <c r="AE40" s="1676"/>
      <c r="AF40" s="1676"/>
      <c r="AG40" s="1676"/>
      <c r="AH40" s="1676"/>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row>
    <row r="41" spans="1:98" ht="12.75">
      <c r="B41" s="1647" t="s">
        <v>724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97">
        <f>Y40+AD40</f>
        <v>294644</v>
      </c>
      <c r="Z41" s="1698"/>
      <c r="AA41" s="1698"/>
      <c r="AB41" s="1698"/>
      <c r="AC41" s="1698"/>
      <c r="AD41" s="1698"/>
      <c r="AE41" s="1698"/>
      <c r="AF41" s="1698"/>
      <c r="AG41" s="1698"/>
      <c r="AH41" s="169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row>
    <row r="42" spans="1:98" ht="12.75" customHeight="1">
      <c r="A42" s="5"/>
      <c r="B42" s="1700" t="s">
        <v>1574</v>
      </c>
      <c r="C42" s="1700"/>
      <c r="D42" s="1700"/>
      <c r="E42" s="1700"/>
      <c r="F42" s="1700"/>
      <c r="G42" s="1700"/>
      <c r="H42" s="1700"/>
      <c r="I42" s="1700"/>
      <c r="J42" s="1700"/>
      <c r="K42" s="1700"/>
      <c r="L42" s="1700"/>
      <c r="M42" s="1700"/>
      <c r="N42" s="1700"/>
      <c r="O42" s="1700"/>
      <c r="P42" s="1700"/>
      <c r="Q42" s="1700"/>
      <c r="R42" s="1700"/>
      <c r="S42" s="1700"/>
      <c r="T42" s="1700"/>
      <c r="U42" s="1700"/>
      <c r="V42" s="1700"/>
      <c r="W42" s="1700"/>
      <c r="X42" s="1700"/>
      <c r="Y42" s="1700"/>
      <c r="Z42" s="1700"/>
      <c r="AA42" s="1700"/>
      <c r="AB42" s="1700"/>
      <c r="AC42" s="1700"/>
      <c r="AD42" s="1700"/>
      <c r="AE42" s="1700"/>
      <c r="AF42" s="1700"/>
      <c r="AG42" s="1700"/>
      <c r="AH42" s="1700"/>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row>
    <row r="43" spans="1:98" ht="12.75">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row>
    <row r="44" spans="1:98" ht="12.75">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row>
    <row r="45" spans="1:98" ht="12.75">
      <c r="A45" s="5" t="s">
        <v>665</v>
      </c>
      <c r="C45" s="5" t="s">
        <v>303</v>
      </c>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row>
    <row r="46" spans="1:98" ht="12.75">
      <c r="D46" s="5" t="s">
        <v>304</v>
      </c>
      <c r="AB46" s="1686">
        <f>'Sources and Uses Budget'!B105-'Sources and Uses Budget'!B15</f>
        <v>47645626</v>
      </c>
      <c r="AC46" s="1687"/>
      <c r="AD46" s="1687"/>
      <c r="AE46" s="1687"/>
      <c r="AF46" s="1688"/>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row>
    <row r="47" spans="1:98" ht="12.75" customHeight="1">
      <c r="D47" s="5" t="s">
        <v>24</v>
      </c>
      <c r="AB47" s="1686">
        <f>Application!AG630-MIN('Sources and Uses Budget'!B15,Application!AG390)</f>
        <v>44699186</v>
      </c>
      <c r="AC47" s="1687"/>
      <c r="AD47" s="1687"/>
      <c r="AE47" s="1687"/>
      <c r="AF47" s="1688"/>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row>
    <row r="48" spans="1:98" ht="12.75">
      <c r="D48" s="5" t="s">
        <v>99</v>
      </c>
      <c r="AB48" s="1686">
        <f>AB46-AB47</f>
        <v>2946440</v>
      </c>
      <c r="AC48" s="1687"/>
      <c r="AD48" s="1687"/>
      <c r="AE48" s="1687"/>
      <c r="AF48" s="1688"/>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row>
    <row r="49" spans="1:98" ht="12.75">
      <c r="D49" s="5" t="s">
        <v>765</v>
      </c>
      <c r="X49" s="2"/>
      <c r="Y49" s="2"/>
      <c r="Z49" s="2"/>
      <c r="AA49" s="279"/>
      <c r="AB49" s="1690">
        <v>1</v>
      </c>
      <c r="AC49" s="1691"/>
      <c r="AD49" s="1691"/>
      <c r="AE49" s="1691"/>
      <c r="AF49" s="1692"/>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row>
    <row r="50" spans="1:98" s="676" customFormat="1" ht="15" customHeight="1">
      <c r="A50" s="2"/>
      <c r="B50" s="2"/>
      <c r="C50" s="2"/>
      <c r="D50" s="154"/>
      <c r="E50" s="1693" t="s">
        <v>1225</v>
      </c>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674"/>
      <c r="AB50" s="674"/>
      <c r="AC50" s="674"/>
      <c r="AD50" s="674"/>
      <c r="AE50" s="674"/>
      <c r="AF50" s="674"/>
      <c r="AG50" s="2"/>
      <c r="AH50" s="2"/>
      <c r="AI50" s="2"/>
      <c r="AJ50" s="2"/>
      <c r="AK50" s="2"/>
      <c r="AL50" s="2"/>
      <c r="AM50" s="2"/>
      <c r="AN50" s="2"/>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row>
    <row r="51" spans="1:98" s="676" customFormat="1" ht="12" customHeight="1">
      <c r="A51" s="2"/>
      <c r="B51" s="2"/>
      <c r="C51" s="2"/>
      <c r="D51" s="154"/>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77"/>
      <c r="AB51" s="677"/>
      <c r="AC51" s="677"/>
      <c r="AD51" s="677"/>
      <c r="AE51" s="677"/>
      <c r="AF51" s="677"/>
      <c r="AG51" s="678"/>
      <c r="AH51" s="2"/>
      <c r="AI51" s="2"/>
      <c r="AJ51" s="2"/>
      <c r="AK51" s="2"/>
      <c r="AL51" s="2"/>
      <c r="AM51" s="2"/>
      <c r="AN51" s="2"/>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row>
    <row r="52" spans="1:98" s="2" customFormat="1" ht="12" customHeight="1">
      <c r="D52" s="154"/>
      <c r="E52" s="679"/>
      <c r="F52" s="679"/>
      <c r="G52" s="679"/>
      <c r="H52" s="679"/>
      <c r="I52" s="679"/>
      <c r="J52" s="679"/>
      <c r="K52" s="679"/>
      <c r="L52" s="679"/>
      <c r="M52" s="679"/>
      <c r="N52" s="679"/>
      <c r="O52" s="679"/>
      <c r="P52" s="679"/>
      <c r="Q52" s="679"/>
      <c r="R52" s="679"/>
      <c r="S52" s="679"/>
      <c r="T52" s="679"/>
      <c r="U52" s="679"/>
      <c r="V52" s="679"/>
      <c r="W52" s="679"/>
      <c r="X52" s="679"/>
      <c r="Y52" s="679"/>
      <c r="Z52" s="679"/>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s="2" customFormat="1" ht="15" customHeight="1">
      <c r="A53"/>
      <c r="B53"/>
      <c r="C53"/>
      <c r="D53" s="5" t="s">
        <v>359</v>
      </c>
      <c r="E53"/>
      <c r="F53"/>
      <c r="G53"/>
      <c r="H53"/>
      <c r="I53"/>
      <c r="J53"/>
      <c r="K53"/>
      <c r="L53"/>
      <c r="M53"/>
      <c r="N53"/>
      <c r="O53"/>
      <c r="P53"/>
      <c r="Q53"/>
      <c r="R53"/>
      <c r="S53"/>
      <c r="T53"/>
      <c r="U53"/>
      <c r="V53"/>
      <c r="W53"/>
      <c r="X53"/>
      <c r="Y53"/>
      <c r="Z53"/>
      <c r="AA53"/>
      <c r="AB53" s="1686">
        <f>ROUND(IF(ISERROR((AB48/AB49)),0,(AB48/AB49)),0)</f>
        <v>2946440</v>
      </c>
      <c r="AC53" s="1687"/>
      <c r="AD53" s="1687"/>
      <c r="AE53" s="1687"/>
      <c r="AF53" s="1688"/>
      <c r="AG53"/>
      <c r="AH53"/>
      <c r="AI53"/>
      <c r="AJ53"/>
      <c r="AK53"/>
      <c r="AL53"/>
      <c r="AM53"/>
      <c r="AN53"/>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670"/>
      <c r="CT53" s="670"/>
    </row>
    <row r="54" spans="1:98" ht="12.75" customHeight="1">
      <c r="D54" s="5" t="s">
        <v>360</v>
      </c>
      <c r="AB54" s="1686">
        <f>(AB53/10)</f>
        <v>294644</v>
      </c>
      <c r="AC54" s="1687"/>
      <c r="AD54" s="1687"/>
      <c r="AE54" s="1687"/>
      <c r="AF54" s="1688"/>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row>
    <row r="55" spans="1:98" ht="12.75">
      <c r="D55" s="5" t="s">
        <v>848</v>
      </c>
      <c r="AB55" s="1694">
        <f>(IF((Y41&lt;AB54),Y41,AB54))</f>
        <v>294644</v>
      </c>
      <c r="AC55" s="1695"/>
      <c r="AD55" s="1695"/>
      <c r="AE55" s="1695"/>
      <c r="AF55" s="1696"/>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row>
    <row r="56" spans="1:98" ht="12.75">
      <c r="D56" s="5" t="s">
        <v>847</v>
      </c>
      <c r="AB56" s="1686">
        <f>ROUND((10*AB55*AB49),0)</f>
        <v>2946440</v>
      </c>
      <c r="AC56" s="1687"/>
      <c r="AD56" s="1687"/>
      <c r="AE56" s="1687"/>
      <c r="AF56" s="1688"/>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row>
    <row r="57" spans="1:98" ht="12.75">
      <c r="D57" s="5"/>
      <c r="AB57" s="308"/>
      <c r="AC57" s="308"/>
      <c r="AD57" s="308"/>
      <c r="AE57" s="308"/>
      <c r="AF57" s="308"/>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row>
    <row r="58" spans="1:98" ht="12.75" customHeight="1">
      <c r="D58" s="5" t="s">
        <v>846</v>
      </c>
      <c r="AB58" s="1689">
        <f>AB48-AB56</f>
        <v>0</v>
      </c>
      <c r="AC58" s="1689"/>
      <c r="AD58" s="1689"/>
      <c r="AE58" s="1689"/>
      <c r="AF58" s="168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row>
    <row r="59" spans="1:98" ht="12.75" customHeight="1">
      <c r="D59" s="5"/>
      <c r="AB59" s="308"/>
      <c r="AC59" s="308"/>
      <c r="AD59" s="308"/>
      <c r="AE59" s="308"/>
      <c r="AF59" s="308"/>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row>
    <row r="60" spans="1:98" ht="12.75" customHeight="1">
      <c r="D60" s="5"/>
      <c r="F60" s="309" t="str">
        <f>IF(AB58&gt;0,"FUNDING GAP MUST NOT EXCEED ZERO UNLESS REQUESTING STATE CREDITS","")</f>
        <v/>
      </c>
      <c r="G60" s="309"/>
      <c r="N60" s="309"/>
      <c r="AB60" s="308"/>
      <c r="AC60" s="308"/>
      <c r="AD60" s="308"/>
      <c r="AE60" s="308"/>
      <c r="AF60" s="308"/>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69"/>
      <c r="CN60" s="669"/>
      <c r="CO60" s="669"/>
      <c r="CP60" s="669"/>
      <c r="CQ60" s="669"/>
      <c r="CR60" s="669"/>
      <c r="CS60" s="669"/>
      <c r="CT60" s="669"/>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algorithmName="SHA-512" hashValue="pLFTSnntb/ndcUm+bGF3p92G/h7QuBPL8YnP+CYY2pEPV5UAiKwpgc5Bb9UKDe27MbOG6wRSr5VWQVYDLGGULw==" saltValue="XrwlV19o96Y8pmivyZOIig==" spinCount="100000" sheet="1" objects="1" scenarios="1"/>
  <mergeCells count="119">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 ref="B26:S26"/>
    <mergeCell ref="B27:S27"/>
    <mergeCell ref="B28:S28"/>
    <mergeCell ref="B29:S29"/>
    <mergeCell ref="B40:X40"/>
    <mergeCell ref="B41:X41"/>
    <mergeCell ref="Y39:AC39"/>
    <mergeCell ref="T26:X26"/>
    <mergeCell ref="Y26:AC26"/>
    <mergeCell ref="AD39:AH39"/>
    <mergeCell ref="T27:X27"/>
    <mergeCell ref="Y27:AC27"/>
    <mergeCell ref="AD27:AH27"/>
    <mergeCell ref="T29:AM29"/>
    <mergeCell ref="Y35:AC37"/>
    <mergeCell ref="AD35:AH37"/>
    <mergeCell ref="Y38:AC38"/>
    <mergeCell ref="AD38:AH38"/>
    <mergeCell ref="C30:AN30"/>
    <mergeCell ref="B38:X38"/>
    <mergeCell ref="B39:X39"/>
    <mergeCell ref="AI27:AM27"/>
    <mergeCell ref="T28:X28"/>
    <mergeCell ref="Y28:AC28"/>
    <mergeCell ref="AD28:AH28"/>
    <mergeCell ref="AI28:AM28"/>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T11:X11"/>
    <mergeCell ref="Y11:AC11"/>
    <mergeCell ref="AD11:AH11"/>
    <mergeCell ref="AI11:AM11"/>
    <mergeCell ref="A1:AN2"/>
    <mergeCell ref="T7:X10"/>
    <mergeCell ref="Y7:AC10"/>
    <mergeCell ref="AD7:AH10"/>
    <mergeCell ref="AI7:AM10"/>
    <mergeCell ref="B11:S11"/>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formula1>0</formula1>
    </dataValidation>
    <dataValidation type="decimal" allowBlank="1" showInputMessage="1" showErrorMessage="1" errorTitle="Federal Tax Credit Factor" error="Federal Tax Credit Factor must be within stated range" sqref="AB49:AF49">
      <formula1>0.85</formula1>
      <formula2>1.5</formula2>
    </dataValidation>
  </dataValidations>
  <pageMargins left="0.5" right="0.5" top="1" bottom="1" header="0.5" footer="0.5"/>
  <pageSetup scale="97" firstPageNumber="24" orientation="portrait" useFirstPageNumber="1"/>
  <headerFooter alignWithMargins="0">
    <oddFooter xml:space="preserve">&amp;C&amp;P&amp;R&amp;8&amp;A </oddFooter>
  </headerFooter>
  <rowBreaks count="1" manualBreakCount="1">
    <brk id="44" max="37"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3"/>
  <sheetViews>
    <sheetView showGridLines="0" showZeros="0" zoomScaleSheetLayoutView="100" workbookViewId="0">
      <selection activeCell="Y35" sqref="Y35:AC37"/>
    </sheetView>
  </sheetViews>
  <sheetFormatPr defaultColWidth="0" defaultRowHeight="0" customHeight="1" zeroHeight="1"/>
  <cols>
    <col min="1" max="1" width="1.42578125" style="682" customWidth="1"/>
    <col min="2" max="2" width="0.85546875" style="682" customWidth="1"/>
    <col min="3" max="18" width="2.42578125" style="682" customWidth="1"/>
    <col min="19" max="19" width="4" style="682" customWidth="1"/>
    <col min="20" max="39" width="2.42578125" style="682" customWidth="1"/>
    <col min="40" max="40" width="1.42578125" style="682" customWidth="1"/>
    <col min="41" max="256" width="2.42578125" style="682" hidden="1"/>
    <col min="257" max="257" width="1.42578125" style="682" hidden="1" customWidth="1"/>
    <col min="258" max="258" width="0.85546875" style="682" hidden="1" customWidth="1"/>
    <col min="259" max="274" width="2.42578125" style="682" hidden="1" customWidth="1"/>
    <col min="275" max="275" width="4" style="682" hidden="1" customWidth="1"/>
    <col min="276" max="295" width="2.42578125" style="682" hidden="1" customWidth="1"/>
    <col min="296" max="296" width="1.42578125" style="682" hidden="1" customWidth="1"/>
    <col min="297" max="512" width="2.42578125" style="682" hidden="1"/>
    <col min="513" max="513" width="1.42578125" style="682" hidden="1" customWidth="1"/>
    <col min="514" max="514" width="0.85546875" style="682" hidden="1" customWidth="1"/>
    <col min="515" max="530" width="2.42578125" style="682" hidden="1" customWidth="1"/>
    <col min="531" max="531" width="4" style="682" hidden="1" customWidth="1"/>
    <col min="532" max="551" width="2.42578125" style="682" hidden="1" customWidth="1"/>
    <col min="552" max="552" width="1.42578125" style="682" hidden="1" customWidth="1"/>
    <col min="553" max="768" width="2.42578125" style="682" hidden="1"/>
    <col min="769" max="769" width="1.42578125" style="682" hidden="1" customWidth="1"/>
    <col min="770" max="770" width="0.85546875" style="682" hidden="1" customWidth="1"/>
    <col min="771" max="786" width="2.42578125" style="682" hidden="1" customWidth="1"/>
    <col min="787" max="787" width="4" style="682" hidden="1" customWidth="1"/>
    <col min="788" max="807" width="2.42578125" style="682" hidden="1" customWidth="1"/>
    <col min="808" max="808" width="1.42578125" style="682" hidden="1" customWidth="1"/>
    <col min="809" max="1024" width="2.42578125" style="682" hidden="1"/>
    <col min="1025" max="1025" width="1.42578125" style="682" hidden="1" customWidth="1"/>
    <col min="1026" max="1026" width="0.85546875" style="682" hidden="1" customWidth="1"/>
    <col min="1027" max="1042" width="2.42578125" style="682" hidden="1" customWidth="1"/>
    <col min="1043" max="1043" width="4" style="682" hidden="1" customWidth="1"/>
    <col min="1044" max="1063" width="2.42578125" style="682" hidden="1" customWidth="1"/>
    <col min="1064" max="1064" width="1.42578125" style="682" hidden="1" customWidth="1"/>
    <col min="1065" max="1280" width="2.42578125" style="682" hidden="1"/>
    <col min="1281" max="1281" width="1.42578125" style="682" hidden="1" customWidth="1"/>
    <col min="1282" max="1282" width="0.85546875" style="682" hidden="1" customWidth="1"/>
    <col min="1283" max="1298" width="2.42578125" style="682" hidden="1" customWidth="1"/>
    <col min="1299" max="1299" width="4" style="682" hidden="1" customWidth="1"/>
    <col min="1300" max="1319" width="2.42578125" style="682" hidden="1" customWidth="1"/>
    <col min="1320" max="1320" width="1.42578125" style="682" hidden="1" customWidth="1"/>
    <col min="1321" max="1536" width="2.42578125" style="682" hidden="1"/>
    <col min="1537" max="1537" width="1.42578125" style="682" hidden="1" customWidth="1"/>
    <col min="1538" max="1538" width="0.85546875" style="682" hidden="1" customWidth="1"/>
    <col min="1539" max="1554" width="2.42578125" style="682" hidden="1" customWidth="1"/>
    <col min="1555" max="1555" width="4" style="682" hidden="1" customWidth="1"/>
    <col min="1556" max="1575" width="2.42578125" style="682" hidden="1" customWidth="1"/>
    <col min="1576" max="1576" width="1.42578125" style="682" hidden="1" customWidth="1"/>
    <col min="1577" max="1792" width="2.42578125" style="682" hidden="1"/>
    <col min="1793" max="1793" width="1.42578125" style="682" hidden="1" customWidth="1"/>
    <col min="1794" max="1794" width="0.85546875" style="682" hidden="1" customWidth="1"/>
    <col min="1795" max="1810" width="2.42578125" style="682" hidden="1" customWidth="1"/>
    <col min="1811" max="1811" width="4" style="682" hidden="1" customWidth="1"/>
    <col min="1812" max="1831" width="2.42578125" style="682" hidden="1" customWidth="1"/>
    <col min="1832" max="1832" width="1.42578125" style="682" hidden="1" customWidth="1"/>
    <col min="1833" max="2048" width="2.42578125" style="682" hidden="1"/>
    <col min="2049" max="2049" width="1.42578125" style="682" hidden="1" customWidth="1"/>
    <col min="2050" max="2050" width="0.85546875" style="682" hidden="1" customWidth="1"/>
    <col min="2051" max="2066" width="2.42578125" style="682" hidden="1" customWidth="1"/>
    <col min="2067" max="2067" width="4" style="682" hidden="1" customWidth="1"/>
    <col min="2068" max="2087" width="2.42578125" style="682" hidden="1" customWidth="1"/>
    <col min="2088" max="2088" width="1.42578125" style="682" hidden="1" customWidth="1"/>
    <col min="2089" max="2304" width="2.42578125" style="682" hidden="1"/>
    <col min="2305" max="2305" width="1.42578125" style="682" hidden="1" customWidth="1"/>
    <col min="2306" max="2306" width="0.85546875" style="682" hidden="1" customWidth="1"/>
    <col min="2307" max="2322" width="2.42578125" style="682" hidden="1" customWidth="1"/>
    <col min="2323" max="2323" width="4" style="682" hidden="1" customWidth="1"/>
    <col min="2324" max="2343" width="2.42578125" style="682" hidden="1" customWidth="1"/>
    <col min="2344" max="2344" width="1.42578125" style="682" hidden="1" customWidth="1"/>
    <col min="2345" max="2560" width="2.42578125" style="682" hidden="1"/>
    <col min="2561" max="2561" width="1.42578125" style="682" hidden="1" customWidth="1"/>
    <col min="2562" max="2562" width="0.85546875" style="682" hidden="1" customWidth="1"/>
    <col min="2563" max="2578" width="2.42578125" style="682" hidden="1" customWidth="1"/>
    <col min="2579" max="2579" width="4" style="682" hidden="1" customWidth="1"/>
    <col min="2580" max="2599" width="2.42578125" style="682" hidden="1" customWidth="1"/>
    <col min="2600" max="2600" width="1.42578125" style="682" hidden="1" customWidth="1"/>
    <col min="2601" max="2816" width="2.42578125" style="682" hidden="1"/>
    <col min="2817" max="2817" width="1.42578125" style="682" hidden="1" customWidth="1"/>
    <col min="2818" max="2818" width="0.85546875" style="682" hidden="1" customWidth="1"/>
    <col min="2819" max="2834" width="2.42578125" style="682" hidden="1" customWidth="1"/>
    <col min="2835" max="2835" width="4" style="682" hidden="1" customWidth="1"/>
    <col min="2836" max="2855" width="2.42578125" style="682" hidden="1" customWidth="1"/>
    <col min="2856" max="2856" width="1.42578125" style="682" hidden="1" customWidth="1"/>
    <col min="2857" max="3072" width="2.42578125" style="682" hidden="1"/>
    <col min="3073" max="3073" width="1.42578125" style="682" hidden="1" customWidth="1"/>
    <col min="3074" max="3074" width="0.85546875" style="682" hidden="1" customWidth="1"/>
    <col min="3075" max="3090" width="2.42578125" style="682" hidden="1" customWidth="1"/>
    <col min="3091" max="3091" width="4" style="682" hidden="1" customWidth="1"/>
    <col min="3092" max="3111" width="2.42578125" style="682" hidden="1" customWidth="1"/>
    <col min="3112" max="3112" width="1.42578125" style="682" hidden="1" customWidth="1"/>
    <col min="3113" max="3328" width="2.42578125" style="682" hidden="1"/>
    <col min="3329" max="3329" width="1.42578125" style="682" hidden="1" customWidth="1"/>
    <col min="3330" max="3330" width="0.85546875" style="682" hidden="1" customWidth="1"/>
    <col min="3331" max="3346" width="2.42578125" style="682" hidden="1" customWidth="1"/>
    <col min="3347" max="3347" width="4" style="682" hidden="1" customWidth="1"/>
    <col min="3348" max="3367" width="2.42578125" style="682" hidden="1" customWidth="1"/>
    <col min="3368" max="3368" width="1.42578125" style="682" hidden="1" customWidth="1"/>
    <col min="3369" max="3584" width="2.42578125" style="682" hidden="1"/>
    <col min="3585" max="3585" width="1.42578125" style="682" hidden="1" customWidth="1"/>
    <col min="3586" max="3586" width="0.85546875" style="682" hidden="1" customWidth="1"/>
    <col min="3587" max="3602" width="2.42578125" style="682" hidden="1" customWidth="1"/>
    <col min="3603" max="3603" width="4" style="682" hidden="1" customWidth="1"/>
    <col min="3604" max="3623" width="2.42578125" style="682" hidden="1" customWidth="1"/>
    <col min="3624" max="3624" width="1.42578125" style="682" hidden="1" customWidth="1"/>
    <col min="3625" max="3840" width="2.42578125" style="682" hidden="1"/>
    <col min="3841" max="3841" width="1.42578125" style="682" hidden="1" customWidth="1"/>
    <col min="3842" max="3842" width="0.85546875" style="682" hidden="1" customWidth="1"/>
    <col min="3843" max="3858" width="2.42578125" style="682" hidden="1" customWidth="1"/>
    <col min="3859" max="3859" width="4" style="682" hidden="1" customWidth="1"/>
    <col min="3860" max="3879" width="2.42578125" style="682" hidden="1" customWidth="1"/>
    <col min="3880" max="3880" width="1.42578125" style="682" hidden="1" customWidth="1"/>
    <col min="3881" max="4096" width="2.42578125" style="682" hidden="1"/>
    <col min="4097" max="4097" width="1.42578125" style="682" hidden="1" customWidth="1"/>
    <col min="4098" max="4098" width="0.85546875" style="682" hidden="1" customWidth="1"/>
    <col min="4099" max="4114" width="2.42578125" style="682" hidden="1" customWidth="1"/>
    <col min="4115" max="4115" width="4" style="682" hidden="1" customWidth="1"/>
    <col min="4116" max="4135" width="2.42578125" style="682" hidden="1" customWidth="1"/>
    <col min="4136" max="4136" width="1.42578125" style="682" hidden="1" customWidth="1"/>
    <col min="4137" max="4352" width="2.42578125" style="682" hidden="1"/>
    <col min="4353" max="4353" width="1.42578125" style="682" hidden="1" customWidth="1"/>
    <col min="4354" max="4354" width="0.85546875" style="682" hidden="1" customWidth="1"/>
    <col min="4355" max="4370" width="2.42578125" style="682" hidden="1" customWidth="1"/>
    <col min="4371" max="4371" width="4" style="682" hidden="1" customWidth="1"/>
    <col min="4372" max="4391" width="2.42578125" style="682" hidden="1" customWidth="1"/>
    <col min="4392" max="4392" width="1.42578125" style="682" hidden="1" customWidth="1"/>
    <col min="4393" max="4608" width="2.42578125" style="682" hidden="1"/>
    <col min="4609" max="4609" width="1.42578125" style="682" hidden="1" customWidth="1"/>
    <col min="4610" max="4610" width="0.85546875" style="682" hidden="1" customWidth="1"/>
    <col min="4611" max="4626" width="2.42578125" style="682" hidden="1" customWidth="1"/>
    <col min="4627" max="4627" width="4" style="682" hidden="1" customWidth="1"/>
    <col min="4628" max="4647" width="2.42578125" style="682" hidden="1" customWidth="1"/>
    <col min="4648" max="4648" width="1.42578125" style="682" hidden="1" customWidth="1"/>
    <col min="4649" max="4864" width="2.42578125" style="682" hidden="1"/>
    <col min="4865" max="4865" width="1.42578125" style="682" hidden="1" customWidth="1"/>
    <col min="4866" max="4866" width="0.85546875" style="682" hidden="1" customWidth="1"/>
    <col min="4867" max="4882" width="2.42578125" style="682" hidden="1" customWidth="1"/>
    <col min="4883" max="4883" width="4" style="682" hidden="1" customWidth="1"/>
    <col min="4884" max="4903" width="2.42578125" style="682" hidden="1" customWidth="1"/>
    <col min="4904" max="4904" width="1.42578125" style="682" hidden="1" customWidth="1"/>
    <col min="4905" max="5120" width="2.42578125" style="682" hidden="1"/>
    <col min="5121" max="5121" width="1.42578125" style="682" hidden="1" customWidth="1"/>
    <col min="5122" max="5122" width="0.85546875" style="682" hidden="1" customWidth="1"/>
    <col min="5123" max="5138" width="2.42578125" style="682" hidden="1" customWidth="1"/>
    <col min="5139" max="5139" width="4" style="682" hidden="1" customWidth="1"/>
    <col min="5140" max="5159" width="2.42578125" style="682" hidden="1" customWidth="1"/>
    <col min="5160" max="5160" width="1.42578125" style="682" hidden="1" customWidth="1"/>
    <col min="5161" max="5376" width="2.42578125" style="682" hidden="1"/>
    <col min="5377" max="5377" width="1.42578125" style="682" hidden="1" customWidth="1"/>
    <col min="5378" max="5378" width="0.85546875" style="682" hidden="1" customWidth="1"/>
    <col min="5379" max="5394" width="2.42578125" style="682" hidden="1" customWidth="1"/>
    <col min="5395" max="5395" width="4" style="682" hidden="1" customWidth="1"/>
    <col min="5396" max="5415" width="2.42578125" style="682" hidden="1" customWidth="1"/>
    <col min="5416" max="5416" width="1.42578125" style="682" hidden="1" customWidth="1"/>
    <col min="5417" max="5632" width="2.42578125" style="682" hidden="1"/>
    <col min="5633" max="5633" width="1.42578125" style="682" hidden="1" customWidth="1"/>
    <col min="5634" max="5634" width="0.85546875" style="682" hidden="1" customWidth="1"/>
    <col min="5635" max="5650" width="2.42578125" style="682" hidden="1" customWidth="1"/>
    <col min="5651" max="5651" width="4" style="682" hidden="1" customWidth="1"/>
    <col min="5652" max="5671" width="2.42578125" style="682" hidden="1" customWidth="1"/>
    <col min="5672" max="5672" width="1.42578125" style="682" hidden="1" customWidth="1"/>
    <col min="5673" max="5888" width="2.42578125" style="682" hidden="1"/>
    <col min="5889" max="5889" width="1.42578125" style="682" hidden="1" customWidth="1"/>
    <col min="5890" max="5890" width="0.85546875" style="682" hidden="1" customWidth="1"/>
    <col min="5891" max="5906" width="2.42578125" style="682" hidden="1" customWidth="1"/>
    <col min="5907" max="5907" width="4" style="682" hidden="1" customWidth="1"/>
    <col min="5908" max="5927" width="2.42578125" style="682" hidden="1" customWidth="1"/>
    <col min="5928" max="5928" width="1.42578125" style="682" hidden="1" customWidth="1"/>
    <col min="5929" max="6144" width="2.42578125" style="682" hidden="1"/>
    <col min="6145" max="6145" width="1.42578125" style="682" hidden="1" customWidth="1"/>
    <col min="6146" max="6146" width="0.85546875" style="682" hidden="1" customWidth="1"/>
    <col min="6147" max="6162" width="2.42578125" style="682" hidden="1" customWidth="1"/>
    <col min="6163" max="6163" width="4" style="682" hidden="1" customWidth="1"/>
    <col min="6164" max="6183" width="2.42578125" style="682" hidden="1" customWidth="1"/>
    <col min="6184" max="6184" width="1.42578125" style="682" hidden="1" customWidth="1"/>
    <col min="6185" max="6400" width="2.42578125" style="682" hidden="1"/>
    <col min="6401" max="6401" width="1.42578125" style="682" hidden="1" customWidth="1"/>
    <col min="6402" max="6402" width="0.85546875" style="682" hidden="1" customWidth="1"/>
    <col min="6403" max="6418" width="2.42578125" style="682" hidden="1" customWidth="1"/>
    <col min="6419" max="6419" width="4" style="682" hidden="1" customWidth="1"/>
    <col min="6420" max="6439" width="2.42578125" style="682" hidden="1" customWidth="1"/>
    <col min="6440" max="6440" width="1.42578125" style="682" hidden="1" customWidth="1"/>
    <col min="6441" max="6656" width="2.42578125" style="682" hidden="1"/>
    <col min="6657" max="6657" width="1.42578125" style="682" hidden="1" customWidth="1"/>
    <col min="6658" max="6658" width="0.85546875" style="682" hidden="1" customWidth="1"/>
    <col min="6659" max="6674" width="2.42578125" style="682" hidden="1" customWidth="1"/>
    <col min="6675" max="6675" width="4" style="682" hidden="1" customWidth="1"/>
    <col min="6676" max="6695" width="2.42578125" style="682" hidden="1" customWidth="1"/>
    <col min="6696" max="6696" width="1.42578125" style="682" hidden="1" customWidth="1"/>
    <col min="6697" max="6912" width="2.42578125" style="682" hidden="1"/>
    <col min="6913" max="6913" width="1.42578125" style="682" hidden="1" customWidth="1"/>
    <col min="6914" max="6914" width="0.85546875" style="682" hidden="1" customWidth="1"/>
    <col min="6915" max="6930" width="2.42578125" style="682" hidden="1" customWidth="1"/>
    <col min="6931" max="6931" width="4" style="682" hidden="1" customWidth="1"/>
    <col min="6932" max="6951" width="2.42578125" style="682" hidden="1" customWidth="1"/>
    <col min="6952" max="6952" width="1.42578125" style="682" hidden="1" customWidth="1"/>
    <col min="6953" max="7168" width="2.42578125" style="682" hidden="1"/>
    <col min="7169" max="7169" width="1.42578125" style="682" hidden="1" customWidth="1"/>
    <col min="7170" max="7170" width="0.85546875" style="682" hidden="1" customWidth="1"/>
    <col min="7171" max="7186" width="2.42578125" style="682" hidden="1" customWidth="1"/>
    <col min="7187" max="7187" width="4" style="682" hidden="1" customWidth="1"/>
    <col min="7188" max="7207" width="2.42578125" style="682" hidden="1" customWidth="1"/>
    <col min="7208" max="7208" width="1.42578125" style="682" hidden="1" customWidth="1"/>
    <col min="7209" max="7424" width="2.42578125" style="682" hidden="1"/>
    <col min="7425" max="7425" width="1.42578125" style="682" hidden="1" customWidth="1"/>
    <col min="7426" max="7426" width="0.85546875" style="682" hidden="1" customWidth="1"/>
    <col min="7427" max="7442" width="2.42578125" style="682" hidden="1" customWidth="1"/>
    <col min="7443" max="7443" width="4" style="682" hidden="1" customWidth="1"/>
    <col min="7444" max="7463" width="2.42578125" style="682" hidden="1" customWidth="1"/>
    <col min="7464" max="7464" width="1.42578125" style="682" hidden="1" customWidth="1"/>
    <col min="7465" max="7680" width="2.42578125" style="682" hidden="1"/>
    <col min="7681" max="7681" width="1.42578125" style="682" hidden="1" customWidth="1"/>
    <col min="7682" max="7682" width="0.85546875" style="682" hidden="1" customWidth="1"/>
    <col min="7683" max="7698" width="2.42578125" style="682" hidden="1" customWidth="1"/>
    <col min="7699" max="7699" width="4" style="682" hidden="1" customWidth="1"/>
    <col min="7700" max="7719" width="2.42578125" style="682" hidden="1" customWidth="1"/>
    <col min="7720" max="7720" width="1.42578125" style="682" hidden="1" customWidth="1"/>
    <col min="7721" max="7936" width="2.42578125" style="682" hidden="1"/>
    <col min="7937" max="7937" width="1.42578125" style="682" hidden="1" customWidth="1"/>
    <col min="7938" max="7938" width="0.85546875" style="682" hidden="1" customWidth="1"/>
    <col min="7939" max="7954" width="2.42578125" style="682" hidden="1" customWidth="1"/>
    <col min="7955" max="7955" width="4" style="682" hidden="1" customWidth="1"/>
    <col min="7956" max="7975" width="2.42578125" style="682" hidden="1" customWidth="1"/>
    <col min="7976" max="7976" width="1.42578125" style="682" hidden="1" customWidth="1"/>
    <col min="7977" max="8192" width="2.42578125" style="682" hidden="1"/>
    <col min="8193" max="8193" width="1.42578125" style="682" hidden="1" customWidth="1"/>
    <col min="8194" max="8194" width="0.85546875" style="682" hidden="1" customWidth="1"/>
    <col min="8195" max="8210" width="2.42578125" style="682" hidden="1" customWidth="1"/>
    <col min="8211" max="8211" width="4" style="682" hidden="1" customWidth="1"/>
    <col min="8212" max="8231" width="2.42578125" style="682" hidden="1" customWidth="1"/>
    <col min="8232" max="8232" width="1.42578125" style="682" hidden="1" customWidth="1"/>
    <col min="8233" max="8448" width="2.42578125" style="682" hidden="1"/>
    <col min="8449" max="8449" width="1.42578125" style="682" hidden="1" customWidth="1"/>
    <col min="8450" max="8450" width="0.85546875" style="682" hidden="1" customWidth="1"/>
    <col min="8451" max="8466" width="2.42578125" style="682" hidden="1" customWidth="1"/>
    <col min="8467" max="8467" width="4" style="682" hidden="1" customWidth="1"/>
    <col min="8468" max="8487" width="2.42578125" style="682" hidden="1" customWidth="1"/>
    <col min="8488" max="8488" width="1.42578125" style="682" hidden="1" customWidth="1"/>
    <col min="8489" max="8704" width="2.42578125" style="682" hidden="1"/>
    <col min="8705" max="8705" width="1.42578125" style="682" hidden="1" customWidth="1"/>
    <col min="8706" max="8706" width="0.85546875" style="682" hidden="1" customWidth="1"/>
    <col min="8707" max="8722" width="2.42578125" style="682" hidden="1" customWidth="1"/>
    <col min="8723" max="8723" width="4" style="682" hidden="1" customWidth="1"/>
    <col min="8724" max="8743" width="2.42578125" style="682" hidden="1" customWidth="1"/>
    <col min="8744" max="8744" width="1.42578125" style="682" hidden="1" customWidth="1"/>
    <col min="8745" max="8960" width="2.42578125" style="682" hidden="1"/>
    <col min="8961" max="8961" width="1.42578125" style="682" hidden="1" customWidth="1"/>
    <col min="8962" max="8962" width="0.85546875" style="682" hidden="1" customWidth="1"/>
    <col min="8963" max="8978" width="2.42578125" style="682" hidden="1" customWidth="1"/>
    <col min="8979" max="8979" width="4" style="682" hidden="1" customWidth="1"/>
    <col min="8980" max="8999" width="2.42578125" style="682" hidden="1" customWidth="1"/>
    <col min="9000" max="9000" width="1.42578125" style="682" hidden="1" customWidth="1"/>
    <col min="9001" max="9216" width="2.42578125" style="682" hidden="1"/>
    <col min="9217" max="9217" width="1.42578125" style="682" hidden="1" customWidth="1"/>
    <col min="9218" max="9218" width="0.85546875" style="682" hidden="1" customWidth="1"/>
    <col min="9219" max="9234" width="2.42578125" style="682" hidden="1" customWidth="1"/>
    <col min="9235" max="9235" width="4" style="682" hidden="1" customWidth="1"/>
    <col min="9236" max="9255" width="2.42578125" style="682" hidden="1" customWidth="1"/>
    <col min="9256" max="9256" width="1.42578125" style="682" hidden="1" customWidth="1"/>
    <col min="9257" max="9472" width="2.42578125" style="682" hidden="1"/>
    <col min="9473" max="9473" width="1.42578125" style="682" hidden="1" customWidth="1"/>
    <col min="9474" max="9474" width="0.85546875" style="682" hidden="1" customWidth="1"/>
    <col min="9475" max="9490" width="2.42578125" style="682" hidden="1" customWidth="1"/>
    <col min="9491" max="9491" width="4" style="682" hidden="1" customWidth="1"/>
    <col min="9492" max="9511" width="2.42578125" style="682" hidden="1" customWidth="1"/>
    <col min="9512" max="9512" width="1.42578125" style="682" hidden="1" customWidth="1"/>
    <col min="9513" max="9728" width="2.42578125" style="682" hidden="1"/>
    <col min="9729" max="9729" width="1.42578125" style="682" hidden="1" customWidth="1"/>
    <col min="9730" max="9730" width="0.85546875" style="682" hidden="1" customWidth="1"/>
    <col min="9731" max="9746" width="2.42578125" style="682" hidden="1" customWidth="1"/>
    <col min="9747" max="9747" width="4" style="682" hidden="1" customWidth="1"/>
    <col min="9748" max="9767" width="2.42578125" style="682" hidden="1" customWidth="1"/>
    <col min="9768" max="9768" width="1.42578125" style="682" hidden="1" customWidth="1"/>
    <col min="9769" max="9984" width="2.42578125" style="682" hidden="1"/>
    <col min="9985" max="9985" width="1.42578125" style="682" hidden="1" customWidth="1"/>
    <col min="9986" max="9986" width="0.85546875" style="682" hidden="1" customWidth="1"/>
    <col min="9987" max="10002" width="2.42578125" style="682" hidden="1" customWidth="1"/>
    <col min="10003" max="10003" width="4" style="682" hidden="1" customWidth="1"/>
    <col min="10004" max="10023" width="2.42578125" style="682" hidden="1" customWidth="1"/>
    <col min="10024" max="10024" width="1.42578125" style="682" hidden="1" customWidth="1"/>
    <col min="10025" max="10240" width="2.42578125" style="682" hidden="1"/>
    <col min="10241" max="10241" width="1.42578125" style="682" hidden="1" customWidth="1"/>
    <col min="10242" max="10242" width="0.85546875" style="682" hidden="1" customWidth="1"/>
    <col min="10243" max="10258" width="2.42578125" style="682" hidden="1" customWidth="1"/>
    <col min="10259" max="10259" width="4" style="682" hidden="1" customWidth="1"/>
    <col min="10260" max="10279" width="2.42578125" style="682" hidden="1" customWidth="1"/>
    <col min="10280" max="10280" width="1.42578125" style="682" hidden="1" customWidth="1"/>
    <col min="10281" max="10496" width="2.42578125" style="682" hidden="1"/>
    <col min="10497" max="10497" width="1.42578125" style="682" hidden="1" customWidth="1"/>
    <col min="10498" max="10498" width="0.85546875" style="682" hidden="1" customWidth="1"/>
    <col min="10499" max="10514" width="2.42578125" style="682" hidden="1" customWidth="1"/>
    <col min="10515" max="10515" width="4" style="682" hidden="1" customWidth="1"/>
    <col min="10516" max="10535" width="2.42578125" style="682" hidden="1" customWidth="1"/>
    <col min="10536" max="10536" width="1.42578125" style="682" hidden="1" customWidth="1"/>
    <col min="10537" max="10752" width="2.42578125" style="682" hidden="1"/>
    <col min="10753" max="10753" width="1.42578125" style="682" hidden="1" customWidth="1"/>
    <col min="10754" max="10754" width="0.85546875" style="682" hidden="1" customWidth="1"/>
    <col min="10755" max="10770" width="2.42578125" style="682" hidden="1" customWidth="1"/>
    <col min="10771" max="10771" width="4" style="682" hidden="1" customWidth="1"/>
    <col min="10772" max="10791" width="2.42578125" style="682" hidden="1" customWidth="1"/>
    <col min="10792" max="10792" width="1.42578125" style="682" hidden="1" customWidth="1"/>
    <col min="10793" max="11008" width="2.42578125" style="682" hidden="1"/>
    <col min="11009" max="11009" width="1.42578125" style="682" hidden="1" customWidth="1"/>
    <col min="11010" max="11010" width="0.85546875" style="682" hidden="1" customWidth="1"/>
    <col min="11011" max="11026" width="2.42578125" style="682" hidden="1" customWidth="1"/>
    <col min="11027" max="11027" width="4" style="682" hidden="1" customWidth="1"/>
    <col min="11028" max="11047" width="2.42578125" style="682" hidden="1" customWidth="1"/>
    <col min="11048" max="11048" width="1.42578125" style="682" hidden="1" customWidth="1"/>
    <col min="11049" max="11264" width="2.42578125" style="682" hidden="1"/>
    <col min="11265" max="11265" width="1.42578125" style="682" hidden="1" customWidth="1"/>
    <col min="11266" max="11266" width="0.85546875" style="682" hidden="1" customWidth="1"/>
    <col min="11267" max="11282" width="2.42578125" style="682" hidden="1" customWidth="1"/>
    <col min="11283" max="11283" width="4" style="682" hidden="1" customWidth="1"/>
    <col min="11284" max="11303" width="2.42578125" style="682" hidden="1" customWidth="1"/>
    <col min="11304" max="11304" width="1.42578125" style="682" hidden="1" customWidth="1"/>
    <col min="11305" max="11520" width="2.42578125" style="682" hidden="1"/>
    <col min="11521" max="11521" width="1.42578125" style="682" hidden="1" customWidth="1"/>
    <col min="11522" max="11522" width="0.85546875" style="682" hidden="1" customWidth="1"/>
    <col min="11523" max="11538" width="2.42578125" style="682" hidden="1" customWidth="1"/>
    <col min="11539" max="11539" width="4" style="682" hidden="1" customWidth="1"/>
    <col min="11540" max="11559" width="2.42578125" style="682" hidden="1" customWidth="1"/>
    <col min="11560" max="11560" width="1.42578125" style="682" hidden="1" customWidth="1"/>
    <col min="11561" max="11776" width="2.42578125" style="682" hidden="1"/>
    <col min="11777" max="11777" width="1.42578125" style="682" hidden="1" customWidth="1"/>
    <col min="11778" max="11778" width="0.85546875" style="682" hidden="1" customWidth="1"/>
    <col min="11779" max="11794" width="2.42578125" style="682" hidden="1" customWidth="1"/>
    <col min="11795" max="11795" width="4" style="682" hidden="1" customWidth="1"/>
    <col min="11796" max="11815" width="2.42578125" style="682" hidden="1" customWidth="1"/>
    <col min="11816" max="11816" width="1.42578125" style="682" hidden="1" customWidth="1"/>
    <col min="11817" max="12032" width="2.42578125" style="682" hidden="1"/>
    <col min="12033" max="12033" width="1.42578125" style="682" hidden="1" customWidth="1"/>
    <col min="12034" max="12034" width="0.85546875" style="682" hidden="1" customWidth="1"/>
    <col min="12035" max="12050" width="2.42578125" style="682" hidden="1" customWidth="1"/>
    <col min="12051" max="12051" width="4" style="682" hidden="1" customWidth="1"/>
    <col min="12052" max="12071" width="2.42578125" style="682" hidden="1" customWidth="1"/>
    <col min="12072" max="12072" width="1.42578125" style="682" hidden="1" customWidth="1"/>
    <col min="12073" max="12288" width="2.42578125" style="682" hidden="1"/>
    <col min="12289" max="12289" width="1.42578125" style="682" hidden="1" customWidth="1"/>
    <col min="12290" max="12290" width="0.85546875" style="682" hidden="1" customWidth="1"/>
    <col min="12291" max="12306" width="2.42578125" style="682" hidden="1" customWidth="1"/>
    <col min="12307" max="12307" width="4" style="682" hidden="1" customWidth="1"/>
    <col min="12308" max="12327" width="2.42578125" style="682" hidden="1" customWidth="1"/>
    <col min="12328" max="12328" width="1.42578125" style="682" hidden="1" customWidth="1"/>
    <col min="12329" max="12544" width="2.42578125" style="682" hidden="1"/>
    <col min="12545" max="12545" width="1.42578125" style="682" hidden="1" customWidth="1"/>
    <col min="12546" max="12546" width="0.85546875" style="682" hidden="1" customWidth="1"/>
    <col min="12547" max="12562" width="2.42578125" style="682" hidden="1" customWidth="1"/>
    <col min="12563" max="12563" width="4" style="682" hidden="1" customWidth="1"/>
    <col min="12564" max="12583" width="2.42578125" style="682" hidden="1" customWidth="1"/>
    <col min="12584" max="12584" width="1.42578125" style="682" hidden="1" customWidth="1"/>
    <col min="12585" max="12800" width="2.42578125" style="682" hidden="1"/>
    <col min="12801" max="12801" width="1.42578125" style="682" hidden="1" customWidth="1"/>
    <col min="12802" max="12802" width="0.85546875" style="682" hidden="1" customWidth="1"/>
    <col min="12803" max="12818" width="2.42578125" style="682" hidden="1" customWidth="1"/>
    <col min="12819" max="12819" width="4" style="682" hidden="1" customWidth="1"/>
    <col min="12820" max="12839" width="2.42578125" style="682" hidden="1" customWidth="1"/>
    <col min="12840" max="12840" width="1.42578125" style="682" hidden="1" customWidth="1"/>
    <col min="12841" max="13056" width="2.42578125" style="682" hidden="1"/>
    <col min="13057" max="13057" width="1.42578125" style="682" hidden="1" customWidth="1"/>
    <col min="13058" max="13058" width="0.85546875" style="682" hidden="1" customWidth="1"/>
    <col min="13059" max="13074" width="2.42578125" style="682" hidden="1" customWidth="1"/>
    <col min="13075" max="13075" width="4" style="682" hidden="1" customWidth="1"/>
    <col min="13076" max="13095" width="2.42578125" style="682" hidden="1" customWidth="1"/>
    <col min="13096" max="13096" width="1.42578125" style="682" hidden="1" customWidth="1"/>
    <col min="13097" max="13312" width="2.42578125" style="682" hidden="1"/>
    <col min="13313" max="13313" width="1.42578125" style="682" hidden="1" customWidth="1"/>
    <col min="13314" max="13314" width="0.85546875" style="682" hidden="1" customWidth="1"/>
    <col min="13315" max="13330" width="2.42578125" style="682" hidden="1" customWidth="1"/>
    <col min="13331" max="13331" width="4" style="682" hidden="1" customWidth="1"/>
    <col min="13332" max="13351" width="2.42578125" style="682" hidden="1" customWidth="1"/>
    <col min="13352" max="13352" width="1.42578125" style="682" hidden="1" customWidth="1"/>
    <col min="13353" max="13568" width="2.42578125" style="682" hidden="1"/>
    <col min="13569" max="13569" width="1.42578125" style="682" hidden="1" customWidth="1"/>
    <col min="13570" max="13570" width="0.85546875" style="682" hidden="1" customWidth="1"/>
    <col min="13571" max="13586" width="2.42578125" style="682" hidden="1" customWidth="1"/>
    <col min="13587" max="13587" width="4" style="682" hidden="1" customWidth="1"/>
    <col min="13588" max="13607" width="2.42578125" style="682" hidden="1" customWidth="1"/>
    <col min="13608" max="13608" width="1.42578125" style="682" hidden="1" customWidth="1"/>
    <col min="13609" max="13824" width="2.42578125" style="682" hidden="1"/>
    <col min="13825" max="13825" width="1.42578125" style="682" hidden="1" customWidth="1"/>
    <col min="13826" max="13826" width="0.85546875" style="682" hidden="1" customWidth="1"/>
    <col min="13827" max="13842" width="2.42578125" style="682" hidden="1" customWidth="1"/>
    <col min="13843" max="13843" width="4" style="682" hidden="1" customWidth="1"/>
    <col min="13844" max="13863" width="2.42578125" style="682" hidden="1" customWidth="1"/>
    <col min="13864" max="13864" width="1.42578125" style="682" hidden="1" customWidth="1"/>
    <col min="13865" max="14080" width="2.42578125" style="682" hidden="1"/>
    <col min="14081" max="14081" width="1.42578125" style="682" hidden="1" customWidth="1"/>
    <col min="14082" max="14082" width="0.85546875" style="682" hidden="1" customWidth="1"/>
    <col min="14083" max="14098" width="2.42578125" style="682" hidden="1" customWidth="1"/>
    <col min="14099" max="14099" width="4" style="682" hidden="1" customWidth="1"/>
    <col min="14100" max="14119" width="2.42578125" style="682" hidden="1" customWidth="1"/>
    <col min="14120" max="14120" width="1.42578125" style="682" hidden="1" customWidth="1"/>
    <col min="14121" max="14336" width="2.42578125" style="682" hidden="1"/>
    <col min="14337" max="14337" width="1.42578125" style="682" hidden="1" customWidth="1"/>
    <col min="14338" max="14338" width="0.85546875" style="682" hidden="1" customWidth="1"/>
    <col min="14339" max="14354" width="2.42578125" style="682" hidden="1" customWidth="1"/>
    <col min="14355" max="14355" width="4" style="682" hidden="1" customWidth="1"/>
    <col min="14356" max="14375" width="2.42578125" style="682" hidden="1" customWidth="1"/>
    <col min="14376" max="14376" width="1.42578125" style="682" hidden="1" customWidth="1"/>
    <col min="14377" max="14592" width="2.42578125" style="682" hidden="1"/>
    <col min="14593" max="14593" width="1.42578125" style="682" hidden="1" customWidth="1"/>
    <col min="14594" max="14594" width="0.85546875" style="682" hidden="1" customWidth="1"/>
    <col min="14595" max="14610" width="2.42578125" style="682" hidden="1" customWidth="1"/>
    <col min="14611" max="14611" width="4" style="682" hidden="1" customWidth="1"/>
    <col min="14612" max="14631" width="2.42578125" style="682" hidden="1" customWidth="1"/>
    <col min="14632" max="14632" width="1.42578125" style="682" hidden="1" customWidth="1"/>
    <col min="14633" max="14848" width="2.42578125" style="682" hidden="1"/>
    <col min="14849" max="14849" width="1.42578125" style="682" hidden="1" customWidth="1"/>
    <col min="14850" max="14850" width="0.85546875" style="682" hidden="1" customWidth="1"/>
    <col min="14851" max="14866" width="2.42578125" style="682" hidden="1" customWidth="1"/>
    <col min="14867" max="14867" width="4" style="682" hidden="1" customWidth="1"/>
    <col min="14868" max="14887" width="2.42578125" style="682" hidden="1" customWidth="1"/>
    <col min="14888" max="14888" width="1.42578125" style="682" hidden="1" customWidth="1"/>
    <col min="14889" max="15104" width="2.42578125" style="682" hidden="1"/>
    <col min="15105" max="15105" width="1.42578125" style="682" hidden="1" customWidth="1"/>
    <col min="15106" max="15106" width="0.85546875" style="682" hidden="1" customWidth="1"/>
    <col min="15107" max="15122" width="2.42578125" style="682" hidden="1" customWidth="1"/>
    <col min="15123" max="15123" width="4" style="682" hidden="1" customWidth="1"/>
    <col min="15124" max="15143" width="2.42578125" style="682" hidden="1" customWidth="1"/>
    <col min="15144" max="15144" width="1.42578125" style="682" hidden="1" customWidth="1"/>
    <col min="15145" max="15360" width="2.42578125" style="682" hidden="1"/>
    <col min="15361" max="15361" width="1.42578125" style="682" hidden="1" customWidth="1"/>
    <col min="15362" max="15362" width="0.85546875" style="682" hidden="1" customWidth="1"/>
    <col min="15363" max="15378" width="2.42578125" style="682" hidden="1" customWidth="1"/>
    <col min="15379" max="15379" width="4" style="682" hidden="1" customWidth="1"/>
    <col min="15380" max="15399" width="2.42578125" style="682" hidden="1" customWidth="1"/>
    <col min="15400" max="15400" width="1.42578125" style="682" hidden="1" customWidth="1"/>
    <col min="15401" max="15616" width="2.42578125" style="682" hidden="1"/>
    <col min="15617" max="15617" width="1.42578125" style="682" hidden="1" customWidth="1"/>
    <col min="15618" max="15618" width="0.85546875" style="682" hidden="1" customWidth="1"/>
    <col min="15619" max="15634" width="2.42578125" style="682" hidden="1" customWidth="1"/>
    <col min="15635" max="15635" width="4" style="682" hidden="1" customWidth="1"/>
    <col min="15636" max="15655" width="2.42578125" style="682" hidden="1" customWidth="1"/>
    <col min="15656" max="15656" width="1.42578125" style="682" hidden="1" customWidth="1"/>
    <col min="15657" max="15872" width="2.42578125" style="682" hidden="1"/>
    <col min="15873" max="15873" width="1.42578125" style="682" hidden="1" customWidth="1"/>
    <col min="15874" max="15874" width="0.85546875" style="682" hidden="1" customWidth="1"/>
    <col min="15875" max="15890" width="2.42578125" style="682" hidden="1" customWidth="1"/>
    <col min="15891" max="15891" width="4" style="682" hidden="1" customWidth="1"/>
    <col min="15892" max="15911" width="2.42578125" style="682" hidden="1" customWidth="1"/>
    <col min="15912" max="15912" width="1.42578125" style="682" hidden="1" customWidth="1"/>
    <col min="15913" max="16128" width="2.42578125" style="682" hidden="1"/>
    <col min="16129" max="16129" width="1.42578125" style="682" hidden="1" customWidth="1"/>
    <col min="16130" max="16130" width="0.85546875" style="682" hidden="1" customWidth="1"/>
    <col min="16131" max="16146" width="2.42578125" style="682" hidden="1" customWidth="1"/>
    <col min="16147" max="16147" width="4" style="682" hidden="1" customWidth="1"/>
    <col min="16148" max="16167" width="2.42578125" style="682" hidden="1" customWidth="1"/>
    <col min="16168" max="16168" width="1.42578125" style="682" hidden="1" customWidth="1"/>
    <col min="16169" max="16384" width="2.42578125" style="682" hidden="1"/>
  </cols>
  <sheetData>
    <row r="1" spans="1:98" ht="12.75" customHeight="1">
      <c r="A1" s="1712" t="s">
        <v>1224</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row>
    <row r="2" spans="1:98" ht="13.5" thickBot="1">
      <c r="A2" s="1713"/>
      <c r="B2" s="1713"/>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row>
    <row r="3" spans="1:98" s="683" customFormat="1" ht="13.5" thickTop="1">
      <c r="B3" s="684"/>
      <c r="C3" s="167"/>
      <c r="D3" s="167"/>
      <c r="E3" s="167"/>
      <c r="F3" s="167"/>
      <c r="G3" s="167"/>
      <c r="H3" s="167"/>
      <c r="I3" s="167"/>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row>
    <row r="4" spans="1:98" ht="12.75">
      <c r="A4" s="687"/>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row>
    <row r="5" spans="1:98" ht="12.75">
      <c r="A5" s="687" t="s">
        <v>345</v>
      </c>
      <c r="B5" s="793"/>
      <c r="C5" s="687" t="s">
        <v>130</v>
      </c>
      <c r="F5" s="687"/>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row>
    <row r="6" spans="1:98" ht="12.75">
      <c r="A6" s="687"/>
      <c r="C6" s="743" t="s">
        <v>1591</v>
      </c>
      <c r="AA6" s="683"/>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row>
    <row r="7" spans="1:98" ht="13.35" customHeight="1">
      <c r="B7" s="688"/>
      <c r="C7" s="689"/>
      <c r="D7" s="689"/>
      <c r="E7" s="689"/>
      <c r="F7" s="689"/>
      <c r="G7" s="689"/>
      <c r="H7" s="689"/>
      <c r="I7" s="689"/>
      <c r="J7" s="689"/>
      <c r="K7" s="689"/>
      <c r="L7" s="689"/>
      <c r="M7" s="689"/>
      <c r="N7" s="689"/>
      <c r="O7" s="689"/>
      <c r="P7" s="689"/>
      <c r="Q7" s="689"/>
      <c r="R7" s="689"/>
      <c r="S7" s="689"/>
      <c r="T7" s="1714" t="str">
        <f xml:space="preserve"> IF(T25=100%,'Sources and Basis Breakdown'!G2,'Sources and Basis Breakdown'!F2)</f>
        <v>30% PVC for New Const/
Rehabilitation
NON-DDA/
NON-QCT Building(s)</v>
      </c>
      <c r="U7" s="1714"/>
      <c r="V7" s="1714"/>
      <c r="W7" s="1714"/>
      <c r="X7" s="1714"/>
      <c r="Y7" s="1714" t="str">
        <f>IF(T25=100%," ",'Sources and Basis Breakdown'!G2)</f>
        <v xml:space="preserve"> </v>
      </c>
      <c r="Z7" s="1714"/>
      <c r="AA7" s="1714"/>
      <c r="AB7" s="1714"/>
      <c r="AC7" s="1714"/>
      <c r="AD7" s="1714" t="str">
        <f xml:space="preserve"> IF(T25=100%, 'Sources and Basis Breakdown'!J2,'Sources and Basis Breakdown'!I2)</f>
        <v>30% PVC for Acquisition
NON-DDA/
NON-QCT Building(s)</v>
      </c>
      <c r="AE7" s="1714"/>
      <c r="AF7" s="1714"/>
      <c r="AG7" s="1714"/>
      <c r="AH7" s="1714"/>
      <c r="AI7" s="1714" t="str">
        <f>IF(T25=100%," ",'Sources and Basis Breakdown'!J2)</f>
        <v xml:space="preserve"> </v>
      </c>
      <c r="AJ7" s="1714"/>
      <c r="AK7" s="1714"/>
      <c r="AL7" s="1714"/>
      <c r="AM7" s="1714"/>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row>
    <row r="8" spans="1:98" ht="12.75" customHeight="1">
      <c r="B8" s="690"/>
      <c r="C8" s="691"/>
      <c r="D8" s="691"/>
      <c r="E8" s="691"/>
      <c r="F8" s="691"/>
      <c r="G8" s="691"/>
      <c r="H8" s="691"/>
      <c r="I8" s="691"/>
      <c r="J8" s="691"/>
      <c r="K8" s="691"/>
      <c r="L8" s="691"/>
      <c r="M8" s="691"/>
      <c r="N8" s="691"/>
      <c r="O8" s="691"/>
      <c r="P8" s="691"/>
      <c r="Q8" s="691"/>
      <c r="R8" s="691"/>
      <c r="S8" s="691"/>
      <c r="T8" s="1714"/>
      <c r="U8" s="1714"/>
      <c r="V8" s="1714"/>
      <c r="W8" s="1714"/>
      <c r="X8" s="1714"/>
      <c r="Y8" s="1714"/>
      <c r="Z8" s="1714"/>
      <c r="AA8" s="1714"/>
      <c r="AB8" s="1714"/>
      <c r="AC8" s="1714"/>
      <c r="AD8" s="1714"/>
      <c r="AE8" s="1714"/>
      <c r="AF8" s="1714"/>
      <c r="AG8" s="1714"/>
      <c r="AH8" s="1714"/>
      <c r="AI8" s="1714"/>
      <c r="AJ8" s="1714"/>
      <c r="AK8" s="1714"/>
      <c r="AL8" s="1714"/>
      <c r="AM8" s="1714"/>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row>
    <row r="9" spans="1:98" ht="12.75">
      <c r="B9" s="690"/>
      <c r="C9" s="691"/>
      <c r="D9" s="691"/>
      <c r="E9" s="691"/>
      <c r="F9" s="691"/>
      <c r="G9" s="691"/>
      <c r="H9" s="691"/>
      <c r="I9" s="691"/>
      <c r="J9" s="691"/>
      <c r="K9" s="691"/>
      <c r="L9" s="691"/>
      <c r="M9" s="691"/>
      <c r="N9" s="691"/>
      <c r="O9" s="691"/>
      <c r="P9" s="691"/>
      <c r="Q9" s="691"/>
      <c r="R9" s="691"/>
      <c r="S9" s="691"/>
      <c r="T9" s="1714"/>
      <c r="U9" s="1714"/>
      <c r="V9" s="1714"/>
      <c r="W9" s="1714"/>
      <c r="X9" s="1714"/>
      <c r="Y9" s="1714"/>
      <c r="Z9" s="1714"/>
      <c r="AA9" s="1714"/>
      <c r="AB9" s="1714"/>
      <c r="AC9" s="1714"/>
      <c r="AD9" s="1714"/>
      <c r="AE9" s="1714"/>
      <c r="AF9" s="1714"/>
      <c r="AG9" s="1714"/>
      <c r="AH9" s="1714"/>
      <c r="AI9" s="1714"/>
      <c r="AJ9" s="1714"/>
      <c r="AK9" s="1714"/>
      <c r="AL9" s="1714"/>
      <c r="AM9" s="1714"/>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row>
    <row r="10" spans="1:98" ht="44.85" customHeight="1">
      <c r="B10" s="692"/>
      <c r="C10" s="693"/>
      <c r="D10" s="693"/>
      <c r="E10" s="693"/>
      <c r="F10" s="693"/>
      <c r="G10" s="693"/>
      <c r="H10" s="693"/>
      <c r="I10" s="693"/>
      <c r="J10" s="693"/>
      <c r="K10" s="693"/>
      <c r="L10" s="693"/>
      <c r="M10" s="693"/>
      <c r="N10" s="693"/>
      <c r="O10" s="693"/>
      <c r="P10" s="693"/>
      <c r="Q10" s="693"/>
      <c r="R10" s="693"/>
      <c r="S10" s="693"/>
      <c r="T10" s="1714"/>
      <c r="U10" s="1714"/>
      <c r="V10" s="1714"/>
      <c r="W10" s="1714"/>
      <c r="X10" s="1714"/>
      <c r="Y10" s="1714"/>
      <c r="Z10" s="1714"/>
      <c r="AA10" s="1714"/>
      <c r="AB10" s="1714"/>
      <c r="AC10" s="1714"/>
      <c r="AD10" s="1714"/>
      <c r="AE10" s="1714"/>
      <c r="AF10" s="1714"/>
      <c r="AG10" s="1714"/>
      <c r="AH10" s="1714"/>
      <c r="AI10" s="1714"/>
      <c r="AJ10" s="1714"/>
      <c r="AK10" s="1714"/>
      <c r="AL10" s="1714"/>
      <c r="AM10" s="1714"/>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row>
    <row r="11" spans="1:98" ht="12.75">
      <c r="B11" s="1647" t="s">
        <v>420</v>
      </c>
      <c r="C11" s="1648"/>
      <c r="D11" s="1648"/>
      <c r="E11" s="1648"/>
      <c r="F11" s="1648"/>
      <c r="G11" s="1648"/>
      <c r="H11" s="1648"/>
      <c r="I11" s="1648"/>
      <c r="J11" s="1648"/>
      <c r="K11" s="1648"/>
      <c r="L11" s="1648"/>
      <c r="M11" s="1648"/>
      <c r="N11" s="1648"/>
      <c r="O11" s="1648"/>
      <c r="P11" s="1648"/>
      <c r="Q11" s="1648"/>
      <c r="R11" s="1648"/>
      <c r="S11" s="1649"/>
      <c r="T11" s="1715">
        <f>IF(AND('Sources and Basis Breakdown'!E107&gt;0,Application!R183="No"),0,IF(AND('Sources and Basis Breakdown'!F107=0,Application!R183="Yes"),'Sources and Basis Breakdown'!E107,'Sources and Basis Breakdown'!F107))</f>
        <v>0</v>
      </c>
      <c r="U11" s="1716"/>
      <c r="V11" s="1716"/>
      <c r="W11" s="1716"/>
      <c r="X11" s="1716"/>
      <c r="Y11" s="1715">
        <f>IF(Y7=" ",0,IF(AND('Sources and Basis Breakdown'!E107&gt;0,Application!R183="No"),0,IF(AND('Sources and Basis Breakdown'!G107=0,Application!R183="Yes"),0,'Sources and Basis Breakdown'!G107)))</f>
        <v>0</v>
      </c>
      <c r="Z11" s="1716"/>
      <c r="AA11" s="1716"/>
      <c r="AB11" s="1716"/>
      <c r="AC11" s="1716"/>
      <c r="AD11" s="1716">
        <f>IF(AND('Sources and Basis Breakdown'!E107&gt;0,Application!R183="No"),0,IF(AND('Sources and Basis Breakdown'!I107=0,Application!R183="Yes"),'Sources and Basis Breakdown'!H107,'Sources and Basis Breakdown'!I107))</f>
        <v>0</v>
      </c>
      <c r="AE11" s="1716"/>
      <c r="AF11" s="1716"/>
      <c r="AG11" s="1716"/>
      <c r="AH11" s="1716"/>
      <c r="AI11" s="1716">
        <f>IF(Y7=" ",0,IF(AND('Sources and Basis Breakdown'!E107&gt;0,Application!R183="No"),0,IF(AND('Sources and Basis Breakdown'!J107=0,Application!R183="Yes"),0,'Sources and Basis Breakdown'!J107)))</f>
        <v>0</v>
      </c>
      <c r="AJ11" s="1716"/>
      <c r="AK11" s="1716"/>
      <c r="AL11" s="1716"/>
      <c r="AM11" s="1716"/>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row>
    <row r="12" spans="1:98" ht="12.75">
      <c r="B12" s="1650" t="s">
        <v>571</v>
      </c>
      <c r="C12" s="1651"/>
      <c r="D12" s="1651"/>
      <c r="E12" s="1651"/>
      <c r="F12" s="1651"/>
      <c r="G12" s="1651"/>
      <c r="H12" s="1651"/>
      <c r="I12" s="1651"/>
      <c r="J12" s="1651"/>
      <c r="K12" s="1651"/>
      <c r="L12" s="1651"/>
      <c r="M12" s="1651"/>
      <c r="N12" s="1651"/>
      <c r="O12" s="1651"/>
      <c r="P12" s="1651"/>
      <c r="Q12" s="1651"/>
      <c r="R12" s="1651"/>
      <c r="S12" s="1652"/>
      <c r="T12" s="1719"/>
      <c r="U12" s="1720"/>
      <c r="V12" s="1720"/>
      <c r="W12" s="1720"/>
      <c r="X12" s="1721"/>
      <c r="Y12" s="1719"/>
      <c r="Z12" s="1720"/>
      <c r="AA12" s="1720"/>
      <c r="AB12" s="1720"/>
      <c r="AC12" s="1721"/>
      <c r="AD12" s="1719"/>
      <c r="AE12" s="1720"/>
      <c r="AF12" s="1720"/>
      <c r="AG12" s="1720"/>
      <c r="AH12" s="1721"/>
      <c r="AI12" s="1719"/>
      <c r="AJ12" s="1720"/>
      <c r="AK12" s="1720"/>
      <c r="AL12" s="1720"/>
      <c r="AM12" s="1721"/>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row>
    <row r="13" spans="1:98" ht="12.75">
      <c r="B13" s="739"/>
      <c r="C13" s="1653" t="s">
        <v>572</v>
      </c>
      <c r="D13" s="1653"/>
      <c r="E13" s="1653"/>
      <c r="F13" s="1653"/>
      <c r="G13" s="1653"/>
      <c r="H13" s="1653"/>
      <c r="I13" s="1653"/>
      <c r="J13" s="1653"/>
      <c r="K13" s="1653"/>
      <c r="L13" s="1653"/>
      <c r="M13" s="1653"/>
      <c r="N13" s="1653"/>
      <c r="O13" s="1653"/>
      <c r="P13" s="1653"/>
      <c r="Q13" s="1653"/>
      <c r="R13" s="1653"/>
      <c r="S13" s="1654"/>
      <c r="T13" s="1722"/>
      <c r="U13" s="1723"/>
      <c r="V13" s="1723"/>
      <c r="W13" s="1723"/>
      <c r="X13" s="1723"/>
      <c r="Y13" s="1722"/>
      <c r="Z13" s="1723"/>
      <c r="AA13" s="1723"/>
      <c r="AB13" s="1723"/>
      <c r="AC13" s="1723"/>
      <c r="AD13" s="1723"/>
      <c r="AE13" s="1723"/>
      <c r="AF13" s="1723"/>
      <c r="AG13" s="1723"/>
      <c r="AH13" s="1723"/>
      <c r="AI13" s="1723"/>
      <c r="AJ13" s="1723"/>
      <c r="AK13" s="1723"/>
      <c r="AL13" s="1723"/>
      <c r="AM13" s="1723"/>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row>
    <row r="14" spans="1:98" ht="12.75">
      <c r="B14" s="739"/>
      <c r="C14" s="1653" t="s">
        <v>573</v>
      </c>
      <c r="D14" s="1653"/>
      <c r="E14" s="1653"/>
      <c r="F14" s="1653"/>
      <c r="G14" s="1653"/>
      <c r="H14" s="1653"/>
      <c r="I14" s="1653"/>
      <c r="J14" s="1653"/>
      <c r="K14" s="1653"/>
      <c r="L14" s="1653"/>
      <c r="M14" s="1653"/>
      <c r="N14" s="1653"/>
      <c r="O14" s="1653"/>
      <c r="P14" s="1653"/>
      <c r="Q14" s="1653"/>
      <c r="R14" s="1653"/>
      <c r="S14" s="1654"/>
      <c r="T14" s="1717"/>
      <c r="U14" s="1718"/>
      <c r="V14" s="1718"/>
      <c r="W14" s="1718"/>
      <c r="X14" s="1718"/>
      <c r="Y14" s="1717"/>
      <c r="Z14" s="1718"/>
      <c r="AA14" s="1718"/>
      <c r="AB14" s="1718"/>
      <c r="AC14" s="1718"/>
      <c r="AD14" s="1718"/>
      <c r="AE14" s="1718"/>
      <c r="AF14" s="1718"/>
      <c r="AG14" s="1718"/>
      <c r="AH14" s="1718"/>
      <c r="AI14" s="1718"/>
      <c r="AJ14" s="1718"/>
      <c r="AK14" s="1718"/>
      <c r="AL14" s="1718"/>
      <c r="AM14" s="1718"/>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row>
    <row r="15" spans="1:98" ht="12.75">
      <c r="B15" s="739"/>
      <c r="C15" s="1653" t="s">
        <v>574</v>
      </c>
      <c r="D15" s="1653"/>
      <c r="E15" s="1653"/>
      <c r="F15" s="1653"/>
      <c r="G15" s="1653"/>
      <c r="H15" s="1653"/>
      <c r="I15" s="1653"/>
      <c r="J15" s="1653"/>
      <c r="K15" s="1653"/>
      <c r="L15" s="1653"/>
      <c r="M15" s="1653"/>
      <c r="N15" s="1653"/>
      <c r="O15" s="1653"/>
      <c r="P15" s="1653"/>
      <c r="Q15" s="1653"/>
      <c r="R15" s="1653"/>
      <c r="S15" s="1654"/>
      <c r="T15" s="1717"/>
      <c r="U15" s="1718"/>
      <c r="V15" s="1718"/>
      <c r="W15" s="1718"/>
      <c r="X15" s="1718"/>
      <c r="Y15" s="1717"/>
      <c r="Z15" s="1718"/>
      <c r="AA15" s="1718"/>
      <c r="AB15" s="1718"/>
      <c r="AC15" s="1718"/>
      <c r="AD15" s="1718"/>
      <c r="AE15" s="1718"/>
      <c r="AF15" s="1718"/>
      <c r="AG15" s="1718"/>
      <c r="AH15" s="1718"/>
      <c r="AI15" s="1718"/>
      <c r="AJ15" s="1718"/>
      <c r="AK15" s="1718"/>
      <c r="AL15" s="1718"/>
      <c r="AM15" s="1718"/>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row>
    <row r="16" spans="1:98" ht="12.75">
      <c r="B16" s="739"/>
      <c r="C16" s="1653" t="s">
        <v>919</v>
      </c>
      <c r="D16" s="1653"/>
      <c r="E16" s="1653"/>
      <c r="F16" s="1653"/>
      <c r="G16" s="1653"/>
      <c r="H16" s="1653"/>
      <c r="I16" s="1653"/>
      <c r="J16" s="1653"/>
      <c r="K16" s="1653"/>
      <c r="L16" s="1653"/>
      <c r="M16" s="1653"/>
      <c r="N16" s="1653"/>
      <c r="O16" s="1653"/>
      <c r="P16" s="1653"/>
      <c r="Q16" s="1653"/>
      <c r="R16" s="1653"/>
      <c r="S16" s="1654"/>
      <c r="T16" s="1717"/>
      <c r="U16" s="1718"/>
      <c r="V16" s="1718"/>
      <c r="W16" s="1718"/>
      <c r="X16" s="1718"/>
      <c r="Y16" s="1717"/>
      <c r="Z16" s="1718"/>
      <c r="AA16" s="1718"/>
      <c r="AB16" s="1718"/>
      <c r="AC16" s="1718"/>
      <c r="AD16" s="1718"/>
      <c r="AE16" s="1718"/>
      <c r="AF16" s="1718"/>
      <c r="AG16" s="1718"/>
      <c r="AH16" s="1718"/>
      <c r="AI16" s="1718"/>
      <c r="AJ16" s="1718"/>
      <c r="AK16" s="1718"/>
      <c r="AL16" s="1718"/>
      <c r="AM16" s="1718"/>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row>
    <row r="17" spans="1:98" ht="12.75">
      <c r="B17" s="739"/>
      <c r="C17" s="1653" t="s">
        <v>575</v>
      </c>
      <c r="D17" s="1653"/>
      <c r="E17" s="1653"/>
      <c r="F17" s="1653"/>
      <c r="G17" s="1653"/>
      <c r="H17" s="1653"/>
      <c r="I17" s="1653"/>
      <c r="J17" s="1653"/>
      <c r="K17" s="1653"/>
      <c r="L17" s="1653"/>
      <c r="M17" s="1653"/>
      <c r="N17" s="1653"/>
      <c r="O17" s="1653"/>
      <c r="P17" s="1653"/>
      <c r="Q17" s="1653"/>
      <c r="R17" s="1653"/>
      <c r="S17" s="1654"/>
      <c r="T17" s="1717"/>
      <c r="U17" s="1718"/>
      <c r="V17" s="1718"/>
      <c r="W17" s="1718"/>
      <c r="X17" s="1718"/>
      <c r="Y17" s="1717"/>
      <c r="Z17" s="1718"/>
      <c r="AA17" s="1718"/>
      <c r="AB17" s="1718"/>
      <c r="AC17" s="1718"/>
      <c r="AD17" s="1718"/>
      <c r="AE17" s="1718"/>
      <c r="AF17" s="1718"/>
      <c r="AG17" s="1718"/>
      <c r="AH17" s="1718"/>
      <c r="AI17" s="1718"/>
      <c r="AJ17" s="1718"/>
      <c r="AK17" s="1718"/>
      <c r="AL17" s="1718"/>
      <c r="AM17" s="1718"/>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row>
    <row r="18" spans="1:98" ht="12.75">
      <c r="B18" s="741"/>
      <c r="C18" s="1653" t="s">
        <v>1236</v>
      </c>
      <c r="D18" s="1653"/>
      <c r="E18" s="1653"/>
      <c r="F18" s="1653"/>
      <c r="G18" s="1653"/>
      <c r="H18" s="1653"/>
      <c r="I18" s="1653"/>
      <c r="J18" s="1653"/>
      <c r="K18" s="1653"/>
      <c r="L18" s="1653"/>
      <c r="M18" s="1653"/>
      <c r="N18" s="1653"/>
      <c r="O18" s="1653"/>
      <c r="P18" s="1653"/>
      <c r="Q18" s="1653"/>
      <c r="R18" s="1653"/>
      <c r="S18" s="1654"/>
      <c r="T18" s="1717"/>
      <c r="U18" s="1718"/>
      <c r="V18" s="1718"/>
      <c r="W18" s="1718"/>
      <c r="X18" s="1718"/>
      <c r="Y18" s="1717"/>
      <c r="Z18" s="1718"/>
      <c r="AA18" s="1718"/>
      <c r="AB18" s="1718"/>
      <c r="AC18" s="1718"/>
      <c r="AD18" s="1718"/>
      <c r="AE18" s="1718"/>
      <c r="AF18" s="1718"/>
      <c r="AG18" s="1718"/>
      <c r="AH18" s="1718"/>
      <c r="AI18" s="1718"/>
      <c r="AJ18" s="1718"/>
      <c r="AK18" s="1718"/>
      <c r="AL18" s="1718"/>
      <c r="AM18" s="1718"/>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row>
    <row r="19" spans="1:98" ht="12.75">
      <c r="B19" s="740"/>
      <c r="C19" s="1666" t="s">
        <v>1102</v>
      </c>
      <c r="D19" s="1666"/>
      <c r="E19" s="1666"/>
      <c r="F19" s="1666"/>
      <c r="G19" s="1666"/>
      <c r="H19" s="1666"/>
      <c r="I19" s="1666"/>
      <c r="J19" s="1666"/>
      <c r="K19" s="1666"/>
      <c r="L19" s="1666"/>
      <c r="M19" s="1666"/>
      <c r="N19" s="1666"/>
      <c r="O19" s="1666"/>
      <c r="P19" s="1666"/>
      <c r="Q19" s="1666"/>
      <c r="R19" s="1666"/>
      <c r="S19" s="1667"/>
      <c r="T19" s="1717"/>
      <c r="U19" s="1718"/>
      <c r="V19" s="1718"/>
      <c r="W19" s="1718"/>
      <c r="X19" s="1718"/>
      <c r="Y19" s="1717"/>
      <c r="Z19" s="1718"/>
      <c r="AA19" s="1718"/>
      <c r="AB19" s="1718"/>
      <c r="AC19" s="1718"/>
      <c r="AD19" s="1718"/>
      <c r="AE19" s="1718"/>
      <c r="AF19" s="1718"/>
      <c r="AG19" s="1718"/>
      <c r="AH19" s="1718"/>
      <c r="AI19" s="1718"/>
      <c r="AJ19" s="1718"/>
      <c r="AK19" s="1718"/>
      <c r="AL19" s="1718"/>
      <c r="AM19" s="1718"/>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row>
    <row r="20" spans="1:98" ht="12.75">
      <c r="B20" s="1647" t="s">
        <v>576</v>
      </c>
      <c r="C20" s="1648"/>
      <c r="D20" s="1648"/>
      <c r="E20" s="1648"/>
      <c r="F20" s="1648"/>
      <c r="G20" s="1648"/>
      <c r="H20" s="1648"/>
      <c r="I20" s="1648"/>
      <c r="J20" s="1648"/>
      <c r="K20" s="1648"/>
      <c r="L20" s="1648"/>
      <c r="M20" s="1648"/>
      <c r="N20" s="1648"/>
      <c r="O20" s="1648"/>
      <c r="P20" s="1648"/>
      <c r="Q20" s="1648"/>
      <c r="R20" s="1648"/>
      <c r="S20" s="1649"/>
      <c r="T20" s="1708">
        <f>SUM(T13:X19)</f>
        <v>0</v>
      </c>
      <c r="U20" s="1709"/>
      <c r="V20" s="1709"/>
      <c r="W20" s="1709"/>
      <c r="X20" s="1709"/>
      <c r="Y20" s="1708">
        <f>SUM(Y13:AC19)</f>
        <v>0</v>
      </c>
      <c r="Z20" s="1709"/>
      <c r="AA20" s="1709"/>
      <c r="AB20" s="1709"/>
      <c r="AC20" s="1709"/>
      <c r="AD20" s="1709">
        <f>SUM(AD13:AH19)</f>
        <v>0</v>
      </c>
      <c r="AE20" s="1709"/>
      <c r="AF20" s="1709"/>
      <c r="AG20" s="1709"/>
      <c r="AH20" s="1709"/>
      <c r="AI20" s="1709">
        <f>SUM(AI13:AM19)</f>
        <v>0</v>
      </c>
      <c r="AJ20" s="1709"/>
      <c r="AK20" s="1709"/>
      <c r="AL20" s="1709"/>
      <c r="AM20" s="1709"/>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row>
    <row r="21" spans="1:98" ht="12.75">
      <c r="B21" s="1647" t="s">
        <v>577</v>
      </c>
      <c r="C21" s="1648"/>
      <c r="D21" s="1648"/>
      <c r="E21" s="1648"/>
      <c r="F21" s="1648"/>
      <c r="G21" s="1648"/>
      <c r="H21" s="1648"/>
      <c r="I21" s="1648"/>
      <c r="J21" s="1648"/>
      <c r="K21" s="1648"/>
      <c r="L21" s="1648"/>
      <c r="M21" s="1648"/>
      <c r="N21" s="1648"/>
      <c r="O21" s="1648"/>
      <c r="P21" s="1648"/>
      <c r="Q21" s="1648"/>
      <c r="R21" s="1648"/>
      <c r="S21" s="1649"/>
      <c r="T21" s="1717"/>
      <c r="U21" s="1718"/>
      <c r="V21" s="1718"/>
      <c r="W21" s="1718"/>
      <c r="X21" s="1718"/>
      <c r="Y21" s="1717"/>
      <c r="Z21" s="1718"/>
      <c r="AA21" s="1718"/>
      <c r="AB21" s="1718"/>
      <c r="AC21" s="1718"/>
      <c r="AD21" s="1718"/>
      <c r="AE21" s="1718"/>
      <c r="AF21" s="1718"/>
      <c r="AG21" s="1718"/>
      <c r="AH21" s="1718"/>
      <c r="AI21" s="1718"/>
      <c r="AJ21" s="1718"/>
      <c r="AK21" s="1718"/>
      <c r="AL21" s="1718"/>
      <c r="AM21" s="1718"/>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row>
    <row r="22" spans="1:98" ht="12.75">
      <c r="B22" s="1647" t="s">
        <v>578</v>
      </c>
      <c r="C22" s="1648"/>
      <c r="D22" s="1648"/>
      <c r="E22" s="1648"/>
      <c r="F22" s="1648"/>
      <c r="G22" s="1648"/>
      <c r="H22" s="1648"/>
      <c r="I22" s="1648"/>
      <c r="J22" s="1648"/>
      <c r="K22" s="1648"/>
      <c r="L22" s="1648"/>
      <c r="M22" s="1648"/>
      <c r="N22" s="1648"/>
      <c r="O22" s="1648"/>
      <c r="P22" s="1648"/>
      <c r="Q22" s="1648"/>
      <c r="R22" s="1648"/>
      <c r="S22" s="1649"/>
      <c r="T22" s="1706">
        <f>(T20+T21)*-1</f>
        <v>0</v>
      </c>
      <c r="U22" s="1707"/>
      <c r="V22" s="1707"/>
      <c r="W22" s="1707"/>
      <c r="X22" s="1707"/>
      <c r="Y22" s="1706">
        <f>(Y20+Y21)*-1</f>
        <v>0</v>
      </c>
      <c r="Z22" s="1707"/>
      <c r="AA22" s="1707"/>
      <c r="AB22" s="1707"/>
      <c r="AC22" s="1707"/>
      <c r="AD22" s="1706">
        <f>(AD20+AD21)*-1</f>
        <v>0</v>
      </c>
      <c r="AE22" s="1707"/>
      <c r="AF22" s="1707"/>
      <c r="AG22" s="1707"/>
      <c r="AH22" s="1707"/>
      <c r="AI22" s="1706">
        <f>(AI20+AI21)*-1</f>
        <v>0</v>
      </c>
      <c r="AJ22" s="1707"/>
      <c r="AK22" s="1707"/>
      <c r="AL22" s="1707"/>
      <c r="AM22" s="1707"/>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row>
    <row r="23" spans="1:98" ht="12.75">
      <c r="A23" s="683"/>
      <c r="B23" s="1701" t="s">
        <v>579</v>
      </c>
      <c r="C23" s="1702"/>
      <c r="D23" s="1702"/>
      <c r="E23" s="1702"/>
      <c r="F23" s="1702"/>
      <c r="G23" s="1702"/>
      <c r="H23" s="1702"/>
      <c r="I23" s="1702"/>
      <c r="J23" s="1702"/>
      <c r="K23" s="1702"/>
      <c r="L23" s="1702"/>
      <c r="M23" s="1702"/>
      <c r="N23" s="1702"/>
      <c r="O23" s="1702"/>
      <c r="P23" s="1702"/>
      <c r="Q23" s="1702"/>
      <c r="R23" s="1702"/>
      <c r="S23" s="1703"/>
      <c r="T23" s="1708">
        <f>T11+T22</f>
        <v>0</v>
      </c>
      <c r="U23" s="1709"/>
      <c r="V23" s="1709"/>
      <c r="W23" s="1709"/>
      <c r="X23" s="1709"/>
      <c r="Y23" s="1708">
        <f>Y11+Y22</f>
        <v>0</v>
      </c>
      <c r="Z23" s="1709"/>
      <c r="AA23" s="1709"/>
      <c r="AB23" s="1709"/>
      <c r="AC23" s="1709"/>
      <c r="AD23" s="1708">
        <f>AD11+AD22</f>
        <v>0</v>
      </c>
      <c r="AE23" s="1709"/>
      <c r="AF23" s="1709"/>
      <c r="AG23" s="1709"/>
      <c r="AH23" s="1709"/>
      <c r="AI23" s="1708">
        <f>AI11+AI22</f>
        <v>0</v>
      </c>
      <c r="AJ23" s="1709"/>
      <c r="AK23" s="1709"/>
      <c r="AL23" s="1709"/>
      <c r="AM23" s="1709"/>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row>
    <row r="24" spans="1:98" ht="12.75">
      <c r="B24" s="1647" t="s">
        <v>1103</v>
      </c>
      <c r="C24" s="1648"/>
      <c r="D24" s="1648"/>
      <c r="E24" s="1648"/>
      <c r="F24" s="1648"/>
      <c r="G24" s="1648"/>
      <c r="H24" s="1648"/>
      <c r="I24" s="1648"/>
      <c r="J24" s="1648"/>
      <c r="K24" s="1648"/>
      <c r="L24" s="1648"/>
      <c r="M24" s="1648"/>
      <c r="N24" s="1648"/>
      <c r="O24" s="1648"/>
      <c r="P24" s="1648"/>
      <c r="Q24" s="1648"/>
      <c r="R24" s="1648"/>
      <c r="S24" s="1649"/>
      <c r="T24" s="1726">
        <f>Application!AD994</f>
        <v>79243315.200000003</v>
      </c>
      <c r="U24" s="1727"/>
      <c r="V24" s="1727"/>
      <c r="W24" s="1727"/>
      <c r="X24" s="1727"/>
      <c r="Y24" s="1727"/>
      <c r="Z24" s="1727"/>
      <c r="AA24" s="1727"/>
      <c r="AB24" s="1727"/>
      <c r="AC24" s="1727"/>
      <c r="AD24" s="1727"/>
      <c r="AE24" s="1727"/>
      <c r="AF24" s="1727"/>
      <c r="AG24" s="1727"/>
      <c r="AH24" s="1727"/>
      <c r="AI24" s="1727"/>
      <c r="AJ24" s="1727"/>
      <c r="AK24" s="1727"/>
      <c r="AL24" s="1727"/>
      <c r="AM24" s="1708"/>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row>
    <row r="25" spans="1:98" ht="12.75">
      <c r="B25" s="1668" t="s">
        <v>1575</v>
      </c>
      <c r="C25" s="1669"/>
      <c r="D25" s="1669"/>
      <c r="E25" s="1669"/>
      <c r="F25" s="1669"/>
      <c r="G25" s="1669"/>
      <c r="H25" s="1669"/>
      <c r="I25" s="1669"/>
      <c r="J25" s="1669"/>
      <c r="K25" s="1669"/>
      <c r="L25" s="1669"/>
      <c r="M25" s="1669"/>
      <c r="N25" s="1669"/>
      <c r="O25" s="1669"/>
      <c r="P25" s="1669"/>
      <c r="Q25" s="1669"/>
      <c r="R25" s="1669"/>
      <c r="S25" s="1670"/>
      <c r="T25" s="1728">
        <f>IF(OR(Application!T196="yes",Application!T195="yes"),1.3,1)</f>
        <v>1</v>
      </c>
      <c r="U25" s="1729"/>
      <c r="V25" s="1729"/>
      <c r="W25" s="1729"/>
      <c r="X25" s="1729"/>
      <c r="Y25" s="1728">
        <v>1</v>
      </c>
      <c r="Z25" s="1729"/>
      <c r="AA25" s="1729"/>
      <c r="AB25" s="1729"/>
      <c r="AC25" s="1729"/>
      <c r="AD25" s="1728">
        <v>1</v>
      </c>
      <c r="AE25" s="1729"/>
      <c r="AF25" s="1729"/>
      <c r="AG25" s="1729"/>
      <c r="AH25" s="1730"/>
      <c r="AI25" s="1728">
        <v>1</v>
      </c>
      <c r="AJ25" s="1729"/>
      <c r="AK25" s="1729"/>
      <c r="AL25" s="1729"/>
      <c r="AM25" s="1730"/>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row>
    <row r="26" spans="1:98" ht="12.75">
      <c r="B26" s="1647" t="s">
        <v>580</v>
      </c>
      <c r="C26" s="1648"/>
      <c r="D26" s="1648"/>
      <c r="E26" s="1648"/>
      <c r="F26" s="1648"/>
      <c r="G26" s="1648"/>
      <c r="H26" s="1648"/>
      <c r="I26" s="1648"/>
      <c r="J26" s="1648"/>
      <c r="K26" s="1648"/>
      <c r="L26" s="1648"/>
      <c r="M26" s="1648"/>
      <c r="N26" s="1648"/>
      <c r="O26" s="1648"/>
      <c r="P26" s="1648"/>
      <c r="Q26" s="1648"/>
      <c r="R26" s="1648"/>
      <c r="S26" s="1649"/>
      <c r="T26" s="1731">
        <f>T23*T25</f>
        <v>0</v>
      </c>
      <c r="U26" s="1732"/>
      <c r="V26" s="1732"/>
      <c r="W26" s="1732"/>
      <c r="X26" s="1732"/>
      <c r="Y26" s="1731">
        <f>Y23*Y25</f>
        <v>0</v>
      </c>
      <c r="Z26" s="1732"/>
      <c r="AA26" s="1732"/>
      <c r="AB26" s="1732"/>
      <c r="AC26" s="1732"/>
      <c r="AD26" s="1731">
        <f>AD23*AD25</f>
        <v>0</v>
      </c>
      <c r="AE26" s="1732"/>
      <c r="AF26" s="1732"/>
      <c r="AG26" s="1732"/>
      <c r="AH26" s="1732"/>
      <c r="AI26" s="1731">
        <f>AI23*AI25</f>
        <v>0</v>
      </c>
      <c r="AJ26" s="1732"/>
      <c r="AK26" s="1732"/>
      <c r="AL26" s="1732"/>
      <c r="AM26" s="1732"/>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row>
    <row r="27" spans="1:98" ht="12.75">
      <c r="A27" s="694"/>
      <c r="B27" s="1668" t="s">
        <v>474</v>
      </c>
      <c r="C27" s="1669"/>
      <c r="D27" s="1669"/>
      <c r="E27" s="1669"/>
      <c r="F27" s="1669"/>
      <c r="G27" s="1669"/>
      <c r="H27" s="1669"/>
      <c r="I27" s="1669"/>
      <c r="J27" s="1669"/>
      <c r="K27" s="1669"/>
      <c r="L27" s="1669"/>
      <c r="M27" s="1669"/>
      <c r="N27" s="1669"/>
      <c r="O27" s="1669"/>
      <c r="P27" s="1669"/>
      <c r="Q27" s="1669"/>
      <c r="R27" s="1669"/>
      <c r="S27" s="1670"/>
      <c r="T27" s="1724">
        <f>Application!$AG$432</f>
        <v>0.20481927710843373</v>
      </c>
      <c r="U27" s="1725"/>
      <c r="V27" s="1725"/>
      <c r="W27" s="1725"/>
      <c r="X27" s="1725"/>
      <c r="Y27" s="1724">
        <f>Application!$AG$432</f>
        <v>0.20481927710843373</v>
      </c>
      <c r="Z27" s="1725"/>
      <c r="AA27" s="1725"/>
      <c r="AB27" s="1725"/>
      <c r="AC27" s="1725"/>
      <c r="AD27" s="1724">
        <f>Application!$AG$432</f>
        <v>0.20481927710843373</v>
      </c>
      <c r="AE27" s="1725"/>
      <c r="AF27" s="1725"/>
      <c r="AG27" s="1725"/>
      <c r="AH27" s="1725"/>
      <c r="AI27" s="1724">
        <f>Application!$AG$432</f>
        <v>0.20481927710843373</v>
      </c>
      <c r="AJ27" s="1725"/>
      <c r="AK27" s="1725"/>
      <c r="AL27" s="1725"/>
      <c r="AM27" s="1725"/>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row>
    <row r="28" spans="1:98" ht="12.75" customHeight="1">
      <c r="A28" s="687"/>
      <c r="B28" s="1647" t="s">
        <v>581</v>
      </c>
      <c r="C28" s="1648"/>
      <c r="D28" s="1648"/>
      <c r="E28" s="1648"/>
      <c r="F28" s="1648"/>
      <c r="G28" s="1648"/>
      <c r="H28" s="1648"/>
      <c r="I28" s="1648"/>
      <c r="J28" s="1648"/>
      <c r="K28" s="1648"/>
      <c r="L28" s="1648"/>
      <c r="M28" s="1648"/>
      <c r="N28" s="1648"/>
      <c r="O28" s="1648"/>
      <c r="P28" s="1648"/>
      <c r="Q28" s="1648"/>
      <c r="R28" s="1648"/>
      <c r="S28" s="1649"/>
      <c r="T28" s="1710">
        <f>IF(ISERROR((T26*T27)),0,(T26*T27))</f>
        <v>0</v>
      </c>
      <c r="U28" s="1711"/>
      <c r="V28" s="1711"/>
      <c r="W28" s="1711"/>
      <c r="X28" s="1711"/>
      <c r="Y28" s="1710">
        <f>IF(ISERROR((Y26*Y27)),0,(Y26*Y27))</f>
        <v>0</v>
      </c>
      <c r="Z28" s="1711"/>
      <c r="AA28" s="1711"/>
      <c r="AB28" s="1711"/>
      <c r="AC28" s="1711"/>
      <c r="AD28" s="1710">
        <f>IF(ISERROR((AD26*AD27)),0,(AD26*AD27))</f>
        <v>0</v>
      </c>
      <c r="AE28" s="1711"/>
      <c r="AF28" s="1711"/>
      <c r="AG28" s="1711"/>
      <c r="AH28" s="1711"/>
      <c r="AI28" s="1710">
        <f>IF(ISERROR((AI26*AI27)),0,(AI26*AI27))</f>
        <v>0</v>
      </c>
      <c r="AJ28" s="1711"/>
      <c r="AK28" s="1711"/>
      <c r="AL28" s="1711"/>
      <c r="AM28" s="171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row>
    <row r="29" spans="1:98" ht="12.75">
      <c r="B29" s="1647" t="s">
        <v>598</v>
      </c>
      <c r="C29" s="1648"/>
      <c r="D29" s="1648"/>
      <c r="E29" s="1648"/>
      <c r="F29" s="1648"/>
      <c r="G29" s="1648"/>
      <c r="H29" s="1648"/>
      <c r="I29" s="1648"/>
      <c r="J29" s="1648"/>
      <c r="K29" s="1648"/>
      <c r="L29" s="1648"/>
      <c r="M29" s="1648"/>
      <c r="N29" s="1648"/>
      <c r="O29" s="1648"/>
      <c r="P29" s="1648"/>
      <c r="Q29" s="1648"/>
      <c r="R29" s="1648"/>
      <c r="S29" s="1649"/>
      <c r="T29" s="1726">
        <f>T28+Y28+AD28+AI28</f>
        <v>0</v>
      </c>
      <c r="U29" s="1727"/>
      <c r="V29" s="1727"/>
      <c r="W29" s="1727"/>
      <c r="X29" s="1727"/>
      <c r="Y29" s="1727"/>
      <c r="Z29" s="1727"/>
      <c r="AA29" s="1727"/>
      <c r="AB29" s="1727"/>
      <c r="AC29" s="1727"/>
      <c r="AD29" s="1727"/>
      <c r="AE29" s="1727"/>
      <c r="AF29" s="1727"/>
      <c r="AG29" s="1727"/>
      <c r="AH29" s="1727"/>
      <c r="AI29" s="1727"/>
      <c r="AJ29" s="1727"/>
      <c r="AK29" s="1727"/>
      <c r="AL29" s="1727"/>
      <c r="AM29" s="1708"/>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row>
    <row r="30" spans="1:98" ht="12.75" customHeight="1">
      <c r="B30" s="1704" t="s">
        <v>1586</v>
      </c>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row>
    <row r="31" spans="1:98" s="742" customFormat="1" ht="12.75" customHeight="1">
      <c r="A31" s="691"/>
      <c r="C31" s="946" t="s">
        <v>432</v>
      </c>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743"/>
      <c r="CE31" s="743"/>
      <c r="CF31" s="743"/>
      <c r="CG31" s="743"/>
      <c r="CH31" s="743"/>
      <c r="CI31" s="743"/>
      <c r="CJ31" s="743"/>
      <c r="CK31" s="743"/>
      <c r="CL31" s="743"/>
      <c r="CM31" s="743"/>
      <c r="CN31" s="743"/>
      <c r="CO31" s="743"/>
      <c r="CP31" s="743"/>
      <c r="CQ31" s="743"/>
      <c r="CR31" s="743"/>
      <c r="CS31" s="743"/>
      <c r="CT31" s="743"/>
    </row>
    <row r="32" spans="1:98" ht="12.75">
      <c r="B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row>
    <row r="33" spans="1:98" ht="12.75">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row>
    <row r="34" spans="1:98" ht="12.75">
      <c r="A34" s="687" t="s">
        <v>655</v>
      </c>
      <c r="C34" s="687" t="s">
        <v>645</v>
      </c>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row>
    <row r="35" spans="1:98" ht="12.75">
      <c r="B35" s="688"/>
      <c r="C35" s="689"/>
      <c r="D35" s="689"/>
      <c r="E35" s="689"/>
      <c r="F35" s="689"/>
      <c r="G35" s="689"/>
      <c r="H35" s="689"/>
      <c r="I35" s="689"/>
      <c r="J35" s="689"/>
      <c r="K35" s="689"/>
      <c r="L35" s="689"/>
      <c r="M35" s="689"/>
      <c r="N35" s="689"/>
      <c r="O35" s="689"/>
      <c r="P35" s="689"/>
      <c r="Q35" s="689"/>
      <c r="R35" s="689"/>
      <c r="S35" s="689"/>
      <c r="T35" s="689"/>
      <c r="U35" s="689"/>
      <c r="V35" s="689"/>
      <c r="W35" s="689"/>
      <c r="X35" s="695"/>
      <c r="Y35" s="1714" t="s">
        <v>1444</v>
      </c>
      <c r="Z35" s="1714"/>
      <c r="AA35" s="1714"/>
      <c r="AB35" s="1714"/>
      <c r="AC35" s="1714"/>
      <c r="AD35" s="1739" t="s">
        <v>407</v>
      </c>
      <c r="AE35" s="1739"/>
      <c r="AF35" s="1739"/>
      <c r="AG35" s="1739"/>
      <c r="AH35" s="1739"/>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row>
    <row r="36" spans="1:98" ht="12.75" customHeight="1">
      <c r="B36" s="690"/>
      <c r="C36" s="691"/>
      <c r="D36" s="691"/>
      <c r="E36" s="691"/>
      <c r="F36" s="691"/>
      <c r="G36" s="691"/>
      <c r="H36" s="691"/>
      <c r="I36" s="691"/>
      <c r="J36" s="691"/>
      <c r="K36" s="691"/>
      <c r="L36" s="691"/>
      <c r="M36" s="691"/>
      <c r="N36" s="691"/>
      <c r="O36" s="691"/>
      <c r="P36" s="691"/>
      <c r="Q36" s="691"/>
      <c r="R36" s="691"/>
      <c r="S36" s="691"/>
      <c r="T36" s="691"/>
      <c r="U36" s="691"/>
      <c r="V36" s="691"/>
      <c r="W36" s="691"/>
      <c r="X36" s="696"/>
      <c r="Y36" s="1714"/>
      <c r="Z36" s="1714"/>
      <c r="AA36" s="1714"/>
      <c r="AB36" s="1714"/>
      <c r="AC36" s="1714"/>
      <c r="AD36" s="1739"/>
      <c r="AE36" s="1739"/>
      <c r="AF36" s="1739"/>
      <c r="AG36" s="1739"/>
      <c r="AH36" s="1739"/>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row>
    <row r="37" spans="1:98" ht="12.75">
      <c r="B37" s="692"/>
      <c r="C37" s="693"/>
      <c r="D37" s="693"/>
      <c r="E37" s="693"/>
      <c r="F37" s="693"/>
      <c r="G37" s="693"/>
      <c r="H37" s="693"/>
      <c r="I37" s="693"/>
      <c r="J37" s="693"/>
      <c r="K37" s="693"/>
      <c r="L37" s="693"/>
      <c r="M37" s="693"/>
      <c r="N37" s="693"/>
      <c r="O37" s="693"/>
      <c r="P37" s="693"/>
      <c r="Q37" s="693"/>
      <c r="R37" s="693"/>
      <c r="S37" s="693"/>
      <c r="T37" s="693"/>
      <c r="U37" s="693"/>
      <c r="V37" s="693"/>
      <c r="W37" s="693"/>
      <c r="X37" s="697"/>
      <c r="Y37" s="1714"/>
      <c r="Z37" s="1714"/>
      <c r="AA37" s="1714"/>
      <c r="AB37" s="1714"/>
      <c r="AC37" s="1714"/>
      <c r="AD37" s="1739"/>
      <c r="AE37" s="1739"/>
      <c r="AF37" s="1739"/>
      <c r="AG37" s="1739"/>
      <c r="AH37" s="1739"/>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row>
    <row r="38" spans="1:98" ht="12.75" customHeight="1">
      <c r="A38" s="687"/>
      <c r="B38" s="1647" t="s">
        <v>581</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709">
        <f>IF(T24&gt;=(T23+Y23+AD23+AI23),T28+Y28,0)</f>
        <v>0</v>
      </c>
      <c r="Z38" s="1709"/>
      <c r="AA38" s="1709"/>
      <c r="AB38" s="1709"/>
      <c r="AC38" s="1709"/>
      <c r="AD38" s="1709">
        <f>IF(T24&gt;=(T23+Y23+AD23+AI23),AD28+AI28,0)</f>
        <v>0</v>
      </c>
      <c r="AE38" s="1709"/>
      <c r="AF38" s="1709"/>
      <c r="AG38" s="1709"/>
      <c r="AH38" s="1709"/>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row>
    <row r="39" spans="1:98" ht="12.75">
      <c r="B39" s="1647" t="s">
        <v>1573</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40">
        <v>3.3000000000000002E-2</v>
      </c>
      <c r="Z39" s="1740"/>
      <c r="AA39" s="1740"/>
      <c r="AB39" s="1740"/>
      <c r="AC39" s="1740"/>
      <c r="AD39" s="1740">
        <v>3.3000000000000002E-2</v>
      </c>
      <c r="AE39" s="1740"/>
      <c r="AF39" s="1740"/>
      <c r="AG39" s="1740"/>
      <c r="AH39" s="1740"/>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row>
    <row r="40" spans="1:98" ht="12.75" customHeight="1">
      <c r="A40" s="687"/>
      <c r="B40" s="1647" t="s">
        <v>723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709">
        <f>ROUND(Y38*Y39,0)</f>
        <v>0</v>
      </c>
      <c r="Z40" s="1709"/>
      <c r="AA40" s="1709"/>
      <c r="AB40" s="1709"/>
      <c r="AC40" s="1709"/>
      <c r="AD40" s="1708">
        <f>ROUND(AD38*AD39,0)</f>
        <v>0</v>
      </c>
      <c r="AE40" s="1709"/>
      <c r="AF40" s="1709"/>
      <c r="AG40" s="1709"/>
      <c r="AH40" s="1709"/>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row>
    <row r="41" spans="1:98" ht="12.75">
      <c r="B41" s="1647" t="s">
        <v>724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733">
        <f>Y40+AD40</f>
        <v>0</v>
      </c>
      <c r="Z41" s="1734"/>
      <c r="AA41" s="1734"/>
      <c r="AB41" s="1734"/>
      <c r="AC41" s="1734"/>
      <c r="AD41" s="1734"/>
      <c r="AE41" s="1734"/>
      <c r="AF41" s="1734"/>
      <c r="AG41" s="1734"/>
      <c r="AH41" s="1735"/>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row>
    <row r="42" spans="1:98" ht="12.75" customHeight="1">
      <c r="A42" s="687"/>
      <c r="B42" s="1705" t="s">
        <v>1574</v>
      </c>
      <c r="C42" s="1705"/>
      <c r="D42" s="1705"/>
      <c r="E42" s="1705"/>
      <c r="F42" s="1705"/>
      <c r="G42" s="1705"/>
      <c r="H42" s="1705"/>
      <c r="I42" s="1705"/>
      <c r="J42" s="1705"/>
      <c r="K42" s="1705"/>
      <c r="L42" s="1705"/>
      <c r="M42" s="1705"/>
      <c r="N42" s="1705"/>
      <c r="O42" s="1705"/>
      <c r="P42" s="1705"/>
      <c r="Q42" s="1705"/>
      <c r="R42" s="1705"/>
      <c r="S42" s="1705"/>
      <c r="T42" s="1705"/>
      <c r="U42" s="1705"/>
      <c r="V42" s="1705"/>
      <c r="W42" s="1705"/>
      <c r="X42" s="1705"/>
      <c r="Y42" s="1705"/>
      <c r="Z42" s="1705"/>
      <c r="AA42" s="1705"/>
      <c r="AB42" s="1705"/>
      <c r="AC42" s="1705"/>
      <c r="AD42" s="1705"/>
      <c r="AE42" s="1705"/>
      <c r="AF42" s="1705"/>
      <c r="AG42" s="1705"/>
      <c r="AH42" s="1705"/>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row>
    <row r="43" spans="1:98" ht="12.75">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row>
    <row r="44" spans="1:98" ht="12.75">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row>
    <row r="45" spans="1:98" ht="12.75">
      <c r="A45" s="687" t="s">
        <v>665</v>
      </c>
      <c r="C45" s="687" t="s">
        <v>303</v>
      </c>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row>
    <row r="46" spans="1:98" ht="12.75">
      <c r="D46" s="687" t="s">
        <v>304</v>
      </c>
      <c r="AB46" s="1736">
        <f>'Sources and Uses Budget'!B105-'Sources and Uses Budget'!B15</f>
        <v>47645626</v>
      </c>
      <c r="AC46" s="1737"/>
      <c r="AD46" s="1737"/>
      <c r="AE46" s="1737"/>
      <c r="AF46" s="1738"/>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row>
    <row r="47" spans="1:98" ht="12.75" customHeight="1">
      <c r="D47" s="687" t="s">
        <v>24</v>
      </c>
      <c r="AB47" s="1736">
        <f>Application!AG630-MIN('Sources and Uses Budget'!B15,Application!AG390)</f>
        <v>44699186</v>
      </c>
      <c r="AC47" s="1737"/>
      <c r="AD47" s="1737"/>
      <c r="AE47" s="1737"/>
      <c r="AF47" s="1738"/>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row>
    <row r="48" spans="1:98" ht="12.75">
      <c r="D48" s="687" t="s">
        <v>99</v>
      </c>
      <c r="AB48" s="1736">
        <f>AB46-AB47</f>
        <v>2946440</v>
      </c>
      <c r="AC48" s="1737"/>
      <c r="AD48" s="1737"/>
      <c r="AE48" s="1737"/>
      <c r="AF48" s="1738"/>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row>
    <row r="49" spans="1:98" ht="12.75">
      <c r="D49" s="687" t="s">
        <v>765</v>
      </c>
      <c r="X49" s="683"/>
      <c r="Y49" s="683"/>
      <c r="Z49" s="683"/>
      <c r="AA49" s="699"/>
      <c r="AB49" s="1747"/>
      <c r="AC49" s="1748"/>
      <c r="AD49" s="1748"/>
      <c r="AE49" s="1748"/>
      <c r="AF49" s="1749"/>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row>
    <row r="50" spans="1:98" s="703" customFormat="1" ht="15" customHeight="1">
      <c r="A50" s="683"/>
      <c r="B50" s="683"/>
      <c r="C50" s="683"/>
      <c r="D50" s="700"/>
      <c r="E50" s="1750" t="s">
        <v>1225</v>
      </c>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701"/>
      <c r="AB50" s="701"/>
      <c r="AC50" s="701"/>
      <c r="AD50" s="701"/>
      <c r="AE50" s="701"/>
      <c r="AF50" s="701"/>
      <c r="AG50" s="683"/>
      <c r="AH50" s="683"/>
      <c r="AI50" s="683"/>
      <c r="AJ50" s="683"/>
      <c r="AK50" s="683"/>
      <c r="AL50" s="683"/>
      <c r="AM50" s="683"/>
      <c r="AN50" s="683"/>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row>
    <row r="51" spans="1:98" s="703" customFormat="1" ht="12" customHeight="1">
      <c r="A51" s="683"/>
      <c r="B51" s="683"/>
      <c r="C51" s="683"/>
      <c r="D51" s="700"/>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704"/>
      <c r="AB51" s="704"/>
      <c r="AC51" s="704"/>
      <c r="AD51" s="704"/>
      <c r="AE51" s="704"/>
      <c r="AF51" s="704"/>
      <c r="AG51" s="705"/>
      <c r="AH51" s="683"/>
      <c r="AI51" s="683"/>
      <c r="AJ51" s="683"/>
      <c r="AK51" s="683"/>
      <c r="AL51" s="683"/>
      <c r="AM51" s="683"/>
      <c r="AN51" s="683"/>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row>
    <row r="52" spans="1:98" s="683" customFormat="1" ht="12" customHeight="1">
      <c r="D52" s="700"/>
      <c r="E52" s="706"/>
      <c r="F52" s="706"/>
      <c r="G52" s="706"/>
      <c r="H52" s="706"/>
      <c r="I52" s="706"/>
      <c r="J52" s="706"/>
      <c r="K52" s="706"/>
      <c r="L52" s="706"/>
      <c r="M52" s="706"/>
      <c r="N52" s="706"/>
      <c r="O52" s="706"/>
      <c r="P52" s="706"/>
      <c r="Q52" s="706"/>
      <c r="R52" s="706"/>
      <c r="S52" s="706"/>
      <c r="T52" s="706"/>
      <c r="U52" s="706"/>
      <c r="V52" s="706"/>
      <c r="W52" s="706"/>
      <c r="X52" s="706"/>
      <c r="Y52" s="706"/>
      <c r="Z52" s="70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row>
    <row r="53" spans="1:98" s="683" customFormat="1" ht="15" customHeight="1">
      <c r="A53" s="682"/>
      <c r="B53" s="682"/>
      <c r="C53" s="682"/>
      <c r="D53" s="687" t="s">
        <v>359</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1736">
        <f>ROUND(IF(ISERROR((AB48/AB49)),0,(AB48/AB49)),0)</f>
        <v>0</v>
      </c>
      <c r="AC53" s="1737"/>
      <c r="AD53" s="1737"/>
      <c r="AE53" s="1737"/>
      <c r="AF53" s="1738"/>
      <c r="AG53" s="682"/>
      <c r="AH53" s="682"/>
      <c r="AI53" s="682"/>
      <c r="AJ53" s="682"/>
      <c r="AK53" s="682"/>
      <c r="AL53" s="682"/>
      <c r="AM53" s="682"/>
      <c r="AN53" s="682"/>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row>
    <row r="54" spans="1:98" ht="12.75" customHeight="1">
      <c r="D54" s="687" t="s">
        <v>360</v>
      </c>
      <c r="AB54" s="1736">
        <f>(AB53/10)</f>
        <v>0</v>
      </c>
      <c r="AC54" s="1737"/>
      <c r="AD54" s="1737"/>
      <c r="AE54" s="1737"/>
      <c r="AF54" s="1738"/>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row>
    <row r="55" spans="1:98" ht="12.75">
      <c r="D55" s="687" t="s">
        <v>848</v>
      </c>
      <c r="AB55" s="1751">
        <f>(IF((Y41&lt;AB54),Y41,AB54))</f>
        <v>0</v>
      </c>
      <c r="AC55" s="1752"/>
      <c r="AD55" s="1752"/>
      <c r="AE55" s="1752"/>
      <c r="AF55" s="1753"/>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row>
    <row r="56" spans="1:98" ht="12.75">
      <c r="D56" s="687" t="s">
        <v>847</v>
      </c>
      <c r="AB56" s="1736">
        <f>ROUND((10*AB55*AB49),0)</f>
        <v>0</v>
      </c>
      <c r="AC56" s="1737"/>
      <c r="AD56" s="1737"/>
      <c r="AE56" s="1737"/>
      <c r="AF56" s="1738"/>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row>
    <row r="57" spans="1:98" ht="12.75">
      <c r="D57" s="687"/>
      <c r="AB57" s="717"/>
      <c r="AC57" s="717"/>
      <c r="AD57" s="717"/>
      <c r="AE57" s="717"/>
      <c r="AF57" s="717"/>
      <c r="AO57" s="681"/>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1"/>
      <c r="BM57" s="681"/>
      <c r="BN57" s="681"/>
      <c r="BO57" s="681"/>
      <c r="BP57" s="681"/>
      <c r="BQ57" s="681"/>
      <c r="BR57" s="681"/>
      <c r="BS57" s="681"/>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row>
    <row r="58" spans="1:98" ht="12.75" customHeight="1">
      <c r="D58" s="687" t="s">
        <v>846</v>
      </c>
      <c r="AB58" s="1741">
        <f>AB48-AB56</f>
        <v>2946440</v>
      </c>
      <c r="AC58" s="1741"/>
      <c r="AD58" s="1741"/>
      <c r="AE58" s="1741"/>
      <c r="AF58" s="1741"/>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row>
    <row r="59" spans="1:98" ht="12.75" customHeight="1">
      <c r="D59" s="687"/>
      <c r="AB59" s="717"/>
      <c r="AC59" s="717"/>
      <c r="AD59" s="717"/>
      <c r="AE59" s="717"/>
      <c r="AF59" s="717"/>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row>
    <row r="60" spans="1:98" s="356" customFormat="1" ht="13.5" thickBot="1">
      <c r="A60" s="1759" t="s">
        <v>1139</v>
      </c>
      <c r="B60" s="1759"/>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c r="Z60" s="1759"/>
      <c r="AA60" s="1759"/>
      <c r="AB60" s="1759"/>
      <c r="AC60" s="1759"/>
      <c r="AD60" s="1759"/>
      <c r="AE60" s="1759"/>
      <c r="AF60" s="1759"/>
      <c r="AG60" s="1759"/>
      <c r="AH60" s="1759"/>
      <c r="AI60" s="1759"/>
      <c r="AJ60" s="1759"/>
      <c r="AK60" s="1759"/>
      <c r="AL60" s="1759"/>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2.75">
      <c r="A62" s="687" t="s">
        <v>668</v>
      </c>
      <c r="C62" s="357" t="s">
        <v>1269</v>
      </c>
      <c r="Y62" s="1742" t="s">
        <v>1138</v>
      </c>
      <c r="Z62" s="1742"/>
      <c r="AA62" s="1742"/>
      <c r="AB62" s="1742"/>
      <c r="AC62" s="1742"/>
      <c r="AD62" s="1742" t="s">
        <v>407</v>
      </c>
      <c r="AE62" s="1742"/>
      <c r="AF62" s="1742"/>
      <c r="AG62" s="1742"/>
      <c r="AH62" s="1742"/>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row>
    <row r="63" spans="1:98" ht="12.75">
      <c r="C63" s="707"/>
      <c r="D63" s="708" t="s">
        <v>1569</v>
      </c>
      <c r="E63" s="709"/>
      <c r="F63" s="709"/>
      <c r="G63" s="709"/>
      <c r="H63" s="709"/>
      <c r="I63" s="709"/>
      <c r="J63" s="709"/>
      <c r="K63" s="709"/>
      <c r="L63" s="710"/>
      <c r="M63" s="710"/>
      <c r="N63" s="710"/>
      <c r="O63" s="710"/>
      <c r="P63" s="710"/>
      <c r="Q63" s="710"/>
      <c r="R63" s="710"/>
      <c r="S63" s="710"/>
      <c r="T63" s="710"/>
      <c r="U63" s="710"/>
      <c r="V63" s="710"/>
      <c r="W63" s="710"/>
      <c r="X63" s="710"/>
      <c r="Y63" s="1743">
        <f>(T23*T27)+Y28</f>
        <v>0</v>
      </c>
      <c r="Z63" s="1744"/>
      <c r="AA63" s="1744"/>
      <c r="AB63" s="1744"/>
      <c r="AC63" s="1745"/>
      <c r="AD63" s="1743">
        <f>AD28+AI28</f>
        <v>0</v>
      </c>
      <c r="AE63" s="1744"/>
      <c r="AF63" s="1744"/>
      <c r="AG63" s="1744"/>
      <c r="AH63" s="1745"/>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row>
    <row r="64" spans="1:98" ht="15" customHeight="1">
      <c r="C64" s="687"/>
      <c r="E64" s="1746" t="s">
        <v>1275</v>
      </c>
      <c r="F64" s="1746"/>
      <c r="G64" s="1746"/>
      <c r="H64" s="1746"/>
      <c r="I64" s="1746"/>
      <c r="J64" s="1746"/>
      <c r="K64" s="1746"/>
      <c r="L64" s="1746"/>
      <c r="M64" s="1746"/>
      <c r="N64" s="1746"/>
      <c r="O64" s="1746"/>
      <c r="P64" s="1746"/>
      <c r="Q64" s="1746"/>
      <c r="R64" s="1746"/>
      <c r="S64" s="1746"/>
      <c r="T64" s="1746"/>
      <c r="U64" s="1746"/>
      <c r="V64" s="1746"/>
      <c r="W64" s="1746"/>
      <c r="X64" s="1746"/>
      <c r="Y64" s="1746"/>
      <c r="Z64" s="1746"/>
      <c r="AA64" s="1746"/>
      <c r="AB64" s="1746"/>
      <c r="AC64" s="1746"/>
      <c r="AD64" s="1746"/>
      <c r="AE64" s="1746"/>
      <c r="AF64" s="1746"/>
      <c r="AG64" s="1746"/>
      <c r="AH64" s="1746"/>
      <c r="AI64" s="762"/>
      <c r="AJ64" s="76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row>
    <row r="65" spans="1:98" ht="15" customHeight="1">
      <c r="C65" s="687"/>
      <c r="E65" s="1746"/>
      <c r="F65" s="1746"/>
      <c r="G65" s="1746"/>
      <c r="H65" s="1746"/>
      <c r="I65" s="1746"/>
      <c r="J65" s="1746"/>
      <c r="K65" s="1746"/>
      <c r="L65" s="1746"/>
      <c r="M65" s="1746"/>
      <c r="N65" s="1746"/>
      <c r="O65" s="1746"/>
      <c r="P65" s="1746"/>
      <c r="Q65" s="1746"/>
      <c r="R65" s="1746"/>
      <c r="S65" s="1746"/>
      <c r="T65" s="1746"/>
      <c r="U65" s="1746"/>
      <c r="V65" s="1746"/>
      <c r="W65" s="1746"/>
      <c r="X65" s="1746"/>
      <c r="Y65" s="1746"/>
      <c r="Z65" s="1746"/>
      <c r="AA65" s="1746"/>
      <c r="AB65" s="1746"/>
      <c r="AC65" s="1746"/>
      <c r="AD65" s="1746"/>
      <c r="AE65" s="1746"/>
      <c r="AF65" s="1746"/>
      <c r="AG65" s="1746"/>
      <c r="AH65" s="1746"/>
      <c r="AI65" s="762"/>
      <c r="AJ65" s="76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row>
    <row r="66" spans="1:98" ht="12.75">
      <c r="C66" s="687"/>
      <c r="D66" s="687" t="s">
        <v>290</v>
      </c>
      <c r="E66" s="711"/>
      <c r="F66" s="711"/>
      <c r="G66" s="711"/>
      <c r="H66" s="711"/>
      <c r="I66" s="711"/>
      <c r="J66" s="711"/>
      <c r="K66" s="711"/>
      <c r="L66" s="711"/>
      <c r="M66" s="711"/>
      <c r="N66" s="711"/>
      <c r="O66" s="711"/>
      <c r="P66" s="711"/>
      <c r="Q66" s="711"/>
      <c r="R66" s="711"/>
      <c r="S66" s="711"/>
      <c r="T66" s="711"/>
      <c r="U66" s="711"/>
      <c r="V66" s="711"/>
      <c r="W66" s="711"/>
      <c r="X66" s="711"/>
      <c r="Y66" s="1760">
        <v>0.75</v>
      </c>
      <c r="Z66" s="1760"/>
      <c r="AA66" s="1760"/>
      <c r="AB66" s="1760"/>
      <c r="AC66" s="1760"/>
      <c r="AD66" s="1760">
        <v>0.75</v>
      </c>
      <c r="AE66" s="1760"/>
      <c r="AF66" s="1760"/>
      <c r="AG66" s="1760"/>
      <c r="AH66" s="1760"/>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row>
    <row r="67" spans="1:98" ht="12.75">
      <c r="C67" s="687"/>
      <c r="D67" s="365" t="s">
        <v>1270</v>
      </c>
      <c r="Y67" s="1761">
        <f>ROUND(Y63*Y66,0)</f>
        <v>0</v>
      </c>
      <c r="Z67" s="1762"/>
      <c r="AA67" s="1762"/>
      <c r="AB67" s="1762"/>
      <c r="AC67" s="1762"/>
      <c r="AD67" s="1761" t="str">
        <f>IF(Application!D210="At-Risk",AD63*AD66,"$0")</f>
        <v>$0</v>
      </c>
      <c r="AE67" s="1763"/>
      <c r="AF67" s="1763"/>
      <c r="AG67" s="1763"/>
      <c r="AH67" s="1763"/>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row>
    <row r="68" spans="1:98" ht="12.75">
      <c r="C68" s="687"/>
      <c r="E68" s="687"/>
      <c r="AB68" s="712"/>
      <c r="AC68" s="712"/>
      <c r="AD68" s="712"/>
      <c r="AE68" s="712"/>
      <c r="AF68" s="71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row>
    <row r="69" spans="1:98" ht="12.75">
      <c r="A69" s="687" t="s">
        <v>669</v>
      </c>
      <c r="C69" s="365" t="s">
        <v>1276</v>
      </c>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row>
    <row r="70" spans="1:98" ht="12.75">
      <c r="A70" s="707"/>
      <c r="B70" s="683"/>
      <c r="C70" s="707"/>
      <c r="D70" s="361" t="s">
        <v>1271</v>
      </c>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1747"/>
      <c r="AC70" s="1748"/>
      <c r="AD70" s="1748"/>
      <c r="AE70" s="1748"/>
      <c r="AF70" s="1749"/>
      <c r="AG70" s="683"/>
      <c r="AH70" s="683"/>
      <c r="AI70" s="683"/>
      <c r="AJ70" s="683"/>
      <c r="AK70" s="683"/>
      <c r="AL70" s="683"/>
      <c r="AM70" s="683"/>
      <c r="AN70" s="683"/>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row>
    <row r="71" spans="1:98" s="683" customFormat="1" ht="12.75" customHeight="1">
      <c r="A71" s="707"/>
      <c r="C71" s="707"/>
      <c r="D71" s="707"/>
      <c r="E71" s="1764" t="s">
        <v>1538</v>
      </c>
      <c r="F71" s="1764"/>
      <c r="G71" s="1764"/>
      <c r="H71" s="1764"/>
      <c r="I71" s="1764"/>
      <c r="J71" s="1764"/>
      <c r="K71" s="1764"/>
      <c r="L71" s="1764"/>
      <c r="M71" s="1764"/>
      <c r="N71" s="1764"/>
      <c r="O71" s="1764"/>
      <c r="P71" s="1764"/>
      <c r="Q71" s="1764"/>
      <c r="R71" s="1764"/>
      <c r="S71" s="1764"/>
      <c r="T71" s="1764"/>
      <c r="U71" s="1764"/>
      <c r="V71" s="1764"/>
      <c r="W71" s="1764"/>
      <c r="X71" s="1764"/>
      <c r="Y71" s="1764"/>
      <c r="Z71" s="1764"/>
      <c r="AA71" s="1764"/>
      <c r="AB71" s="761"/>
      <c r="AC71" s="761"/>
      <c r="AD71" s="682"/>
      <c r="AE71" s="682"/>
      <c r="AF71" s="682"/>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row>
    <row r="72" spans="1:98" s="683" customFormat="1" ht="12.75" customHeight="1">
      <c r="A72" s="707"/>
      <c r="C72" s="707"/>
      <c r="D72" s="707"/>
      <c r="E72" s="1764"/>
      <c r="F72" s="1764"/>
      <c r="G72" s="1764"/>
      <c r="H72" s="1764"/>
      <c r="I72" s="1764"/>
      <c r="J72" s="1764"/>
      <c r="K72" s="1764"/>
      <c r="L72" s="1764"/>
      <c r="M72" s="1764"/>
      <c r="N72" s="1764"/>
      <c r="O72" s="1764"/>
      <c r="P72" s="1764"/>
      <c r="Q72" s="1764"/>
      <c r="R72" s="1764"/>
      <c r="S72" s="1764"/>
      <c r="T72" s="1764"/>
      <c r="U72" s="1764"/>
      <c r="V72" s="1764"/>
      <c r="W72" s="1764"/>
      <c r="X72" s="1764"/>
      <c r="Y72" s="1764"/>
      <c r="Z72" s="1764"/>
      <c r="AA72" s="1764"/>
      <c r="AB72" s="761"/>
      <c r="AC72" s="761"/>
      <c r="AD72" s="793"/>
      <c r="AE72" s="793"/>
      <c r="AF72" s="793"/>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c r="CB72" s="764"/>
      <c r="CC72" s="764"/>
      <c r="CD72" s="764"/>
      <c r="CE72" s="764"/>
      <c r="CF72" s="764"/>
      <c r="CG72" s="764"/>
      <c r="CH72" s="764"/>
      <c r="CI72" s="764"/>
      <c r="CJ72" s="764"/>
      <c r="CK72" s="764"/>
      <c r="CL72" s="764"/>
      <c r="CM72" s="764"/>
      <c r="CN72" s="764"/>
      <c r="CO72" s="764"/>
      <c r="CP72" s="764"/>
      <c r="CQ72" s="764"/>
      <c r="CR72" s="764"/>
      <c r="CS72" s="764"/>
      <c r="CT72" s="764"/>
    </row>
    <row r="73" spans="1:98" ht="12" customHeight="1">
      <c r="A73" s="707"/>
      <c r="B73" s="683"/>
      <c r="C73" s="707"/>
      <c r="D73" s="707"/>
      <c r="E73" s="1764"/>
      <c r="F73" s="1764"/>
      <c r="G73" s="1764"/>
      <c r="H73" s="1764"/>
      <c r="I73" s="1764"/>
      <c r="J73" s="1764"/>
      <c r="K73" s="1764"/>
      <c r="L73" s="1764"/>
      <c r="M73" s="1764"/>
      <c r="N73" s="1764"/>
      <c r="O73" s="1764"/>
      <c r="P73" s="1764"/>
      <c r="Q73" s="1764"/>
      <c r="R73" s="1764"/>
      <c r="S73" s="1764"/>
      <c r="T73" s="1764"/>
      <c r="U73" s="1764"/>
      <c r="V73" s="1764"/>
      <c r="W73" s="1764"/>
      <c r="X73" s="1764"/>
      <c r="Y73" s="1764"/>
      <c r="Z73" s="1764"/>
      <c r="AA73" s="1764"/>
      <c r="AB73" s="761"/>
      <c r="AC73" s="761"/>
      <c r="AD73" s="714"/>
      <c r="AE73" s="714"/>
      <c r="AF73" s="714"/>
      <c r="AG73" s="683"/>
      <c r="AH73" s="683"/>
      <c r="AI73" s="683"/>
      <c r="AJ73" s="683"/>
      <c r="AK73" s="683"/>
      <c r="AL73" s="683"/>
      <c r="AM73" s="683"/>
      <c r="AN73" s="683"/>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707"/>
      <c r="B74" s="683"/>
      <c r="C74" s="707"/>
      <c r="D74" s="707"/>
      <c r="E74" s="718"/>
      <c r="F74" s="718"/>
      <c r="G74" s="718"/>
      <c r="H74" s="718"/>
      <c r="I74" s="718"/>
      <c r="J74" s="718"/>
      <c r="K74" s="718"/>
      <c r="L74" s="718"/>
      <c r="M74" s="718"/>
      <c r="N74" s="718"/>
      <c r="O74" s="718"/>
      <c r="P74" s="718"/>
      <c r="Q74" s="718"/>
      <c r="R74" s="718"/>
      <c r="S74" s="718"/>
      <c r="T74" s="718"/>
      <c r="U74" s="718"/>
      <c r="V74" s="718"/>
      <c r="W74" s="718"/>
      <c r="X74" s="718"/>
      <c r="Y74" s="718"/>
      <c r="Z74" s="718"/>
      <c r="AA74" s="713"/>
      <c r="AB74" s="713"/>
      <c r="AC74" s="713"/>
      <c r="AD74" s="714"/>
      <c r="AE74" s="714"/>
      <c r="AF74" s="714"/>
      <c r="AG74" s="683"/>
      <c r="AH74" s="683"/>
      <c r="AI74" s="683"/>
      <c r="AJ74" s="683"/>
      <c r="AK74" s="683"/>
      <c r="AL74" s="683"/>
      <c r="AM74" s="683"/>
      <c r="AN74" s="683"/>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row>
    <row r="75" spans="1:98" ht="12" customHeight="1">
      <c r="C75" s="687"/>
      <c r="D75" s="357" t="s">
        <v>1272</v>
      </c>
      <c r="AB75" s="1754">
        <f>ROUND(IF(ISERROR((AB58/AB70)),0,(AB58/AB70)),0)</f>
        <v>0</v>
      </c>
      <c r="AC75" s="1754"/>
      <c r="AD75" s="1754"/>
      <c r="AE75" s="1754"/>
      <c r="AF75" s="1754"/>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row>
    <row r="76" spans="1:98" ht="12.75" customHeight="1">
      <c r="C76" s="687"/>
      <c r="D76" s="357" t="s">
        <v>1273</v>
      </c>
      <c r="AB76" s="1755">
        <f>IF((Y67+AD67&lt;AB75),Y67+AD67,AB75)</f>
        <v>0</v>
      </c>
      <c r="AC76" s="1756"/>
      <c r="AD76" s="1756"/>
      <c r="AE76" s="1756"/>
      <c r="AF76" s="1757"/>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row>
    <row r="77" spans="1:98" ht="12.75" customHeight="1">
      <c r="C77" s="687"/>
      <c r="D77" s="357" t="s">
        <v>1274</v>
      </c>
      <c r="AB77" s="1758">
        <f>AB76*AB70</f>
        <v>0</v>
      </c>
      <c r="AC77" s="1758"/>
      <c r="AD77" s="1758"/>
      <c r="AE77" s="1758"/>
      <c r="AF77" s="1758"/>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row>
    <row r="78" spans="1:98" s="691" customFormat="1" ht="12.75" customHeight="1">
      <c r="C78" s="719"/>
      <c r="D78" s="719"/>
      <c r="AB78" s="720"/>
      <c r="AC78" s="720"/>
      <c r="AD78" s="720"/>
      <c r="AE78" s="720"/>
      <c r="AF78" s="720"/>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row>
    <row r="79" spans="1:98" ht="12.75" customHeight="1">
      <c r="A79" s="691"/>
      <c r="B79" s="691"/>
      <c r="C79" s="691"/>
      <c r="D79" s="687" t="s">
        <v>846</v>
      </c>
      <c r="AB79" s="1741">
        <f>AB48-(AB56+AB77)</f>
        <v>2946440</v>
      </c>
      <c r="AC79" s="1741"/>
      <c r="AD79" s="1741"/>
      <c r="AE79" s="1741"/>
      <c r="AF79" s="1741"/>
      <c r="AG79" s="691"/>
      <c r="AH79" s="691"/>
      <c r="AI79" s="691"/>
      <c r="AJ79" s="691"/>
      <c r="AK79" s="691"/>
      <c r="AL79" s="691"/>
      <c r="AM79" s="691"/>
      <c r="AN79" s="69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row>
    <row r="80" spans="1:98" ht="12.75" customHeight="1">
      <c r="A80" s="691"/>
      <c r="B80" s="691"/>
      <c r="C80" s="691"/>
      <c r="D80" s="691"/>
      <c r="F80" s="715"/>
      <c r="J80" s="715" t="str">
        <f>IF(AB79&gt;0,"FUNDING GAP MUST NOT EXCEED ZERO","")</f>
        <v>FUNDING GAP MUST NOT EXCEED ZERO</v>
      </c>
      <c r="AB80" s="691"/>
      <c r="AC80" s="691"/>
      <c r="AD80" s="691"/>
      <c r="AE80" s="691"/>
      <c r="AF80" s="691"/>
      <c r="AG80" s="691"/>
      <c r="AH80" s="691"/>
      <c r="AI80" s="691"/>
      <c r="AJ80" s="691"/>
      <c r="AK80" s="691"/>
      <c r="AL80" s="691"/>
      <c r="AM80" s="691"/>
      <c r="AN80" s="69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row>
    <row r="81" spans="1:98" ht="12.75" customHeight="1">
      <c r="A81" s="691"/>
      <c r="B81" s="691"/>
      <c r="C81" s="691"/>
      <c r="D81" s="716"/>
      <c r="AB81" s="691"/>
      <c r="AC81" s="691"/>
      <c r="AD81" s="691"/>
      <c r="AE81" s="691"/>
      <c r="AF81" s="691"/>
      <c r="AG81" s="691"/>
      <c r="AH81" s="691"/>
      <c r="AI81" s="691"/>
      <c r="AJ81" s="691"/>
      <c r="AK81" s="691"/>
      <c r="AL81" s="691"/>
      <c r="AM81" s="691"/>
      <c r="AN81" s="69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AB75:AF75"/>
    <mergeCell ref="AB76:AF76"/>
    <mergeCell ref="AB77:AF77"/>
    <mergeCell ref="AB79:AF79"/>
    <mergeCell ref="A60:AL60"/>
    <mergeCell ref="Y66:AC66"/>
    <mergeCell ref="AD66:AH66"/>
    <mergeCell ref="Y67:AC67"/>
    <mergeCell ref="AD67:AH67"/>
    <mergeCell ref="AB70:AF70"/>
    <mergeCell ref="E71:AA73"/>
    <mergeCell ref="AB58:AF58"/>
    <mergeCell ref="Y62:AC62"/>
    <mergeCell ref="AD62:AH62"/>
    <mergeCell ref="Y63:AC63"/>
    <mergeCell ref="AD63:AH63"/>
    <mergeCell ref="E64:AH65"/>
    <mergeCell ref="AB49:AF49"/>
    <mergeCell ref="E50:Z51"/>
    <mergeCell ref="AB53:AF53"/>
    <mergeCell ref="AB54:AF54"/>
    <mergeCell ref="AB55:AF55"/>
    <mergeCell ref="AB56:AF5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D28:AH28"/>
    <mergeCell ref="AI28:AM28"/>
    <mergeCell ref="T24:AM24"/>
    <mergeCell ref="T25:X25"/>
    <mergeCell ref="Y25:AC25"/>
    <mergeCell ref="AD25:AH25"/>
    <mergeCell ref="AI25:AM25"/>
    <mergeCell ref="T26:X26"/>
    <mergeCell ref="Y26:AC26"/>
    <mergeCell ref="AD26:AH26"/>
    <mergeCell ref="AI26:AM26"/>
    <mergeCell ref="T20:X20"/>
    <mergeCell ref="Y20:AC20"/>
    <mergeCell ref="AD20:AH20"/>
    <mergeCell ref="AI20:AM20"/>
    <mergeCell ref="T21:X21"/>
    <mergeCell ref="Y21:AC21"/>
    <mergeCell ref="AD21:AH21"/>
    <mergeCell ref="AI21:AM21"/>
    <mergeCell ref="T27:X27"/>
    <mergeCell ref="Y27:AC27"/>
    <mergeCell ref="AD27:AH27"/>
    <mergeCell ref="AI27:AM27"/>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Farmworker Tax Credit Factor must be within stated range." sqref="AB70:AF70">
      <formula1>0.7</formula1>
      <formula2>1.25</formula2>
    </dataValidation>
  </dataValidations>
  <pageMargins left="0.5" right="0.5" top="1" bottom="1" header="0.5" footer="0.5"/>
  <pageSetup scale="97" firstPageNumber="24" orientation="portrait" useFirstPageNumber="1"/>
  <headerFooter alignWithMargins="0">
    <oddFooter>&amp;C&amp;P&amp;R&amp;8&amp;A</oddFooter>
  </headerFooter>
  <rowBreaks count="1" manualBreakCount="1">
    <brk id="44" max="37" man="1"/>
  </rowBreaks>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2018-12-28T15:53:17Z</cp:lastPrinted>
  <dcterms:created xsi:type="dcterms:W3CDTF">2007-12-27T18:26:28Z</dcterms:created>
  <dcterms:modified xsi:type="dcterms:W3CDTF">2019-10-12T00:06:15Z</dcterms:modified>
</cp:coreProperties>
</file>