
<file path=[Content_Types].xml><?xml version="1.0" encoding="utf-8"?>
<Types xmlns="http://schemas.openxmlformats.org/package/2006/content-type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110"/>
  <workbookPr showInkAnnotation="0" codeName="ThisWorkbook" autoCompressPictures="0"/>
  <mc:AlternateContent xmlns:mc="http://schemas.openxmlformats.org/markup-compatibility/2006">
    <mc:Choice Requires="x15">
      <x15ac:absPath xmlns:x15ac="http://schemas.microsoft.com/office/spreadsheetml/2010/11/ac" url="/Users/jamescoles/Housing Tools Dropbox/James Coles/River City/TCAC/TCAC 4% JAN20/ATTACHMENTS - 4%/00-00 TCAC Excel Application- Att 40 - State Tax Credit App/"/>
    </mc:Choice>
  </mc:AlternateContent>
  <xr:revisionPtr revIDLastSave="0" documentId="13_ncr:1_{18EB3AE6-DAB4-9949-8D56-397345C59C43}" xr6:coauthVersionLast="45" xr6:coauthVersionMax="45" xr10:uidLastSave="{00000000-0000-0000-0000-000000000000}"/>
  <workbookProtection workbookAlgorithmName="SHA-512" workbookHashValue="xay29cbxVBvizMtTH3nayQ6qSADVhFf5JinhoUNcwV0I7am5QyH0FHZJtl0zrj4dKiU0oREFw4uO4rBi91aXvQ==" workbookSaltValue="bW0X1Jq9UNXwJbhuSzeqfw==" workbookSpinCount="100000" lockStructure="1"/>
  <bookViews>
    <workbookView xWindow="60" yWindow="460" windowWidth="28740" windowHeight="16160" tabRatio="905" firstSheet="2" activeTab="4"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'[4]Basis Matrix'!$A$1:$H$145</definedName>
    <definedName name="PRINT" localSheetId="2">'[4]Basis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Application!$A$611:$AK$632</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[4]Feasibility!$X$4:$AL$75</definedName>
    <definedName name="PRINT1" localSheetId="2">[4]Feasibility!$X$4:$AL$75</definedName>
    <definedName name="PRINT1" localSheetId="11">[4]Feasibility!$X$4:$AL$75</definedName>
    <definedName name="PRINT1">[4]Feasibility!$X$4:$AL$75</definedName>
    <definedName name="PRINT2" localSheetId="1">[4]Feasibility!$X$78:$AM$145</definedName>
    <definedName name="PRINT2" localSheetId="3">[4]Feasibility!$X$78:$AM$145</definedName>
    <definedName name="PRINT2" localSheetId="2">[4]Feasibility!$X$78:$AM$145</definedName>
    <definedName name="PRINT2" localSheetId="11">[4]Feasibility!$X$78:$AM$145</definedName>
    <definedName name="PRINT2">[4]Feasibility!$X$78:$AM$145</definedName>
    <definedName name="PRINT3" localSheetId="1">[4]Feasibility!$A$152:$L$224</definedName>
    <definedName name="PRINT3" localSheetId="3">[4]Feasibility!$A$152:$L$224</definedName>
    <definedName name="PRINT3" localSheetId="2">[4]Feasibility!$A$152:$L$224</definedName>
    <definedName name="PRINT3" localSheetId="11">[4]Feasibility!$A$152:$L$224</definedName>
    <definedName name="PRINT3">[4]Feasibility!$A$152:$L$224</definedName>
    <definedName name="PRINT4" localSheetId="1">[4]Feasibility!$A$225:$L$310</definedName>
    <definedName name="PRINT4" localSheetId="3">[4]Feasibility!$A$225:$L$310</definedName>
    <definedName name="PRINT4" localSheetId="2">[4]Feasibility!$A$225:$L$310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[5]Application!$AP$210:$AP$219</definedName>
    <definedName name="TC_Rent" localSheetId="7">[1]Application!$BC$674:$BI$731</definedName>
    <definedName name="TC_Rent" localSheetId="1">'[4]100%RENTS'!$A$5:$H$62</definedName>
    <definedName name="TC_Rent" localSheetId="3">'[4]100%RENTS'!$A$5:$H$62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P618" i="3" l="1"/>
  <c r="AA911" i="3"/>
  <c r="AA910" i="3"/>
  <c r="AA909" i="3"/>
  <c r="AA894" i="3"/>
  <c r="AA893" i="3"/>
  <c r="AB71" i="15"/>
  <c r="AB50" i="15"/>
  <c r="T25" i="15"/>
  <c r="Y7" i="15" s="1"/>
  <c r="G48" i="7"/>
  <c r="I48" i="7" s="1"/>
  <c r="E24" i="7"/>
  <c r="G24" i="7" s="1"/>
  <c r="I24" i="7" s="1"/>
  <c r="E36" i="7"/>
  <c r="G36" i="7"/>
  <c r="I36" i="7"/>
  <c r="K48" i="7"/>
  <c r="M48" i="7" s="1"/>
  <c r="O48" i="7" s="1"/>
  <c r="Q48" i="7" s="1"/>
  <c r="S48" i="7" s="1"/>
  <c r="K24" i="7"/>
  <c r="M24" i="7" s="1"/>
  <c r="O24" i="7" s="1"/>
  <c r="Q24" i="7" s="1"/>
  <c r="S24" i="7" s="1"/>
  <c r="K36" i="7"/>
  <c r="M36" i="7"/>
  <c r="O36" i="7"/>
  <c r="Q36" i="7" s="1"/>
  <c r="S36" i="7" s="1"/>
  <c r="U36" i="7" s="1"/>
  <c r="U48" i="7"/>
  <c r="W48" i="7" s="1"/>
  <c r="U24" i="7"/>
  <c r="W24" i="7" s="1"/>
  <c r="Y24" i="7" s="1"/>
  <c r="AA24" i="7" s="1"/>
  <c r="AC24" i="7" s="1"/>
  <c r="AE24" i="7" s="1"/>
  <c r="AG24" i="7" s="1"/>
  <c r="W36" i="7"/>
  <c r="Y48" i="7"/>
  <c r="AA48" i="7" s="1"/>
  <c r="AC48" i="7" s="1"/>
  <c r="AE48" i="7" s="1"/>
  <c r="AG48" i="7" s="1"/>
  <c r="AI48" i="7" s="1"/>
  <c r="AK48" i="7" s="1"/>
  <c r="AM48" i="7" s="1"/>
  <c r="AO48" i="7" s="1"/>
  <c r="AQ48" i="7" s="1"/>
  <c r="AS48" i="7" s="1"/>
  <c r="AU48" i="7" s="1"/>
  <c r="AW48" i="7" s="1"/>
  <c r="AY48" i="7" s="1"/>
  <c r="Y36" i="7"/>
  <c r="AA36" i="7" s="1"/>
  <c r="AC36" i="7" s="1"/>
  <c r="AE36" i="7" s="1"/>
  <c r="AG36" i="7" s="1"/>
  <c r="BA48" i="7"/>
  <c r="BC48" i="7" s="1"/>
  <c r="BE48" i="7" s="1"/>
  <c r="BG48" i="7" s="1"/>
  <c r="BI48" i="7"/>
  <c r="BK48" i="7" s="1"/>
  <c r="BM48" i="7"/>
  <c r="BO48" i="7" s="1"/>
  <c r="BQ48" i="7" s="1"/>
  <c r="BS48" i="7" s="1"/>
  <c r="BU48" i="7" s="1"/>
  <c r="BW48" i="7" s="1"/>
  <c r="BY48" i="7" s="1"/>
  <c r="CA48" i="7" s="1"/>
  <c r="CC48" i="7" s="1"/>
  <c r="CE48" i="7" s="1"/>
  <c r="CG48" i="7" s="1"/>
  <c r="CI48" i="7" s="1"/>
  <c r="CK48" i="7" s="1"/>
  <c r="CM48" i="7" s="1"/>
  <c r="CO48" i="7" s="1"/>
  <c r="CQ48" i="7" s="1"/>
  <c r="CS48" i="7" s="1"/>
  <c r="CU48" i="7" s="1"/>
  <c r="CW48" i="7" s="1"/>
  <c r="CY48" i="7" s="1"/>
  <c r="DA48" i="7" s="1"/>
  <c r="DC48" i="7" s="1"/>
  <c r="DE48" i="7" s="1"/>
  <c r="DG48" i="7" s="1"/>
  <c r="DI48" i="7" s="1"/>
  <c r="DK48" i="7" s="1"/>
  <c r="DM48" i="7" s="1"/>
  <c r="DO48" i="7" s="1"/>
  <c r="DQ48" i="7" s="1"/>
  <c r="DS48" i="7" s="1"/>
  <c r="DU48" i="7" s="1"/>
  <c r="DW48" i="7" s="1"/>
  <c r="DY48" i="7" s="1"/>
  <c r="EA48" i="7" s="1"/>
  <c r="EC48" i="7" s="1"/>
  <c r="EE48" i="7" s="1"/>
  <c r="EG48" i="7" s="1"/>
  <c r="EI48" i="7" s="1"/>
  <c r="EK48" i="7" s="1"/>
  <c r="EM48" i="7" s="1"/>
  <c r="EO48" i="7" s="1"/>
  <c r="EQ48" i="7" s="1"/>
  <c r="ES48" i="7" s="1"/>
  <c r="EU48" i="7" s="1"/>
  <c r="EW48" i="7" s="1"/>
  <c r="EY48" i="7" s="1"/>
  <c r="FA48" i="7" s="1"/>
  <c r="FC48" i="7" s="1"/>
  <c r="FE48" i="7" s="1"/>
  <c r="FG48" i="7" s="1"/>
  <c r="FI48" i="7" s="1"/>
  <c r="FK48" i="7" s="1"/>
  <c r="FM48" i="7" s="1"/>
  <c r="FO48" i="7" s="1"/>
  <c r="FQ48" i="7" s="1"/>
  <c r="FS48" i="7" s="1"/>
  <c r="FU48" i="7" s="1"/>
  <c r="FW48" i="7" s="1"/>
  <c r="FY48" i="7" s="1"/>
  <c r="GA48" i="7" s="1"/>
  <c r="GC48" i="7" s="1"/>
  <c r="GE48" i="7" s="1"/>
  <c r="GG48" i="7" s="1"/>
  <c r="GI48" i="7" s="1"/>
  <c r="GK48" i="7" s="1"/>
  <c r="GM48" i="7" s="1"/>
  <c r="GO48" i="7" s="1"/>
  <c r="GQ48" i="7" s="1"/>
  <c r="GS48" i="7" s="1"/>
  <c r="GU48" i="7" s="1"/>
  <c r="GW48" i="7" s="1"/>
  <c r="GY48" i="7" s="1"/>
  <c r="HA48" i="7" s="1"/>
  <c r="HC48" i="7" s="1"/>
  <c r="HE48" i="7" s="1"/>
  <c r="HG48" i="7" s="1"/>
  <c r="HI48" i="7" s="1"/>
  <c r="HK48" i="7" s="1"/>
  <c r="HM48" i="7" s="1"/>
  <c r="HO48" i="7" s="1"/>
  <c r="HQ48" i="7" s="1"/>
  <c r="HS48" i="7" s="1"/>
  <c r="HU48" i="7" s="1"/>
  <c r="HW48" i="7" s="1"/>
  <c r="HY48" i="7" s="1"/>
  <c r="IA48" i="7" s="1"/>
  <c r="IC48" i="7" s="1"/>
  <c r="IE48" i="7" s="1"/>
  <c r="IG48" i="7" s="1"/>
  <c r="II48" i="7" s="1"/>
  <c r="IK48" i="7" s="1"/>
  <c r="IM48" i="7" s="1"/>
  <c r="IO48" i="7" s="1"/>
  <c r="IQ48" i="7" s="1"/>
  <c r="IS48" i="7" s="1"/>
  <c r="IU48" i="7" s="1"/>
  <c r="IW48" i="7" s="1"/>
  <c r="IY48" i="7" s="1"/>
  <c r="JA48" i="7" s="1"/>
  <c r="JC48" i="7" s="1"/>
  <c r="JE48" i="7" s="1"/>
  <c r="JG48" i="7" s="1"/>
  <c r="JI48" i="7" s="1"/>
  <c r="JK48" i="7" s="1"/>
  <c r="JM48" i="7" s="1"/>
  <c r="JO48" i="7" s="1"/>
  <c r="JQ48" i="7" s="1"/>
  <c r="JS48" i="7" s="1"/>
  <c r="JU48" i="7" s="1"/>
  <c r="JW48" i="7" s="1"/>
  <c r="JY48" i="7" s="1"/>
  <c r="KA48" i="7" s="1"/>
  <c r="KC48" i="7" s="1"/>
  <c r="KE48" i="7" s="1"/>
  <c r="KG48" i="7" s="1"/>
  <c r="KI48" i="7" s="1"/>
  <c r="KK48" i="7" s="1"/>
  <c r="KM48" i="7" s="1"/>
  <c r="KO48" i="7" s="1"/>
  <c r="KQ48" i="7" s="1"/>
  <c r="KS48" i="7" s="1"/>
  <c r="KU48" i="7" s="1"/>
  <c r="KW48" i="7" s="1"/>
  <c r="KY48" i="7" s="1"/>
  <c r="LA48" i="7" s="1"/>
  <c r="LC48" i="7" s="1"/>
  <c r="LE48" i="7" s="1"/>
  <c r="LG48" i="7" s="1"/>
  <c r="LI48" i="7" s="1"/>
  <c r="LK48" i="7" s="1"/>
  <c r="LM48" i="7" s="1"/>
  <c r="LO48" i="7" s="1"/>
  <c r="LQ48" i="7" s="1"/>
  <c r="LS48" i="7" s="1"/>
  <c r="LU48" i="7" s="1"/>
  <c r="LW48" i="7" s="1"/>
  <c r="LY48" i="7" s="1"/>
  <c r="MA48" i="7" s="1"/>
  <c r="MC48" i="7" s="1"/>
  <c r="ME48" i="7" s="1"/>
  <c r="MG48" i="7" s="1"/>
  <c r="MI48" i="7" s="1"/>
  <c r="MK48" i="7" s="1"/>
  <c r="MM48" i="7" s="1"/>
  <c r="MO48" i="7" s="1"/>
  <c r="MQ48" i="7" s="1"/>
  <c r="MS48" i="7" s="1"/>
  <c r="MU48" i="7" s="1"/>
  <c r="MW48" i="7" s="1"/>
  <c r="MY48" i="7" s="1"/>
  <c r="NA48" i="7" s="1"/>
  <c r="NC48" i="7" s="1"/>
  <c r="NE48" i="7" s="1"/>
  <c r="NG48" i="7" s="1"/>
  <c r="NI48" i="7" s="1"/>
  <c r="NK48" i="7" s="1"/>
  <c r="NM48" i="7" s="1"/>
  <c r="NO48" i="7" s="1"/>
  <c r="NQ48" i="7" s="1"/>
  <c r="NS48" i="7" s="1"/>
  <c r="NU48" i="7" s="1"/>
  <c r="NW48" i="7" s="1"/>
  <c r="NY48" i="7" s="1"/>
  <c r="OA48" i="7" s="1"/>
  <c r="OC48" i="7" s="1"/>
  <c r="OE48" i="7" s="1"/>
  <c r="OG48" i="7" s="1"/>
  <c r="OI48" i="7" s="1"/>
  <c r="OK48" i="7" s="1"/>
  <c r="OM48" i="7" s="1"/>
  <c r="OO48" i="7" s="1"/>
  <c r="OQ48" i="7" s="1"/>
  <c r="OS48" i="7" s="1"/>
  <c r="OU48" i="7" s="1"/>
  <c r="OW48" i="7" s="1"/>
  <c r="OY48" i="7" s="1"/>
  <c r="PA48" i="7" s="1"/>
  <c r="PC48" i="7" s="1"/>
  <c r="PE48" i="7" s="1"/>
  <c r="PG48" i="7" s="1"/>
  <c r="PI48" i="7" s="1"/>
  <c r="PK48" i="7" s="1"/>
  <c r="PM48" i="7" s="1"/>
  <c r="PO48" i="7" s="1"/>
  <c r="PQ48" i="7" s="1"/>
  <c r="PS48" i="7" s="1"/>
  <c r="PU48" i="7" s="1"/>
  <c r="PW48" i="7" s="1"/>
  <c r="PY48" i="7" s="1"/>
  <c r="QA48" i="7" s="1"/>
  <c r="QC48" i="7" s="1"/>
  <c r="QE48" i="7" s="1"/>
  <c r="QG48" i="7" s="1"/>
  <c r="QI48" i="7" s="1"/>
  <c r="QK48" i="7" s="1"/>
  <c r="QM48" i="7" s="1"/>
  <c r="QO48" i="7" s="1"/>
  <c r="QQ48" i="7" s="1"/>
  <c r="QS48" i="7" s="1"/>
  <c r="QU48" i="7" s="1"/>
  <c r="QW48" i="7" s="1"/>
  <c r="QY48" i="7" s="1"/>
  <c r="RA48" i="7" s="1"/>
  <c r="RC48" i="7" s="1"/>
  <c r="RE48" i="7" s="1"/>
  <c r="RG48" i="7" s="1"/>
  <c r="RI48" i="7" s="1"/>
  <c r="RK48" i="7" s="1"/>
  <c r="RM48" i="7" s="1"/>
  <c r="RO48" i="7" s="1"/>
  <c r="RQ48" i="7" s="1"/>
  <c r="RS48" i="7" s="1"/>
  <c r="RU48" i="7" s="1"/>
  <c r="RW48" i="7" s="1"/>
  <c r="RY48" i="7" s="1"/>
  <c r="SA48" i="7" s="1"/>
  <c r="SC48" i="7" s="1"/>
  <c r="SE48" i="7" s="1"/>
  <c r="SG48" i="7" s="1"/>
  <c r="SI48" i="7" s="1"/>
  <c r="SK48" i="7" s="1"/>
  <c r="SM48" i="7" s="1"/>
  <c r="SO48" i="7" s="1"/>
  <c r="SQ48" i="7" s="1"/>
  <c r="SS48" i="7" s="1"/>
  <c r="SU48" i="7" s="1"/>
  <c r="SW48" i="7" s="1"/>
  <c r="SY48" i="7" s="1"/>
  <c r="TA48" i="7" s="1"/>
  <c r="TC48" i="7" s="1"/>
  <c r="TE48" i="7" s="1"/>
  <c r="TG48" i="7" s="1"/>
  <c r="TI48" i="7" s="1"/>
  <c r="TK48" i="7" s="1"/>
  <c r="TM48" i="7" s="1"/>
  <c r="TO48" i="7" s="1"/>
  <c r="TQ48" i="7" s="1"/>
  <c r="TS48" i="7" s="1"/>
  <c r="TU48" i="7" s="1"/>
  <c r="TW48" i="7" s="1"/>
  <c r="TY48" i="7" s="1"/>
  <c r="UA48" i="7" s="1"/>
  <c r="UC48" i="7" s="1"/>
  <c r="UE48" i="7" s="1"/>
  <c r="UG48" i="7" s="1"/>
  <c r="UI48" i="7" s="1"/>
  <c r="UK48" i="7" s="1"/>
  <c r="UM48" i="7" s="1"/>
  <c r="UO48" i="7" s="1"/>
  <c r="UQ48" i="7" s="1"/>
  <c r="US48" i="7" s="1"/>
  <c r="UU48" i="7" s="1"/>
  <c r="UW48" i="7" s="1"/>
  <c r="UY48" i="7" s="1"/>
  <c r="VA48" i="7" s="1"/>
  <c r="VC48" i="7" s="1"/>
  <c r="VE48" i="7" s="1"/>
  <c r="VG48" i="7" s="1"/>
  <c r="VI48" i="7" s="1"/>
  <c r="VK48" i="7" s="1"/>
  <c r="VM48" i="7" s="1"/>
  <c r="VO48" i="7" s="1"/>
  <c r="VQ48" i="7" s="1"/>
  <c r="VS48" i="7" s="1"/>
  <c r="VU48" i="7" s="1"/>
  <c r="VW48" i="7" s="1"/>
  <c r="VY48" i="7" s="1"/>
  <c r="WA48" i="7" s="1"/>
  <c r="WC48" i="7" s="1"/>
  <c r="WE48" i="7" s="1"/>
  <c r="WG48" i="7" s="1"/>
  <c r="WI48" i="7" s="1"/>
  <c r="WK48" i="7" s="1"/>
  <c r="WM48" i="7" s="1"/>
  <c r="WO48" i="7" s="1"/>
  <c r="WQ48" i="7" s="1"/>
  <c r="WS48" i="7" s="1"/>
  <c r="WU48" i="7" s="1"/>
  <c r="WW48" i="7" s="1"/>
  <c r="WY48" i="7" s="1"/>
  <c r="XA48" i="7" s="1"/>
  <c r="XC48" i="7" s="1"/>
  <c r="XE48" i="7" s="1"/>
  <c r="XG48" i="7" s="1"/>
  <c r="XI48" i="7" s="1"/>
  <c r="XK48" i="7" s="1"/>
  <c r="XM48" i="7" s="1"/>
  <c r="XO48" i="7" s="1"/>
  <c r="XQ48" i="7" s="1"/>
  <c r="XS48" i="7" s="1"/>
  <c r="XU48" i="7" s="1"/>
  <c r="XW48" i="7" s="1"/>
  <c r="XY48" i="7" s="1"/>
  <c r="YA48" i="7" s="1"/>
  <c r="YC48" i="7" s="1"/>
  <c r="YE48" i="7" s="1"/>
  <c r="YG48" i="7" s="1"/>
  <c r="YI48" i="7" s="1"/>
  <c r="YK48" i="7" s="1"/>
  <c r="YM48" i="7" s="1"/>
  <c r="YO48" i="7" s="1"/>
  <c r="YQ48" i="7" s="1"/>
  <c r="YS48" i="7" s="1"/>
  <c r="YU48" i="7" s="1"/>
  <c r="YW48" i="7" s="1"/>
  <c r="YY48" i="7" s="1"/>
  <c r="ZA48" i="7" s="1"/>
  <c r="ZC48" i="7" s="1"/>
  <c r="ZE48" i="7" s="1"/>
  <c r="ZG48" i="7" s="1"/>
  <c r="ZI48" i="7" s="1"/>
  <c r="ZK48" i="7" s="1"/>
  <c r="ZM48" i="7" s="1"/>
  <c r="ZO48" i="7" s="1"/>
  <c r="ZQ48" i="7" s="1"/>
  <c r="ZS48" i="7" s="1"/>
  <c r="ZU48" i="7" s="1"/>
  <c r="ZW48" i="7" s="1"/>
  <c r="ZY48" i="7" s="1"/>
  <c r="AAA48" i="7" s="1"/>
  <c r="AAC48" i="7" s="1"/>
  <c r="AAE48" i="7" s="1"/>
  <c r="AAG48" i="7" s="1"/>
  <c r="AAI48" i="7" s="1"/>
  <c r="AAK48" i="7" s="1"/>
  <c r="AAM48" i="7" s="1"/>
  <c r="AAO48" i="7" s="1"/>
  <c r="AAQ48" i="7" s="1"/>
  <c r="AAS48" i="7" s="1"/>
  <c r="AAU48" i="7" s="1"/>
  <c r="AAW48" i="7" s="1"/>
  <c r="AAY48" i="7" s="1"/>
  <c r="ABA48" i="7" s="1"/>
  <c r="ABC48" i="7" s="1"/>
  <c r="ABE48" i="7" s="1"/>
  <c r="ABG48" i="7" s="1"/>
  <c r="ABI48" i="7" s="1"/>
  <c r="ABK48" i="7" s="1"/>
  <c r="ABM48" i="7" s="1"/>
  <c r="ABO48" i="7" s="1"/>
  <c r="ABQ48" i="7" s="1"/>
  <c r="ABS48" i="7" s="1"/>
  <c r="ABU48" i="7" s="1"/>
  <c r="ABW48" i="7" s="1"/>
  <c r="ABY48" i="7" s="1"/>
  <c r="ACA48" i="7" s="1"/>
  <c r="ACC48" i="7" s="1"/>
  <c r="ACE48" i="7" s="1"/>
  <c r="ACG48" i="7" s="1"/>
  <c r="ACI48" i="7" s="1"/>
  <c r="ACK48" i="7" s="1"/>
  <c r="ACM48" i="7" s="1"/>
  <c r="ACO48" i="7" s="1"/>
  <c r="ACQ48" i="7" s="1"/>
  <c r="ACS48" i="7" s="1"/>
  <c r="ACU48" i="7" s="1"/>
  <c r="ACW48" i="7" s="1"/>
  <c r="ACY48" i="7" s="1"/>
  <c r="ADA48" i="7" s="1"/>
  <c r="ADC48" i="7" s="1"/>
  <c r="ADE48" i="7" s="1"/>
  <c r="ADG48" i="7" s="1"/>
  <c r="ADI48" i="7" s="1"/>
  <c r="ADK48" i="7" s="1"/>
  <c r="ADM48" i="7" s="1"/>
  <c r="ADO48" i="7" s="1"/>
  <c r="ADQ48" i="7" s="1"/>
  <c r="ADS48" i="7" s="1"/>
  <c r="ADU48" i="7" s="1"/>
  <c r="ADW48" i="7" s="1"/>
  <c r="ADY48" i="7" s="1"/>
  <c r="AEA48" i="7" s="1"/>
  <c r="AEC48" i="7" s="1"/>
  <c r="AEE48" i="7" s="1"/>
  <c r="AEG48" i="7" s="1"/>
  <c r="AEI48" i="7" s="1"/>
  <c r="AEK48" i="7" s="1"/>
  <c r="AEM48" i="7" s="1"/>
  <c r="AEO48" i="7" s="1"/>
  <c r="AEQ48" i="7" s="1"/>
  <c r="AES48" i="7" s="1"/>
  <c r="AEU48" i="7" s="1"/>
  <c r="AEW48" i="7" s="1"/>
  <c r="AEY48" i="7" s="1"/>
  <c r="AFA48" i="7" s="1"/>
  <c r="AFC48" i="7" s="1"/>
  <c r="AFE48" i="7" s="1"/>
  <c r="AFG48" i="7" s="1"/>
  <c r="AFI48" i="7" s="1"/>
  <c r="AFK48" i="7" s="1"/>
  <c r="AFM48" i="7" s="1"/>
  <c r="AFO48" i="7" s="1"/>
  <c r="AFQ48" i="7" s="1"/>
  <c r="AFS48" i="7" s="1"/>
  <c r="AFU48" i="7" s="1"/>
  <c r="AFW48" i="7" s="1"/>
  <c r="AFY48" i="7" s="1"/>
  <c r="AGA48" i="7" s="1"/>
  <c r="AGC48" i="7" s="1"/>
  <c r="AGE48" i="7" s="1"/>
  <c r="AGG48" i="7" s="1"/>
  <c r="AGI48" i="7" s="1"/>
  <c r="AGK48" i="7" s="1"/>
  <c r="AGM48" i="7" s="1"/>
  <c r="AGO48" i="7" s="1"/>
  <c r="AGQ48" i="7" s="1"/>
  <c r="AGS48" i="7" s="1"/>
  <c r="AGU48" i="7" s="1"/>
  <c r="AGW48" i="7" s="1"/>
  <c r="AGY48" i="7" s="1"/>
  <c r="AHA48" i="7" s="1"/>
  <c r="AHC48" i="7" s="1"/>
  <c r="AHE48" i="7" s="1"/>
  <c r="AHG48" i="7" s="1"/>
  <c r="AHI48" i="7" s="1"/>
  <c r="AHK48" i="7" s="1"/>
  <c r="AHM48" i="7" s="1"/>
  <c r="AHO48" i="7" s="1"/>
  <c r="AHQ48" i="7" s="1"/>
  <c r="AHS48" i="7" s="1"/>
  <c r="AHU48" i="7" s="1"/>
  <c r="AHW48" i="7" s="1"/>
  <c r="AHY48" i="7" s="1"/>
  <c r="AIA48" i="7" s="1"/>
  <c r="AIC48" i="7" s="1"/>
  <c r="AIE48" i="7" s="1"/>
  <c r="AIG48" i="7" s="1"/>
  <c r="AII48" i="7" s="1"/>
  <c r="AIK48" i="7" s="1"/>
  <c r="AIM48" i="7" s="1"/>
  <c r="AIO48" i="7" s="1"/>
  <c r="AIQ48" i="7" s="1"/>
  <c r="AIS48" i="7" s="1"/>
  <c r="AIU48" i="7" s="1"/>
  <c r="AIW48" i="7" s="1"/>
  <c r="AIY48" i="7" s="1"/>
  <c r="AJA48" i="7" s="1"/>
  <c r="AJC48" i="7" s="1"/>
  <c r="AJE48" i="7" s="1"/>
  <c r="AJG48" i="7" s="1"/>
  <c r="AJI48" i="7" s="1"/>
  <c r="AJK48" i="7" s="1"/>
  <c r="AJM48" i="7" s="1"/>
  <c r="AJO48" i="7" s="1"/>
  <c r="AJQ48" i="7" s="1"/>
  <c r="AJS48" i="7" s="1"/>
  <c r="AJU48" i="7" s="1"/>
  <c r="AJW48" i="7" s="1"/>
  <c r="AJY48" i="7" s="1"/>
  <c r="AKA48" i="7" s="1"/>
  <c r="AKC48" i="7" s="1"/>
  <c r="AKE48" i="7" s="1"/>
  <c r="AKG48" i="7" s="1"/>
  <c r="AKI48" i="7" s="1"/>
  <c r="AKK48" i="7" s="1"/>
  <c r="AKM48" i="7" s="1"/>
  <c r="AKO48" i="7" s="1"/>
  <c r="AKQ48" i="7" s="1"/>
  <c r="AKS48" i="7" s="1"/>
  <c r="AKU48" i="7" s="1"/>
  <c r="AKW48" i="7" s="1"/>
  <c r="AKY48" i="7" s="1"/>
  <c r="ALA48" i="7" s="1"/>
  <c r="ALC48" i="7" s="1"/>
  <c r="ALE48" i="7" s="1"/>
  <c r="ALG48" i="7" s="1"/>
  <c r="ALI48" i="7" s="1"/>
  <c r="ALK48" i="7" s="1"/>
  <c r="ALM48" i="7" s="1"/>
  <c r="ALO48" i="7" s="1"/>
  <c r="ALQ48" i="7" s="1"/>
  <c r="ALS48" i="7" s="1"/>
  <c r="ALU48" i="7" s="1"/>
  <c r="ALW48" i="7" s="1"/>
  <c r="ALY48" i="7" s="1"/>
  <c r="AMA48" i="7" s="1"/>
  <c r="AMC48" i="7" s="1"/>
  <c r="AME48" i="7" s="1"/>
  <c r="AMG48" i="7" s="1"/>
  <c r="AMI48" i="7" s="1"/>
  <c r="AMK48" i="7" s="1"/>
  <c r="AMM48" i="7" s="1"/>
  <c r="AMO48" i="7" s="1"/>
  <c r="AMQ48" i="7" s="1"/>
  <c r="AMS48" i="7" s="1"/>
  <c r="AMU48" i="7" s="1"/>
  <c r="AMW48" i="7" s="1"/>
  <c r="AMY48" i="7" s="1"/>
  <c r="ANA48" i="7" s="1"/>
  <c r="ANC48" i="7" s="1"/>
  <c r="ANE48" i="7" s="1"/>
  <c r="ANG48" i="7" s="1"/>
  <c r="ANI48" i="7" s="1"/>
  <c r="ANK48" i="7" s="1"/>
  <c r="ANM48" i="7" s="1"/>
  <c r="ANO48" i="7" s="1"/>
  <c r="ANQ48" i="7" s="1"/>
  <c r="ANS48" i="7" s="1"/>
  <c r="ANU48" i="7" s="1"/>
  <c r="ANW48" i="7" s="1"/>
  <c r="ANY48" i="7" s="1"/>
  <c r="AOA48" i="7" s="1"/>
  <c r="AOC48" i="7" s="1"/>
  <c r="AOE48" i="7" s="1"/>
  <c r="AOG48" i="7" s="1"/>
  <c r="AOI48" i="7" s="1"/>
  <c r="AOK48" i="7" s="1"/>
  <c r="AOM48" i="7" s="1"/>
  <c r="AOO48" i="7" s="1"/>
  <c r="AOQ48" i="7" s="1"/>
  <c r="AOS48" i="7" s="1"/>
  <c r="AOU48" i="7" s="1"/>
  <c r="AOW48" i="7" s="1"/>
  <c r="AOY48" i="7" s="1"/>
  <c r="APA48" i="7" s="1"/>
  <c r="APC48" i="7" s="1"/>
  <c r="APE48" i="7" s="1"/>
  <c r="APG48" i="7" s="1"/>
  <c r="API48" i="7" s="1"/>
  <c r="APK48" i="7" s="1"/>
  <c r="APM48" i="7" s="1"/>
  <c r="APO48" i="7" s="1"/>
  <c r="APQ48" i="7" s="1"/>
  <c r="APS48" i="7" s="1"/>
  <c r="APU48" i="7" s="1"/>
  <c r="APW48" i="7" s="1"/>
  <c r="APY48" i="7" s="1"/>
  <c r="AQA48" i="7" s="1"/>
  <c r="AQC48" i="7" s="1"/>
  <c r="AQE48" i="7" s="1"/>
  <c r="AQG48" i="7" s="1"/>
  <c r="AQI48" i="7" s="1"/>
  <c r="AQK48" i="7" s="1"/>
  <c r="AQM48" i="7" s="1"/>
  <c r="AQO48" i="7" s="1"/>
  <c r="AQQ48" i="7" s="1"/>
  <c r="AQS48" i="7" s="1"/>
  <c r="AQU48" i="7" s="1"/>
  <c r="AQW48" i="7" s="1"/>
  <c r="AQY48" i="7" s="1"/>
  <c r="ARA48" i="7" s="1"/>
  <c r="ARC48" i="7" s="1"/>
  <c r="ARE48" i="7" s="1"/>
  <c r="ARG48" i="7" s="1"/>
  <c r="ARI48" i="7" s="1"/>
  <c r="ARK48" i="7" s="1"/>
  <c r="ARM48" i="7" s="1"/>
  <c r="ARO48" i="7" s="1"/>
  <c r="ARQ48" i="7" s="1"/>
  <c r="ARS48" i="7" s="1"/>
  <c r="ARU48" i="7" s="1"/>
  <c r="ARW48" i="7" s="1"/>
  <c r="ARY48" i="7" s="1"/>
  <c r="ASA48" i="7" s="1"/>
  <c r="ASC48" i="7" s="1"/>
  <c r="ASE48" i="7" s="1"/>
  <c r="ASG48" i="7" s="1"/>
  <c r="ASI48" i="7" s="1"/>
  <c r="ASK48" i="7" s="1"/>
  <c r="ASM48" i="7" s="1"/>
  <c r="ASO48" i="7" s="1"/>
  <c r="ASQ48" i="7" s="1"/>
  <c r="ASS48" i="7" s="1"/>
  <c r="ASU48" i="7" s="1"/>
  <c r="ASW48" i="7" s="1"/>
  <c r="ASY48" i="7" s="1"/>
  <c r="ATA48" i="7" s="1"/>
  <c r="ATC48" i="7" s="1"/>
  <c r="ATE48" i="7" s="1"/>
  <c r="ATG48" i="7" s="1"/>
  <c r="ATI48" i="7" s="1"/>
  <c r="ATK48" i="7" s="1"/>
  <c r="ATM48" i="7" s="1"/>
  <c r="ATO48" i="7" s="1"/>
  <c r="ATQ48" i="7" s="1"/>
  <c r="ATS48" i="7" s="1"/>
  <c r="ATU48" i="7" s="1"/>
  <c r="ATW48" i="7" s="1"/>
  <c r="ATY48" i="7" s="1"/>
  <c r="AUA48" i="7" s="1"/>
  <c r="AUC48" i="7" s="1"/>
  <c r="AUE48" i="7" s="1"/>
  <c r="AUG48" i="7" s="1"/>
  <c r="AUI48" i="7" s="1"/>
  <c r="AUK48" i="7" s="1"/>
  <c r="AUM48" i="7" s="1"/>
  <c r="AUO48" i="7" s="1"/>
  <c r="AUQ48" i="7" s="1"/>
  <c r="AUS48" i="7" s="1"/>
  <c r="AUU48" i="7" s="1"/>
  <c r="AUW48" i="7" s="1"/>
  <c r="AUY48" i="7" s="1"/>
  <c r="AVA48" i="7" s="1"/>
  <c r="AVC48" i="7" s="1"/>
  <c r="AVE48" i="7" s="1"/>
  <c r="AVG48" i="7" s="1"/>
  <c r="AVI48" i="7" s="1"/>
  <c r="AVK48" i="7" s="1"/>
  <c r="AVM48" i="7" s="1"/>
  <c r="AVO48" i="7" s="1"/>
  <c r="AVQ48" i="7" s="1"/>
  <c r="AVS48" i="7" s="1"/>
  <c r="AVU48" i="7" s="1"/>
  <c r="AVW48" i="7" s="1"/>
  <c r="AVY48" i="7" s="1"/>
  <c r="AWA48" i="7" s="1"/>
  <c r="AWC48" i="7" s="1"/>
  <c r="AWE48" i="7" s="1"/>
  <c r="AWG48" i="7" s="1"/>
  <c r="AWI48" i="7" s="1"/>
  <c r="AWK48" i="7" s="1"/>
  <c r="AWM48" i="7" s="1"/>
  <c r="AWO48" i="7" s="1"/>
  <c r="AWQ48" i="7" s="1"/>
  <c r="AWS48" i="7" s="1"/>
  <c r="AWU48" i="7" s="1"/>
  <c r="AWW48" i="7" s="1"/>
  <c r="AWY48" i="7" s="1"/>
  <c r="AXA48" i="7" s="1"/>
  <c r="AXC48" i="7" s="1"/>
  <c r="AXE48" i="7" s="1"/>
  <c r="AXG48" i="7" s="1"/>
  <c r="AXI48" i="7" s="1"/>
  <c r="AXK48" i="7" s="1"/>
  <c r="AXM48" i="7" s="1"/>
  <c r="AXO48" i="7" s="1"/>
  <c r="AXQ48" i="7" s="1"/>
  <c r="AXS48" i="7" s="1"/>
  <c r="AXU48" i="7" s="1"/>
  <c r="AXW48" i="7" s="1"/>
  <c r="AXY48" i="7" s="1"/>
  <c r="AYA48" i="7" s="1"/>
  <c r="AYC48" i="7" s="1"/>
  <c r="AYE48" i="7" s="1"/>
  <c r="AYG48" i="7" s="1"/>
  <c r="AYI48" i="7" s="1"/>
  <c r="AYK48" i="7"/>
  <c r="AYM48" i="7" s="1"/>
  <c r="AYO48" i="7" s="1"/>
  <c r="AYQ48" i="7" s="1"/>
  <c r="AYS48" i="7" s="1"/>
  <c r="AYU48" i="7" s="1"/>
  <c r="AYW48" i="7" s="1"/>
  <c r="AYY48" i="7" s="1"/>
  <c r="AZA48" i="7" s="1"/>
  <c r="AZC48" i="7" s="1"/>
  <c r="AZE48" i="7" s="1"/>
  <c r="AZG48" i="7" s="1"/>
  <c r="AZI48" i="7" s="1"/>
  <c r="AZK48" i="7" s="1"/>
  <c r="AZM48" i="7" s="1"/>
  <c r="AZO48" i="7" s="1"/>
  <c r="AZQ48" i="7" s="1"/>
  <c r="AZS48" i="7" s="1"/>
  <c r="AZU48" i="7" s="1"/>
  <c r="AZW48" i="7" s="1"/>
  <c r="AZY48" i="7" s="1"/>
  <c r="BAA48" i="7" s="1"/>
  <c r="BAC48" i="7" s="1"/>
  <c r="BAE48" i="7" s="1"/>
  <c r="BAG48" i="7" s="1"/>
  <c r="BAI48" i="7" s="1"/>
  <c r="BAK48" i="7" s="1"/>
  <c r="BAM48" i="7" s="1"/>
  <c r="BAO48" i="7" s="1"/>
  <c r="BAQ48" i="7" s="1"/>
  <c r="BAS48" i="7" s="1"/>
  <c r="BAU48" i="7" s="1"/>
  <c r="BAW48" i="7" s="1"/>
  <c r="BAY48" i="7" s="1"/>
  <c r="BBA48" i="7" s="1"/>
  <c r="BBC48" i="7" s="1"/>
  <c r="BBE48" i="7" s="1"/>
  <c r="BBG48" i="7" s="1"/>
  <c r="BBI48" i="7" s="1"/>
  <c r="BBK48" i="7" s="1"/>
  <c r="BBM48" i="7" s="1"/>
  <c r="BBO48" i="7" s="1"/>
  <c r="BBQ48" i="7" s="1"/>
  <c r="BBS48" i="7" s="1"/>
  <c r="BBU48" i="7" s="1"/>
  <c r="BBW48" i="7" s="1"/>
  <c r="BBY48" i="7" s="1"/>
  <c r="BCA48" i="7" s="1"/>
  <c r="BCC48" i="7" s="1"/>
  <c r="BCE48" i="7" s="1"/>
  <c r="BCG48" i="7" s="1"/>
  <c r="BCI48" i="7" s="1"/>
  <c r="BCK48" i="7" s="1"/>
  <c r="BCM48" i="7" s="1"/>
  <c r="BCO48" i="7" s="1"/>
  <c r="BCQ48" i="7" s="1"/>
  <c r="BCS48" i="7" s="1"/>
  <c r="BCU48" i="7" s="1"/>
  <c r="BCW48" i="7" s="1"/>
  <c r="BCY48" i="7" s="1"/>
  <c r="BDA48" i="7" s="1"/>
  <c r="BDC48" i="7" s="1"/>
  <c r="BDE48" i="7" s="1"/>
  <c r="BDG48" i="7" s="1"/>
  <c r="BDI48" i="7" s="1"/>
  <c r="BDK48" i="7" s="1"/>
  <c r="BDM48" i="7" s="1"/>
  <c r="BDO48" i="7" s="1"/>
  <c r="BDQ48" i="7" s="1"/>
  <c r="BDS48" i="7" s="1"/>
  <c r="BDU48" i="7" s="1"/>
  <c r="BDW48" i="7" s="1"/>
  <c r="BDY48" i="7" s="1"/>
  <c r="BEA48" i="7" s="1"/>
  <c r="BEC48" i="7" s="1"/>
  <c r="BEE48" i="7" s="1"/>
  <c r="BEG48" i="7" s="1"/>
  <c r="BEI48" i="7" s="1"/>
  <c r="BEK48" i="7" s="1"/>
  <c r="BEM48" i="7" s="1"/>
  <c r="BEO48" i="7" s="1"/>
  <c r="BEQ48" i="7" s="1"/>
  <c r="BES48" i="7" s="1"/>
  <c r="BEU48" i="7" s="1"/>
  <c r="BEW48" i="7" s="1"/>
  <c r="BEY48" i="7" s="1"/>
  <c r="BFA48" i="7" s="1"/>
  <c r="BFC48" i="7" s="1"/>
  <c r="BFE48" i="7" s="1"/>
  <c r="BFG48" i="7" s="1"/>
  <c r="BFI48" i="7" s="1"/>
  <c r="BFK48" i="7" s="1"/>
  <c r="BFM48" i="7" s="1"/>
  <c r="BFO48" i="7" s="1"/>
  <c r="BFQ48" i="7" s="1"/>
  <c r="BFS48" i="7" s="1"/>
  <c r="BFU48" i="7" s="1"/>
  <c r="BFW48" i="7" s="1"/>
  <c r="BFY48" i="7" s="1"/>
  <c r="BGA48" i="7" s="1"/>
  <c r="BGC48" i="7" s="1"/>
  <c r="BGE48" i="7" s="1"/>
  <c r="BGG48" i="7" s="1"/>
  <c r="BGI48" i="7" s="1"/>
  <c r="BGK48" i="7" s="1"/>
  <c r="BGM48" i="7" s="1"/>
  <c r="BGO48" i="7" s="1"/>
  <c r="BGQ48" i="7" s="1"/>
  <c r="BGS48" i="7" s="1"/>
  <c r="BGU48" i="7" s="1"/>
  <c r="BGW48" i="7" s="1"/>
  <c r="BGY48" i="7" s="1"/>
  <c r="BHA48" i="7" s="1"/>
  <c r="BHC48" i="7" s="1"/>
  <c r="BHE48" i="7" s="1"/>
  <c r="BHG48" i="7" s="1"/>
  <c r="BHI48" i="7" s="1"/>
  <c r="BHK48" i="7" s="1"/>
  <c r="BHM48" i="7" s="1"/>
  <c r="BHO48" i="7" s="1"/>
  <c r="BHQ48" i="7" s="1"/>
  <c r="BHS48" i="7" s="1"/>
  <c r="BHU48" i="7" s="1"/>
  <c r="BHW48" i="7" s="1"/>
  <c r="BHY48" i="7" s="1"/>
  <c r="BIA48" i="7" s="1"/>
  <c r="BIC48" i="7" s="1"/>
  <c r="BIE48" i="7" s="1"/>
  <c r="BIG48" i="7" s="1"/>
  <c r="BII48" i="7" s="1"/>
  <c r="BIK48" i="7" s="1"/>
  <c r="BIM48" i="7" s="1"/>
  <c r="BIO48" i="7" s="1"/>
  <c r="BIQ48" i="7" s="1"/>
  <c r="BIS48" i="7" s="1"/>
  <c r="BIU48" i="7" s="1"/>
  <c r="BIW48" i="7" s="1"/>
  <c r="BIY48" i="7" s="1"/>
  <c r="BJA48" i="7" s="1"/>
  <c r="BJC48" i="7" s="1"/>
  <c r="BJE48" i="7" s="1"/>
  <c r="BJG48" i="7" s="1"/>
  <c r="BJI48" i="7" s="1"/>
  <c r="BJK48" i="7" s="1"/>
  <c r="BJM48" i="7" s="1"/>
  <c r="BJO48" i="7" s="1"/>
  <c r="BJQ48" i="7" s="1"/>
  <c r="BJS48" i="7" s="1"/>
  <c r="BJU48" i="7" s="1"/>
  <c r="BJW48" i="7" s="1"/>
  <c r="BJY48" i="7" s="1"/>
  <c r="BKA48" i="7" s="1"/>
  <c r="BKC48" i="7" s="1"/>
  <c r="BKE48" i="7" s="1"/>
  <c r="BKG48" i="7" s="1"/>
  <c r="BKI48" i="7" s="1"/>
  <c r="BKK48" i="7" s="1"/>
  <c r="BKM48" i="7" s="1"/>
  <c r="BKO48" i="7" s="1"/>
  <c r="BKQ48" i="7" s="1"/>
  <c r="BKS48" i="7" s="1"/>
  <c r="BKU48" i="7" s="1"/>
  <c r="BKW48" i="7" s="1"/>
  <c r="BKY48" i="7" s="1"/>
  <c r="BLA48" i="7" s="1"/>
  <c r="BLC48" i="7" s="1"/>
  <c r="BLE48" i="7" s="1"/>
  <c r="BLG48" i="7" s="1"/>
  <c r="BLI48" i="7" s="1"/>
  <c r="BLK48" i="7" s="1"/>
  <c r="BLM48" i="7" s="1"/>
  <c r="BLO48" i="7" s="1"/>
  <c r="BLQ48" i="7" s="1"/>
  <c r="BLS48" i="7" s="1"/>
  <c r="BLU48" i="7" s="1"/>
  <c r="BLW48" i="7" s="1"/>
  <c r="BLY48" i="7" s="1"/>
  <c r="BMA48" i="7" s="1"/>
  <c r="BMC48" i="7" s="1"/>
  <c r="BME48" i="7" s="1"/>
  <c r="BMG48" i="7" s="1"/>
  <c r="BMI48" i="7" s="1"/>
  <c r="BMK48" i="7" s="1"/>
  <c r="BMM48" i="7" s="1"/>
  <c r="BMO48" i="7" s="1"/>
  <c r="BMQ48" i="7" s="1"/>
  <c r="BMS48" i="7" s="1"/>
  <c r="BMU48" i="7" s="1"/>
  <c r="BMW48" i="7" s="1"/>
  <c r="BMY48" i="7" s="1"/>
  <c r="BNA48" i="7" s="1"/>
  <c r="BNC48" i="7" s="1"/>
  <c r="BNE48" i="7" s="1"/>
  <c r="BNG48" i="7" s="1"/>
  <c r="BNI48" i="7" s="1"/>
  <c r="BNK48" i="7" s="1"/>
  <c r="BNM48" i="7" s="1"/>
  <c r="BNO48" i="7" s="1"/>
  <c r="BNQ48" i="7" s="1"/>
  <c r="BNS48" i="7" s="1"/>
  <c r="BNU48" i="7" s="1"/>
  <c r="BNW48" i="7" s="1"/>
  <c r="BNY48" i="7" s="1"/>
  <c r="BOA48" i="7" s="1"/>
  <c r="BOC48" i="7" s="1"/>
  <c r="BOE48" i="7" s="1"/>
  <c r="BOG48" i="7" s="1"/>
  <c r="BOI48" i="7" s="1"/>
  <c r="BOK48" i="7" s="1"/>
  <c r="BOM48" i="7" s="1"/>
  <c r="BOO48" i="7" s="1"/>
  <c r="BOQ48" i="7" s="1"/>
  <c r="BOS48" i="7" s="1"/>
  <c r="BOU48" i="7" s="1"/>
  <c r="BOW48" i="7" s="1"/>
  <c r="BOY48" i="7" s="1"/>
  <c r="BPA48" i="7" s="1"/>
  <c r="BPC48" i="7" s="1"/>
  <c r="BPE48" i="7" s="1"/>
  <c r="BPG48" i="7" s="1"/>
  <c r="BPI48" i="7" s="1"/>
  <c r="BPK48" i="7" s="1"/>
  <c r="BPM48" i="7" s="1"/>
  <c r="BPO48" i="7" s="1"/>
  <c r="BPQ48" i="7" s="1"/>
  <c r="BPS48" i="7" s="1"/>
  <c r="BPU48" i="7" s="1"/>
  <c r="BPW48" i="7" s="1"/>
  <c r="BPY48" i="7" s="1"/>
  <c r="BQA48" i="7" s="1"/>
  <c r="BQC48" i="7" s="1"/>
  <c r="BQE48" i="7" s="1"/>
  <c r="BQG48" i="7" s="1"/>
  <c r="BQI48" i="7" s="1"/>
  <c r="BQK48" i="7" s="1"/>
  <c r="BQM48" i="7" s="1"/>
  <c r="BQO48" i="7" s="1"/>
  <c r="BQQ48" i="7" s="1"/>
  <c r="BQS48" i="7" s="1"/>
  <c r="BQU48" i="7" s="1"/>
  <c r="BQW48" i="7" s="1"/>
  <c r="BQY48" i="7" s="1"/>
  <c r="BRA48" i="7" s="1"/>
  <c r="BRC48" i="7" s="1"/>
  <c r="BRE48" i="7" s="1"/>
  <c r="BRG48" i="7" s="1"/>
  <c r="BRI48" i="7" s="1"/>
  <c r="BRK48" i="7" s="1"/>
  <c r="BRM48" i="7" s="1"/>
  <c r="BRO48" i="7" s="1"/>
  <c r="BRQ48" i="7" s="1"/>
  <c r="BRS48" i="7" s="1"/>
  <c r="BRU48" i="7" s="1"/>
  <c r="BRW48" i="7" s="1"/>
  <c r="BRY48" i="7" s="1"/>
  <c r="BSA48" i="7" s="1"/>
  <c r="BSC48" i="7" s="1"/>
  <c r="BSE48" i="7" s="1"/>
  <c r="BSG48" i="7" s="1"/>
  <c r="BSI48" i="7" s="1"/>
  <c r="BSK48" i="7" s="1"/>
  <c r="BSM48" i="7" s="1"/>
  <c r="BSO48" i="7" s="1"/>
  <c r="BSQ48" i="7" s="1"/>
  <c r="BSS48" i="7" s="1"/>
  <c r="BSU48" i="7" s="1"/>
  <c r="BSW48" i="7" s="1"/>
  <c r="BSY48" i="7" s="1"/>
  <c r="BTA48" i="7" s="1"/>
  <c r="BTC48" i="7" s="1"/>
  <c r="BTE48" i="7" s="1"/>
  <c r="BTG48" i="7" s="1"/>
  <c r="BTI48" i="7" s="1"/>
  <c r="BTK48" i="7" s="1"/>
  <c r="BTM48" i="7" s="1"/>
  <c r="BTO48" i="7" s="1"/>
  <c r="BTQ48" i="7" s="1"/>
  <c r="BTS48" i="7" s="1"/>
  <c r="BTU48" i="7" s="1"/>
  <c r="BTW48" i="7" s="1"/>
  <c r="BTY48" i="7" s="1"/>
  <c r="BUA48" i="7" s="1"/>
  <c r="BUC48" i="7" s="1"/>
  <c r="BUE48" i="7" s="1"/>
  <c r="BUG48" i="7" s="1"/>
  <c r="BUI48" i="7" s="1"/>
  <c r="BUK48" i="7" s="1"/>
  <c r="BUM48" i="7" s="1"/>
  <c r="BUO48" i="7" s="1"/>
  <c r="BUQ48" i="7" s="1"/>
  <c r="BUS48" i="7" s="1"/>
  <c r="BUU48" i="7" s="1"/>
  <c r="BUW48" i="7" s="1"/>
  <c r="BUY48" i="7" s="1"/>
  <c r="BVA48" i="7" s="1"/>
  <c r="BVC48" i="7" s="1"/>
  <c r="BVE48" i="7" s="1"/>
  <c r="BVG48" i="7" s="1"/>
  <c r="BVI48" i="7" s="1"/>
  <c r="BVK48" i="7" s="1"/>
  <c r="BVM48" i="7" s="1"/>
  <c r="BVO48" i="7" s="1"/>
  <c r="BVQ48" i="7" s="1"/>
  <c r="BVS48" i="7" s="1"/>
  <c r="BVU48" i="7" s="1"/>
  <c r="BVW48" i="7" s="1"/>
  <c r="BVY48" i="7" s="1"/>
  <c r="BWA48" i="7" s="1"/>
  <c r="BWC48" i="7" s="1"/>
  <c r="BWE48" i="7" s="1"/>
  <c r="BWG48" i="7" s="1"/>
  <c r="BWI48" i="7" s="1"/>
  <c r="BWK48" i="7" s="1"/>
  <c r="BWM48" i="7" s="1"/>
  <c r="BWO48" i="7" s="1"/>
  <c r="BWQ48" i="7" s="1"/>
  <c r="BWS48" i="7" s="1"/>
  <c r="BWU48" i="7" s="1"/>
  <c r="BWW48" i="7" s="1"/>
  <c r="BWY48" i="7" s="1"/>
  <c r="BXA48" i="7" s="1"/>
  <c r="BXC48" i="7" s="1"/>
  <c r="BXE48" i="7" s="1"/>
  <c r="BXG48" i="7" s="1"/>
  <c r="BXI48" i="7" s="1"/>
  <c r="BXK48" i="7" s="1"/>
  <c r="BXM48" i="7" s="1"/>
  <c r="BXO48" i="7" s="1"/>
  <c r="BXQ48" i="7" s="1"/>
  <c r="BXS48" i="7" s="1"/>
  <c r="BXU48" i="7" s="1"/>
  <c r="BXW48" i="7" s="1"/>
  <c r="BXY48" i="7" s="1"/>
  <c r="BYA48" i="7" s="1"/>
  <c r="BYC48" i="7" s="1"/>
  <c r="BYE48" i="7" s="1"/>
  <c r="BYG48" i="7" s="1"/>
  <c r="BYI48" i="7" s="1"/>
  <c r="BYK48" i="7" s="1"/>
  <c r="BYM48" i="7" s="1"/>
  <c r="BYO48" i="7" s="1"/>
  <c r="BYQ48" i="7" s="1"/>
  <c r="BYS48" i="7" s="1"/>
  <c r="BYU48" i="7" s="1"/>
  <c r="BYW48" i="7" s="1"/>
  <c r="BYY48" i="7" s="1"/>
  <c r="BZA48" i="7" s="1"/>
  <c r="BZC48" i="7" s="1"/>
  <c r="BZE48" i="7" s="1"/>
  <c r="BZG48" i="7" s="1"/>
  <c r="BZI48" i="7" s="1"/>
  <c r="BZK48" i="7" s="1"/>
  <c r="BZM48" i="7" s="1"/>
  <c r="BZO48" i="7" s="1"/>
  <c r="BZQ48" i="7" s="1"/>
  <c r="BZS48" i="7" s="1"/>
  <c r="BZU48" i="7" s="1"/>
  <c r="BZW48" i="7" s="1"/>
  <c r="BZY48" i="7" s="1"/>
  <c r="CAA48" i="7" s="1"/>
  <c r="CAC48" i="7" s="1"/>
  <c r="CAE48" i="7" s="1"/>
  <c r="CAG48" i="7" s="1"/>
  <c r="CAI48" i="7" s="1"/>
  <c r="CAK48" i="7" s="1"/>
  <c r="CAM48" i="7" s="1"/>
  <c r="CAO48" i="7" s="1"/>
  <c r="CAQ48" i="7" s="1"/>
  <c r="CAS48" i="7" s="1"/>
  <c r="CAU48" i="7" s="1"/>
  <c r="CAW48" i="7" s="1"/>
  <c r="CAY48" i="7" s="1"/>
  <c r="CBA48" i="7" s="1"/>
  <c r="CBC48" i="7" s="1"/>
  <c r="CBE48" i="7" s="1"/>
  <c r="CBG48" i="7" s="1"/>
  <c r="CBI48" i="7" s="1"/>
  <c r="CBK48" i="7" s="1"/>
  <c r="CBM48" i="7" s="1"/>
  <c r="CBO48" i="7"/>
  <c r="CBQ48" i="7" s="1"/>
  <c r="CBS48" i="7" s="1"/>
  <c r="CBU48" i="7" s="1"/>
  <c r="CBW48" i="7" s="1"/>
  <c r="CBY48" i="7" s="1"/>
  <c r="CCA48" i="7" s="1"/>
  <c r="CCC48" i="7" s="1"/>
  <c r="CCE48" i="7" s="1"/>
  <c r="CCG48" i="7" s="1"/>
  <c r="CCI48" i="7" s="1"/>
  <c r="CCK48" i="7" s="1"/>
  <c r="CCM48" i="7" s="1"/>
  <c r="CCO48" i="7" s="1"/>
  <c r="CCQ48" i="7" s="1"/>
  <c r="CCS48" i="7" s="1"/>
  <c r="CCU48" i="7" s="1"/>
  <c r="CCW48" i="7" s="1"/>
  <c r="CCY48" i="7" s="1"/>
  <c r="CDA48" i="7" s="1"/>
  <c r="CDC48" i="7" s="1"/>
  <c r="CDE48" i="7" s="1"/>
  <c r="CDG48" i="7" s="1"/>
  <c r="CDI48" i="7" s="1"/>
  <c r="CDK48" i="7" s="1"/>
  <c r="CDM48" i="7" s="1"/>
  <c r="CDO48" i="7" s="1"/>
  <c r="CDQ48" i="7" s="1"/>
  <c r="CDS48" i="7" s="1"/>
  <c r="CDU48" i="7" s="1"/>
  <c r="CDW48" i="7" s="1"/>
  <c r="CDY48" i="7" s="1"/>
  <c r="CEA48" i="7" s="1"/>
  <c r="CEC48" i="7" s="1"/>
  <c r="CEE48" i="7" s="1"/>
  <c r="CEG48" i="7" s="1"/>
  <c r="CEI48" i="7" s="1"/>
  <c r="CEK48" i="7" s="1"/>
  <c r="CEM48" i="7" s="1"/>
  <c r="CEO48" i="7" s="1"/>
  <c r="CEQ48" i="7" s="1"/>
  <c r="CES48" i="7" s="1"/>
  <c r="CEU48" i="7" s="1"/>
  <c r="CEW48" i="7" s="1"/>
  <c r="CEY48" i="7" s="1"/>
  <c r="CFA48" i="7" s="1"/>
  <c r="CFC48" i="7" s="1"/>
  <c r="CFE48" i="7" s="1"/>
  <c r="CFG48" i="7" s="1"/>
  <c r="CFI48" i="7" s="1"/>
  <c r="CFK48" i="7" s="1"/>
  <c r="CFM48" i="7" s="1"/>
  <c r="CFO48" i="7" s="1"/>
  <c r="CFQ48" i="7" s="1"/>
  <c r="CFS48" i="7" s="1"/>
  <c r="CFU48" i="7" s="1"/>
  <c r="CFW48" i="7" s="1"/>
  <c r="CFY48" i="7" s="1"/>
  <c r="CGA48" i="7" s="1"/>
  <c r="CGC48" i="7" s="1"/>
  <c r="CGE48" i="7" s="1"/>
  <c r="CGG48" i="7" s="1"/>
  <c r="CGI48" i="7" s="1"/>
  <c r="CGK48" i="7" s="1"/>
  <c r="CGM48" i="7" s="1"/>
  <c r="CGO48" i="7" s="1"/>
  <c r="CGQ48" i="7" s="1"/>
  <c r="CGS48" i="7" s="1"/>
  <c r="CGU48" i="7" s="1"/>
  <c r="CGW48" i="7" s="1"/>
  <c r="CGY48" i="7" s="1"/>
  <c r="CHA48" i="7" s="1"/>
  <c r="CHC48" i="7" s="1"/>
  <c r="CHE48" i="7" s="1"/>
  <c r="CHG48" i="7" s="1"/>
  <c r="CHI48" i="7" s="1"/>
  <c r="CHK48" i="7" s="1"/>
  <c r="CHM48" i="7" s="1"/>
  <c r="CHO48" i="7" s="1"/>
  <c r="CHQ48" i="7" s="1"/>
  <c r="CHS48" i="7" s="1"/>
  <c r="CHU48" i="7" s="1"/>
  <c r="CHW48" i="7" s="1"/>
  <c r="CHY48" i="7" s="1"/>
  <c r="CIA48" i="7" s="1"/>
  <c r="CIC48" i="7" s="1"/>
  <c r="CIE48" i="7" s="1"/>
  <c r="CIG48" i="7" s="1"/>
  <c r="CII48" i="7" s="1"/>
  <c r="CIK48" i="7" s="1"/>
  <c r="CIM48" i="7" s="1"/>
  <c r="CIO48" i="7" s="1"/>
  <c r="CIQ48" i="7" s="1"/>
  <c r="CIS48" i="7" s="1"/>
  <c r="CIU48" i="7" s="1"/>
  <c r="CIW48" i="7" s="1"/>
  <c r="CIY48" i="7" s="1"/>
  <c r="CJA48" i="7" s="1"/>
  <c r="CJC48" i="7" s="1"/>
  <c r="CJE48" i="7" s="1"/>
  <c r="CJG48" i="7" s="1"/>
  <c r="CJI48" i="7" s="1"/>
  <c r="CJK48" i="7" s="1"/>
  <c r="CJM48" i="7" s="1"/>
  <c r="CJO48" i="7" s="1"/>
  <c r="CJQ48" i="7" s="1"/>
  <c r="CJS48" i="7" s="1"/>
  <c r="CJU48" i="7" s="1"/>
  <c r="CJW48" i="7" s="1"/>
  <c r="CJY48" i="7" s="1"/>
  <c r="CKA48" i="7" s="1"/>
  <c r="CKC48" i="7" s="1"/>
  <c r="CKE48" i="7" s="1"/>
  <c r="CKG48" i="7" s="1"/>
  <c r="CKI48" i="7" s="1"/>
  <c r="CKK48" i="7" s="1"/>
  <c r="CKM48" i="7" s="1"/>
  <c r="CKO48" i="7" s="1"/>
  <c r="CKQ48" i="7" s="1"/>
  <c r="CKS48" i="7" s="1"/>
  <c r="CKU48" i="7" s="1"/>
  <c r="CKW48" i="7" s="1"/>
  <c r="CKY48" i="7" s="1"/>
  <c r="CLA48" i="7" s="1"/>
  <c r="CLC48" i="7" s="1"/>
  <c r="CLE48" i="7" s="1"/>
  <c r="CLG48" i="7" s="1"/>
  <c r="CLI48" i="7" s="1"/>
  <c r="CLK48" i="7" s="1"/>
  <c r="CLM48" i="7" s="1"/>
  <c r="CLO48" i="7" s="1"/>
  <c r="CLQ48" i="7" s="1"/>
  <c r="CLS48" i="7" s="1"/>
  <c r="CLU48" i="7" s="1"/>
  <c r="CLW48" i="7" s="1"/>
  <c r="CLY48" i="7" s="1"/>
  <c r="CMA48" i="7" s="1"/>
  <c r="CMC48" i="7" s="1"/>
  <c r="CME48" i="7" s="1"/>
  <c r="CMG48" i="7" s="1"/>
  <c r="CMI48" i="7" s="1"/>
  <c r="CMK48" i="7" s="1"/>
  <c r="CMM48" i="7" s="1"/>
  <c r="CMO48" i="7" s="1"/>
  <c r="CMQ48" i="7" s="1"/>
  <c r="CMS48" i="7" s="1"/>
  <c r="CMU48" i="7" s="1"/>
  <c r="CMW48" i="7" s="1"/>
  <c r="CMY48" i="7" s="1"/>
  <c r="CNA48" i="7" s="1"/>
  <c r="CNC48" i="7" s="1"/>
  <c r="CNE48" i="7" s="1"/>
  <c r="CNG48" i="7" s="1"/>
  <c r="CNI48" i="7" s="1"/>
  <c r="CNK48" i="7" s="1"/>
  <c r="CNM48" i="7" s="1"/>
  <c r="CNO48" i="7" s="1"/>
  <c r="CNQ48" i="7" s="1"/>
  <c r="CNS48" i="7" s="1"/>
  <c r="CNU48" i="7" s="1"/>
  <c r="CNW48" i="7" s="1"/>
  <c r="CNY48" i="7" s="1"/>
  <c r="COA48" i="7" s="1"/>
  <c r="COC48" i="7" s="1"/>
  <c r="COE48" i="7" s="1"/>
  <c r="COG48" i="7" s="1"/>
  <c r="COI48" i="7" s="1"/>
  <c r="COK48" i="7" s="1"/>
  <c r="COM48" i="7" s="1"/>
  <c r="COO48" i="7" s="1"/>
  <c r="COQ48" i="7" s="1"/>
  <c r="COS48" i="7" s="1"/>
  <c r="COU48" i="7" s="1"/>
  <c r="COW48" i="7" s="1"/>
  <c r="COY48" i="7" s="1"/>
  <c r="CPA48" i="7" s="1"/>
  <c r="CPC48" i="7" s="1"/>
  <c r="CPE48" i="7" s="1"/>
  <c r="CPG48" i="7" s="1"/>
  <c r="CPI48" i="7" s="1"/>
  <c r="CPK48" i="7" s="1"/>
  <c r="CPM48" i="7" s="1"/>
  <c r="CPO48" i="7" s="1"/>
  <c r="CPQ48" i="7" s="1"/>
  <c r="CPS48" i="7" s="1"/>
  <c r="CPU48" i="7" s="1"/>
  <c r="CPW48" i="7" s="1"/>
  <c r="CPY48" i="7" s="1"/>
  <c r="CQA48" i="7" s="1"/>
  <c r="CQC48" i="7" s="1"/>
  <c r="CQE48" i="7" s="1"/>
  <c r="CQG48" i="7" s="1"/>
  <c r="CQI48" i="7" s="1"/>
  <c r="CQK48" i="7" s="1"/>
  <c r="CQM48" i="7" s="1"/>
  <c r="CQO48" i="7" s="1"/>
  <c r="CQQ48" i="7" s="1"/>
  <c r="CQS48" i="7" s="1"/>
  <c r="CQU48" i="7" s="1"/>
  <c r="CQW48" i="7" s="1"/>
  <c r="CQY48" i="7" s="1"/>
  <c r="CRA48" i="7" s="1"/>
  <c r="CRC48" i="7" s="1"/>
  <c r="CRE48" i="7" s="1"/>
  <c r="CRG48" i="7" s="1"/>
  <c r="CRI48" i="7" s="1"/>
  <c r="CRK48" i="7" s="1"/>
  <c r="CRM48" i="7" s="1"/>
  <c r="CRO48" i="7" s="1"/>
  <c r="CRQ48" i="7" s="1"/>
  <c r="CRS48" i="7" s="1"/>
  <c r="CRU48" i="7" s="1"/>
  <c r="CRW48" i="7" s="1"/>
  <c r="CRY48" i="7" s="1"/>
  <c r="CSA48" i="7" s="1"/>
  <c r="CSC48" i="7" s="1"/>
  <c r="CSE48" i="7" s="1"/>
  <c r="CSG48" i="7" s="1"/>
  <c r="CSI48" i="7" s="1"/>
  <c r="CSK48" i="7" s="1"/>
  <c r="CSM48" i="7" s="1"/>
  <c r="CSO48" i="7" s="1"/>
  <c r="CSQ48" i="7" s="1"/>
  <c r="CSS48" i="7" s="1"/>
  <c r="CSU48" i="7" s="1"/>
  <c r="CSW48" i="7" s="1"/>
  <c r="CSY48" i="7" s="1"/>
  <c r="CTA48" i="7" s="1"/>
  <c r="CTC48" i="7" s="1"/>
  <c r="CTE48" i="7" s="1"/>
  <c r="CTG48" i="7" s="1"/>
  <c r="CTI48" i="7" s="1"/>
  <c r="CTK48" i="7" s="1"/>
  <c r="CTM48" i="7" s="1"/>
  <c r="CTO48" i="7" s="1"/>
  <c r="CTQ48" i="7" s="1"/>
  <c r="CTS48" i="7" s="1"/>
  <c r="CTU48" i="7" s="1"/>
  <c r="CTW48" i="7" s="1"/>
  <c r="CTY48" i="7" s="1"/>
  <c r="CUA48" i="7" s="1"/>
  <c r="CUC48" i="7" s="1"/>
  <c r="CUE48" i="7" s="1"/>
  <c r="CUG48" i="7" s="1"/>
  <c r="CUI48" i="7" s="1"/>
  <c r="CUK48" i="7" s="1"/>
  <c r="CUM48" i="7" s="1"/>
  <c r="CUO48" i="7" s="1"/>
  <c r="CUQ48" i="7" s="1"/>
  <c r="CUS48" i="7" s="1"/>
  <c r="CUU48" i="7" s="1"/>
  <c r="CUW48" i="7" s="1"/>
  <c r="CUY48" i="7" s="1"/>
  <c r="CVA48" i="7" s="1"/>
  <c r="CVC48" i="7" s="1"/>
  <c r="CVE48" i="7" s="1"/>
  <c r="CVG48" i="7" s="1"/>
  <c r="CVI48" i="7" s="1"/>
  <c r="CVK48" i="7" s="1"/>
  <c r="CVM48" i="7" s="1"/>
  <c r="CVO48" i="7" s="1"/>
  <c r="CVQ48" i="7" s="1"/>
  <c r="CVS48" i="7" s="1"/>
  <c r="CVU48" i="7" s="1"/>
  <c r="CVW48" i="7" s="1"/>
  <c r="CVY48" i="7" s="1"/>
  <c r="CWA48" i="7" s="1"/>
  <c r="CWC48" i="7" s="1"/>
  <c r="CWE48" i="7" s="1"/>
  <c r="CWG48" i="7" s="1"/>
  <c r="CWI48" i="7" s="1"/>
  <c r="CWK48" i="7" s="1"/>
  <c r="CWM48" i="7" s="1"/>
  <c r="CWO48" i="7" s="1"/>
  <c r="CWQ48" i="7" s="1"/>
  <c r="CWS48" i="7" s="1"/>
  <c r="CWU48" i="7" s="1"/>
  <c r="CWW48" i="7" s="1"/>
  <c r="CWY48" i="7" s="1"/>
  <c r="CXA48" i="7" s="1"/>
  <c r="CXC48" i="7" s="1"/>
  <c r="CXE48" i="7" s="1"/>
  <c r="CXG48" i="7" s="1"/>
  <c r="CXI48" i="7" s="1"/>
  <c r="CXK48" i="7" s="1"/>
  <c r="CXM48" i="7" s="1"/>
  <c r="CXO48" i="7" s="1"/>
  <c r="CXQ48" i="7" s="1"/>
  <c r="CXS48" i="7" s="1"/>
  <c r="CXU48" i="7" s="1"/>
  <c r="CXW48" i="7" s="1"/>
  <c r="CXY48" i="7" s="1"/>
  <c r="CYA48" i="7" s="1"/>
  <c r="CYC48" i="7" s="1"/>
  <c r="CYE48" i="7" s="1"/>
  <c r="CYG48" i="7" s="1"/>
  <c r="CYI48" i="7" s="1"/>
  <c r="CYK48" i="7" s="1"/>
  <c r="CYM48" i="7" s="1"/>
  <c r="CYO48" i="7" s="1"/>
  <c r="CYQ48" i="7" s="1"/>
  <c r="CYS48" i="7" s="1"/>
  <c r="CYU48" i="7" s="1"/>
  <c r="CYW48" i="7" s="1"/>
  <c r="CYY48" i="7" s="1"/>
  <c r="CZA48" i="7" s="1"/>
  <c r="CZC48" i="7" s="1"/>
  <c r="CZE48" i="7" s="1"/>
  <c r="CZG48" i="7" s="1"/>
  <c r="CZI48" i="7" s="1"/>
  <c r="CZK48" i="7" s="1"/>
  <c r="CZM48" i="7" s="1"/>
  <c r="CZO48" i="7" s="1"/>
  <c r="CZQ48" i="7" s="1"/>
  <c r="CZS48" i="7" s="1"/>
  <c r="CZU48" i="7" s="1"/>
  <c r="CZW48" i="7" s="1"/>
  <c r="CZY48" i="7" s="1"/>
  <c r="DAA48" i="7" s="1"/>
  <c r="DAC48" i="7" s="1"/>
  <c r="DAE48" i="7" s="1"/>
  <c r="DAG48" i="7" s="1"/>
  <c r="DAI48" i="7" s="1"/>
  <c r="DAK48" i="7" s="1"/>
  <c r="DAM48" i="7" s="1"/>
  <c r="DAO48" i="7" s="1"/>
  <c r="DAQ48" i="7" s="1"/>
  <c r="DAS48" i="7" s="1"/>
  <c r="DAU48" i="7" s="1"/>
  <c r="DAW48" i="7" s="1"/>
  <c r="DAY48" i="7" s="1"/>
  <c r="DBA48" i="7" s="1"/>
  <c r="DBC48" i="7" s="1"/>
  <c r="DBE48" i="7" s="1"/>
  <c r="DBG48" i="7" s="1"/>
  <c r="DBI48" i="7" s="1"/>
  <c r="DBK48" i="7" s="1"/>
  <c r="DBM48" i="7" s="1"/>
  <c r="DBO48" i="7" s="1"/>
  <c r="DBQ48" i="7" s="1"/>
  <c r="DBS48" i="7" s="1"/>
  <c r="DBU48" i="7" s="1"/>
  <c r="DBW48" i="7" s="1"/>
  <c r="DBY48" i="7" s="1"/>
  <c r="DCA48" i="7" s="1"/>
  <c r="DCC48" i="7" s="1"/>
  <c r="DCE48" i="7" s="1"/>
  <c r="DCG48" i="7" s="1"/>
  <c r="DCI48" i="7" s="1"/>
  <c r="DCK48" i="7" s="1"/>
  <c r="DCM48" i="7" s="1"/>
  <c r="DCO48" i="7" s="1"/>
  <c r="DCQ48" i="7" s="1"/>
  <c r="DCS48" i="7" s="1"/>
  <c r="DCU48" i="7" s="1"/>
  <c r="DCW48" i="7" s="1"/>
  <c r="DCY48" i="7" s="1"/>
  <c r="DDA48" i="7" s="1"/>
  <c r="DDC48" i="7" s="1"/>
  <c r="DDE48" i="7" s="1"/>
  <c r="DDG48" i="7" s="1"/>
  <c r="DDI48" i="7" s="1"/>
  <c r="DDK48" i="7" s="1"/>
  <c r="DDM48" i="7" s="1"/>
  <c r="DDO48" i="7" s="1"/>
  <c r="DDQ48" i="7" s="1"/>
  <c r="DDS48" i="7" s="1"/>
  <c r="DDU48" i="7" s="1"/>
  <c r="DDW48" i="7" s="1"/>
  <c r="DDY48" i="7" s="1"/>
  <c r="DEA48" i="7" s="1"/>
  <c r="DEC48" i="7" s="1"/>
  <c r="DEE48" i="7" s="1"/>
  <c r="DEG48" i="7" s="1"/>
  <c r="DEI48" i="7" s="1"/>
  <c r="DEK48" i="7" s="1"/>
  <c r="DEM48" i="7" s="1"/>
  <c r="DEO48" i="7" s="1"/>
  <c r="DEQ48" i="7" s="1"/>
  <c r="DES48" i="7" s="1"/>
  <c r="DEU48" i="7" s="1"/>
  <c r="DEW48" i="7" s="1"/>
  <c r="DEY48" i="7" s="1"/>
  <c r="DFA48" i="7" s="1"/>
  <c r="DFC48" i="7" s="1"/>
  <c r="DFE48" i="7" s="1"/>
  <c r="DFG48" i="7" s="1"/>
  <c r="DFI48" i="7" s="1"/>
  <c r="DFK48" i="7" s="1"/>
  <c r="DFM48" i="7" s="1"/>
  <c r="DFO48" i="7" s="1"/>
  <c r="DFQ48" i="7" s="1"/>
  <c r="DFS48" i="7" s="1"/>
  <c r="DFU48" i="7" s="1"/>
  <c r="DFW48" i="7" s="1"/>
  <c r="DFY48" i="7" s="1"/>
  <c r="DGA48" i="7" s="1"/>
  <c r="DGC48" i="7" s="1"/>
  <c r="DGE48" i="7" s="1"/>
  <c r="DGG48" i="7" s="1"/>
  <c r="DGI48" i="7" s="1"/>
  <c r="DGK48" i="7" s="1"/>
  <c r="DGM48" i="7" s="1"/>
  <c r="DGO48" i="7" s="1"/>
  <c r="DGQ48" i="7" s="1"/>
  <c r="DGS48" i="7" s="1"/>
  <c r="DGU48" i="7" s="1"/>
  <c r="DGW48" i="7" s="1"/>
  <c r="DGY48" i="7" s="1"/>
  <c r="DHA48" i="7" s="1"/>
  <c r="DHC48" i="7" s="1"/>
  <c r="DHE48" i="7" s="1"/>
  <c r="DHG48" i="7" s="1"/>
  <c r="DHI48" i="7" s="1"/>
  <c r="DHK48" i="7" s="1"/>
  <c r="DHM48" i="7" s="1"/>
  <c r="DHO48" i="7" s="1"/>
  <c r="DHQ48" i="7" s="1"/>
  <c r="DHS48" i="7" s="1"/>
  <c r="DHU48" i="7" s="1"/>
  <c r="DHW48" i="7" s="1"/>
  <c r="DHY48" i="7" s="1"/>
  <c r="DIA48" i="7" s="1"/>
  <c r="DIC48" i="7" s="1"/>
  <c r="DIE48" i="7" s="1"/>
  <c r="DIG48" i="7" s="1"/>
  <c r="DII48" i="7" s="1"/>
  <c r="DIK48" i="7" s="1"/>
  <c r="DIM48" i="7" s="1"/>
  <c r="DIO48" i="7" s="1"/>
  <c r="DIQ48" i="7" s="1"/>
  <c r="DIS48" i="7" s="1"/>
  <c r="DIU48" i="7" s="1"/>
  <c r="DIW48" i="7" s="1"/>
  <c r="DIY48" i="7" s="1"/>
  <c r="DJA48" i="7" s="1"/>
  <c r="DJC48" i="7" s="1"/>
  <c r="DJE48" i="7" s="1"/>
  <c r="DJG48" i="7" s="1"/>
  <c r="DJI48" i="7" s="1"/>
  <c r="DJK48" i="7" s="1"/>
  <c r="DJM48" i="7" s="1"/>
  <c r="DJO48" i="7" s="1"/>
  <c r="DJQ48" i="7" s="1"/>
  <c r="DJS48" i="7" s="1"/>
  <c r="DJU48" i="7" s="1"/>
  <c r="DJW48" i="7" s="1"/>
  <c r="DJY48" i="7" s="1"/>
  <c r="DKA48" i="7" s="1"/>
  <c r="DKC48" i="7" s="1"/>
  <c r="DKE48" i="7" s="1"/>
  <c r="DKG48" i="7" s="1"/>
  <c r="DKI48" i="7" s="1"/>
  <c r="DKK48" i="7" s="1"/>
  <c r="DKM48" i="7" s="1"/>
  <c r="DKO48" i="7" s="1"/>
  <c r="DKQ48" i="7" s="1"/>
  <c r="DKS48" i="7" s="1"/>
  <c r="DKU48" i="7" s="1"/>
  <c r="DKW48" i="7" s="1"/>
  <c r="DKY48" i="7" s="1"/>
  <c r="DLA48" i="7" s="1"/>
  <c r="DLC48" i="7" s="1"/>
  <c r="DLE48" i="7" s="1"/>
  <c r="DLG48" i="7" s="1"/>
  <c r="DLI48" i="7" s="1"/>
  <c r="DLK48" i="7" s="1"/>
  <c r="DLM48" i="7" s="1"/>
  <c r="DLO48" i="7" s="1"/>
  <c r="DLQ48" i="7" s="1"/>
  <c r="DLS48" i="7" s="1"/>
  <c r="DLU48" i="7" s="1"/>
  <c r="DLW48" i="7" s="1"/>
  <c r="DLY48" i="7" s="1"/>
  <c r="DMA48" i="7" s="1"/>
  <c r="DMC48" i="7" s="1"/>
  <c r="DME48" i="7" s="1"/>
  <c r="DMG48" i="7" s="1"/>
  <c r="DMI48" i="7" s="1"/>
  <c r="DMK48" i="7" s="1"/>
  <c r="DMM48" i="7" s="1"/>
  <c r="DMO48" i="7" s="1"/>
  <c r="DMQ48" i="7" s="1"/>
  <c r="DMS48" i="7" s="1"/>
  <c r="DMU48" i="7" s="1"/>
  <c r="DMW48" i="7" s="1"/>
  <c r="DMY48" i="7" s="1"/>
  <c r="DNA48" i="7" s="1"/>
  <c r="DNC48" i="7" s="1"/>
  <c r="DNE48" i="7" s="1"/>
  <c r="DNG48" i="7" s="1"/>
  <c r="DNI48" i="7" s="1"/>
  <c r="DNK48" i="7" s="1"/>
  <c r="DNM48" i="7" s="1"/>
  <c r="DNO48" i="7" s="1"/>
  <c r="DNQ48" i="7" s="1"/>
  <c r="DNS48" i="7" s="1"/>
  <c r="DNU48" i="7" s="1"/>
  <c r="DNW48" i="7" s="1"/>
  <c r="DNY48" i="7" s="1"/>
  <c r="DOA48" i="7" s="1"/>
  <c r="DOC48" i="7" s="1"/>
  <c r="DOE48" i="7" s="1"/>
  <c r="DOG48" i="7" s="1"/>
  <c r="DOI48" i="7" s="1"/>
  <c r="DOK48" i="7" s="1"/>
  <c r="DOM48" i="7" s="1"/>
  <c r="DOO48" i="7" s="1"/>
  <c r="DOQ48" i="7" s="1"/>
  <c r="DOS48" i="7" s="1"/>
  <c r="DOU48" i="7" s="1"/>
  <c r="DOW48" i="7" s="1"/>
  <c r="DOY48" i="7" s="1"/>
  <c r="DPA48" i="7" s="1"/>
  <c r="DPC48" i="7" s="1"/>
  <c r="DPE48" i="7" s="1"/>
  <c r="DPG48" i="7" s="1"/>
  <c r="DPI48" i="7" s="1"/>
  <c r="DPK48" i="7" s="1"/>
  <c r="DPM48" i="7" s="1"/>
  <c r="DPO48" i="7" s="1"/>
  <c r="DPQ48" i="7" s="1"/>
  <c r="DPS48" i="7" s="1"/>
  <c r="DPU48" i="7" s="1"/>
  <c r="DPW48" i="7" s="1"/>
  <c r="DPY48" i="7" s="1"/>
  <c r="DQA48" i="7" s="1"/>
  <c r="DQC48" i="7" s="1"/>
  <c r="DQE48" i="7" s="1"/>
  <c r="DQG48" i="7" s="1"/>
  <c r="DQI48" i="7" s="1"/>
  <c r="DQK48" i="7" s="1"/>
  <c r="DQM48" i="7" s="1"/>
  <c r="DQO48" i="7" s="1"/>
  <c r="DQQ48" i="7" s="1"/>
  <c r="DQS48" i="7" s="1"/>
  <c r="DQU48" i="7" s="1"/>
  <c r="DQW48" i="7" s="1"/>
  <c r="DQY48" i="7" s="1"/>
  <c r="DRA48" i="7" s="1"/>
  <c r="DRC48" i="7" s="1"/>
  <c r="DRE48" i="7" s="1"/>
  <c r="DRG48" i="7" s="1"/>
  <c r="DRI48" i="7" s="1"/>
  <c r="DRK48" i="7" s="1"/>
  <c r="DRM48" i="7" s="1"/>
  <c r="DRO48" i="7" s="1"/>
  <c r="DRQ48" i="7" s="1"/>
  <c r="DRS48" i="7" s="1"/>
  <c r="DRU48" i="7" s="1"/>
  <c r="DRW48" i="7" s="1"/>
  <c r="DRY48" i="7" s="1"/>
  <c r="DSA48" i="7" s="1"/>
  <c r="DSC48" i="7" s="1"/>
  <c r="DSE48" i="7" s="1"/>
  <c r="DSG48" i="7" s="1"/>
  <c r="DSI48" i="7" s="1"/>
  <c r="DSK48" i="7" s="1"/>
  <c r="DSM48" i="7" s="1"/>
  <c r="DSO48" i="7" s="1"/>
  <c r="DSQ48" i="7" s="1"/>
  <c r="DSS48" i="7" s="1"/>
  <c r="DSU48" i="7" s="1"/>
  <c r="DSW48" i="7" s="1"/>
  <c r="DSY48" i="7" s="1"/>
  <c r="DTA48" i="7" s="1"/>
  <c r="DTC48" i="7" s="1"/>
  <c r="DTE48" i="7" s="1"/>
  <c r="DTG48" i="7" s="1"/>
  <c r="DTI48" i="7" s="1"/>
  <c r="DTK48" i="7" s="1"/>
  <c r="DTM48" i="7" s="1"/>
  <c r="DTO48" i="7" s="1"/>
  <c r="DTQ48" i="7" s="1"/>
  <c r="DTS48" i="7" s="1"/>
  <c r="DTU48" i="7" s="1"/>
  <c r="DTW48" i="7" s="1"/>
  <c r="DTY48" i="7" s="1"/>
  <c r="DUA48" i="7" s="1"/>
  <c r="DUC48" i="7" s="1"/>
  <c r="DUE48" i="7" s="1"/>
  <c r="DUG48" i="7" s="1"/>
  <c r="DUI48" i="7" s="1"/>
  <c r="DUK48" i="7" s="1"/>
  <c r="DUM48" i="7" s="1"/>
  <c r="DUO48" i="7" s="1"/>
  <c r="DUQ48" i="7" s="1"/>
  <c r="DUS48" i="7" s="1"/>
  <c r="DUU48" i="7" s="1"/>
  <c r="DUW48" i="7" s="1"/>
  <c r="DUY48" i="7" s="1"/>
  <c r="DVA48" i="7" s="1"/>
  <c r="DVC48" i="7" s="1"/>
  <c r="DVE48" i="7" s="1"/>
  <c r="DVG48" i="7" s="1"/>
  <c r="DVI48" i="7" s="1"/>
  <c r="DVK48" i="7" s="1"/>
  <c r="DVM48" i="7" s="1"/>
  <c r="DVO48" i="7" s="1"/>
  <c r="DVQ48" i="7" s="1"/>
  <c r="DVS48" i="7" s="1"/>
  <c r="DVU48" i="7" s="1"/>
  <c r="DVW48" i="7" s="1"/>
  <c r="DVY48" i="7" s="1"/>
  <c r="DWA48" i="7" s="1"/>
  <c r="DWC48" i="7" s="1"/>
  <c r="DWE48" i="7" s="1"/>
  <c r="DWG48" i="7" s="1"/>
  <c r="DWI48" i="7" s="1"/>
  <c r="DWK48" i="7" s="1"/>
  <c r="DWM48" i="7" s="1"/>
  <c r="DWO48" i="7" s="1"/>
  <c r="DWQ48" i="7" s="1"/>
  <c r="DWS48" i="7" s="1"/>
  <c r="DWU48" i="7" s="1"/>
  <c r="DWW48" i="7" s="1"/>
  <c r="DWY48" i="7" s="1"/>
  <c r="DXA48" i="7" s="1"/>
  <c r="DXC48" i="7" s="1"/>
  <c r="DXE48" i="7" s="1"/>
  <c r="DXG48" i="7" s="1"/>
  <c r="DXI48" i="7" s="1"/>
  <c r="DXK48" i="7" s="1"/>
  <c r="DXM48" i="7" s="1"/>
  <c r="DXO48" i="7" s="1"/>
  <c r="DXQ48" i="7" s="1"/>
  <c r="DXS48" i="7" s="1"/>
  <c r="DXU48" i="7" s="1"/>
  <c r="DXW48" i="7" s="1"/>
  <c r="DXY48" i="7" s="1"/>
  <c r="DYA48" i="7" s="1"/>
  <c r="DYC48" i="7" s="1"/>
  <c r="DYE48" i="7" s="1"/>
  <c r="DYG48" i="7" s="1"/>
  <c r="DYI48" i="7" s="1"/>
  <c r="DYK48" i="7" s="1"/>
  <c r="DYM48" i="7" s="1"/>
  <c r="DYO48" i="7" s="1"/>
  <c r="DYQ48" i="7" s="1"/>
  <c r="DYS48" i="7" s="1"/>
  <c r="DYU48" i="7" s="1"/>
  <c r="DYW48" i="7" s="1"/>
  <c r="DYY48" i="7" s="1"/>
  <c r="DZA48" i="7" s="1"/>
  <c r="DZC48" i="7" s="1"/>
  <c r="DZE48" i="7" s="1"/>
  <c r="DZG48" i="7" s="1"/>
  <c r="DZI48" i="7" s="1"/>
  <c r="DZK48" i="7" s="1"/>
  <c r="DZM48" i="7" s="1"/>
  <c r="DZO48" i="7" s="1"/>
  <c r="DZQ48" i="7" s="1"/>
  <c r="DZS48" i="7" s="1"/>
  <c r="DZU48" i="7" s="1"/>
  <c r="DZW48" i="7" s="1"/>
  <c r="DZY48" i="7" s="1"/>
  <c r="EAA48" i="7" s="1"/>
  <c r="EAC48" i="7" s="1"/>
  <c r="EAE48" i="7" s="1"/>
  <c r="EAG48" i="7" s="1"/>
  <c r="EAI48" i="7" s="1"/>
  <c r="EAK48" i="7" s="1"/>
  <c r="EAM48" i="7" s="1"/>
  <c r="EAO48" i="7" s="1"/>
  <c r="EAQ48" i="7" s="1"/>
  <c r="EAS48" i="7" s="1"/>
  <c r="EAU48" i="7" s="1"/>
  <c r="EAW48" i="7" s="1"/>
  <c r="EAY48" i="7" s="1"/>
  <c r="EBA48" i="7" s="1"/>
  <c r="EBC48" i="7" s="1"/>
  <c r="EBE48" i="7" s="1"/>
  <c r="EBG48" i="7" s="1"/>
  <c r="EBI48" i="7" s="1"/>
  <c r="EBK48" i="7" s="1"/>
  <c r="EBM48" i="7" s="1"/>
  <c r="EBO48" i="7" s="1"/>
  <c r="EBQ48" i="7" s="1"/>
  <c r="EBS48" i="7" s="1"/>
  <c r="EBU48" i="7" s="1"/>
  <c r="EBW48" i="7" s="1"/>
  <c r="EBY48" i="7" s="1"/>
  <c r="ECA48" i="7" s="1"/>
  <c r="ECC48" i="7" s="1"/>
  <c r="ECE48" i="7" s="1"/>
  <c r="ECG48" i="7" s="1"/>
  <c r="ECI48" i="7" s="1"/>
  <c r="ECK48" i="7" s="1"/>
  <c r="ECM48" i="7" s="1"/>
  <c r="ECO48" i="7" s="1"/>
  <c r="ECQ48" i="7" s="1"/>
  <c r="ECS48" i="7" s="1"/>
  <c r="ECU48" i="7" s="1"/>
  <c r="ECW48" i="7" s="1"/>
  <c r="ECY48" i="7" s="1"/>
  <c r="EDA48" i="7" s="1"/>
  <c r="EDC48" i="7" s="1"/>
  <c r="EDE48" i="7" s="1"/>
  <c r="EDG48" i="7" s="1"/>
  <c r="EDI48" i="7" s="1"/>
  <c r="EDK48" i="7" s="1"/>
  <c r="EDM48" i="7" s="1"/>
  <c r="EDO48" i="7" s="1"/>
  <c r="EDQ48" i="7" s="1"/>
  <c r="EDS48" i="7" s="1"/>
  <c r="EDU48" i="7" s="1"/>
  <c r="EDW48" i="7" s="1"/>
  <c r="EDY48" i="7" s="1"/>
  <c r="EEA48" i="7" s="1"/>
  <c r="EEC48" i="7" s="1"/>
  <c r="EEE48" i="7" s="1"/>
  <c r="EEG48" i="7" s="1"/>
  <c r="EEI48" i="7" s="1"/>
  <c r="EEK48" i="7" s="1"/>
  <c r="EEM48" i="7" s="1"/>
  <c r="EEO48" i="7" s="1"/>
  <c r="EEQ48" i="7" s="1"/>
  <c r="EES48" i="7" s="1"/>
  <c r="EEU48" i="7" s="1"/>
  <c r="EEW48" i="7" s="1"/>
  <c r="EEY48" i="7" s="1"/>
  <c r="EFA48" i="7" s="1"/>
  <c r="EFC48" i="7" s="1"/>
  <c r="EFE48" i="7" s="1"/>
  <c r="EFG48" i="7" s="1"/>
  <c r="EFI48" i="7" s="1"/>
  <c r="EFK48" i="7" s="1"/>
  <c r="EFM48" i="7" s="1"/>
  <c r="EFO48" i="7" s="1"/>
  <c r="EFQ48" i="7" s="1"/>
  <c r="EFS48" i="7" s="1"/>
  <c r="EFU48" i="7" s="1"/>
  <c r="EFW48" i="7" s="1"/>
  <c r="EFY48" i="7" s="1"/>
  <c r="EGA48" i="7" s="1"/>
  <c r="EGC48" i="7" s="1"/>
  <c r="EGE48" i="7" s="1"/>
  <c r="EGG48" i="7" s="1"/>
  <c r="EGI48" i="7" s="1"/>
  <c r="EGK48" i="7" s="1"/>
  <c r="EGM48" i="7" s="1"/>
  <c r="EGO48" i="7" s="1"/>
  <c r="EGQ48" i="7" s="1"/>
  <c r="EGS48" i="7" s="1"/>
  <c r="EGU48" i="7" s="1"/>
  <c r="EGW48" i="7" s="1"/>
  <c r="EGY48" i="7" s="1"/>
  <c r="EHA48" i="7" s="1"/>
  <c r="EHC48" i="7" s="1"/>
  <c r="EHE48" i="7" s="1"/>
  <c r="EHG48" i="7" s="1"/>
  <c r="EHI48" i="7" s="1"/>
  <c r="EHK48" i="7" s="1"/>
  <c r="EHM48" i="7" s="1"/>
  <c r="EHO48" i="7" s="1"/>
  <c r="EHQ48" i="7" s="1"/>
  <c r="EHS48" i="7" s="1"/>
  <c r="EHU48" i="7" s="1"/>
  <c r="EHW48" i="7" s="1"/>
  <c r="EHY48" i="7" s="1"/>
  <c r="EIA48" i="7" s="1"/>
  <c r="EIC48" i="7" s="1"/>
  <c r="EIE48" i="7" s="1"/>
  <c r="EIG48" i="7" s="1"/>
  <c r="EII48" i="7" s="1"/>
  <c r="EIK48" i="7" s="1"/>
  <c r="EIM48" i="7" s="1"/>
  <c r="EIO48" i="7" s="1"/>
  <c r="EIQ48" i="7" s="1"/>
  <c r="EIS48" i="7" s="1"/>
  <c r="EIU48" i="7" s="1"/>
  <c r="EIW48" i="7" s="1"/>
  <c r="EIY48" i="7" s="1"/>
  <c r="EJA48" i="7" s="1"/>
  <c r="EJC48" i="7" s="1"/>
  <c r="EJE48" i="7" s="1"/>
  <c r="EJG48" i="7" s="1"/>
  <c r="EJI48" i="7" s="1"/>
  <c r="EJK48" i="7" s="1"/>
  <c r="EJM48" i="7" s="1"/>
  <c r="EJO48" i="7" s="1"/>
  <c r="EJQ48" i="7" s="1"/>
  <c r="EJS48" i="7" s="1"/>
  <c r="EJU48" i="7" s="1"/>
  <c r="EJW48" i="7" s="1"/>
  <c r="EJY48" i="7" s="1"/>
  <c r="EKA48" i="7" s="1"/>
  <c r="EKC48" i="7" s="1"/>
  <c r="EKE48" i="7" s="1"/>
  <c r="EKG48" i="7" s="1"/>
  <c r="EKI48" i="7" s="1"/>
  <c r="EKK48" i="7" s="1"/>
  <c r="EKM48" i="7" s="1"/>
  <c r="EKO48" i="7" s="1"/>
  <c r="EKQ48" i="7" s="1"/>
  <c r="EKS48" i="7" s="1"/>
  <c r="EKU48" i="7" s="1"/>
  <c r="EKW48" i="7" s="1"/>
  <c r="EKY48" i="7" s="1"/>
  <c r="ELA48" i="7" s="1"/>
  <c r="ELC48" i="7" s="1"/>
  <c r="ELE48" i="7" s="1"/>
  <c r="ELG48" i="7" s="1"/>
  <c r="ELI48" i="7" s="1"/>
  <c r="ELK48" i="7" s="1"/>
  <c r="ELM48" i="7" s="1"/>
  <c r="ELO48" i="7" s="1"/>
  <c r="ELQ48" i="7" s="1"/>
  <c r="ELS48" i="7" s="1"/>
  <c r="ELU48" i="7" s="1"/>
  <c r="ELW48" i="7" s="1"/>
  <c r="ELY48" i="7" s="1"/>
  <c r="EMA48" i="7" s="1"/>
  <c r="EMC48" i="7" s="1"/>
  <c r="EME48" i="7" s="1"/>
  <c r="EMG48" i="7" s="1"/>
  <c r="EMI48" i="7" s="1"/>
  <c r="EMK48" i="7" s="1"/>
  <c r="EMM48" i="7" s="1"/>
  <c r="EMO48" i="7" s="1"/>
  <c r="EMQ48" i="7" s="1"/>
  <c r="EMS48" i="7" s="1"/>
  <c r="EMU48" i="7" s="1"/>
  <c r="EMW48" i="7" s="1"/>
  <c r="EMY48" i="7" s="1"/>
  <c r="ENA48" i="7" s="1"/>
  <c r="ENC48" i="7" s="1"/>
  <c r="ENE48" i="7" s="1"/>
  <c r="ENG48" i="7" s="1"/>
  <c r="ENI48" i="7" s="1"/>
  <c r="ENK48" i="7" s="1"/>
  <c r="ENM48" i="7" s="1"/>
  <c r="ENO48" i="7" s="1"/>
  <c r="ENQ48" i="7" s="1"/>
  <c r="ENS48" i="7" s="1"/>
  <c r="ENU48" i="7" s="1"/>
  <c r="ENW48" i="7" s="1"/>
  <c r="ENY48" i="7" s="1"/>
  <c r="EOA48" i="7" s="1"/>
  <c r="EOC48" i="7" s="1"/>
  <c r="EOE48" i="7" s="1"/>
  <c r="EOG48" i="7" s="1"/>
  <c r="EOI48" i="7" s="1"/>
  <c r="EOK48" i="7" s="1"/>
  <c r="EOM48" i="7" s="1"/>
  <c r="EOO48" i="7" s="1"/>
  <c r="EOQ48" i="7" s="1"/>
  <c r="EOS48" i="7" s="1"/>
  <c r="EOU48" i="7" s="1"/>
  <c r="EOW48" i="7" s="1"/>
  <c r="EOY48" i="7" s="1"/>
  <c r="EPA48" i="7" s="1"/>
  <c r="EPC48" i="7" s="1"/>
  <c r="EPE48" i="7" s="1"/>
  <c r="EPG48" i="7" s="1"/>
  <c r="EPI48" i="7" s="1"/>
  <c r="EPK48" i="7" s="1"/>
  <c r="EPM48" i="7" s="1"/>
  <c r="EPO48" i="7" s="1"/>
  <c r="EPQ48" i="7" s="1"/>
  <c r="EPS48" i="7" s="1"/>
  <c r="EPU48" i="7" s="1"/>
  <c r="EPW48" i="7" s="1"/>
  <c r="EPY48" i="7" s="1"/>
  <c r="EQA48" i="7" s="1"/>
  <c r="EQC48" i="7" s="1"/>
  <c r="EQE48" i="7" s="1"/>
  <c r="EQG48" i="7" s="1"/>
  <c r="EQI48" i="7" s="1"/>
  <c r="EQK48" i="7" s="1"/>
  <c r="EQM48" i="7" s="1"/>
  <c r="EQO48" i="7" s="1"/>
  <c r="EQQ48" i="7" s="1"/>
  <c r="EQS48" i="7" s="1"/>
  <c r="EQU48" i="7" s="1"/>
  <c r="EQW48" i="7" s="1"/>
  <c r="EQY48" i="7" s="1"/>
  <c r="ERA48" i="7" s="1"/>
  <c r="ERC48" i="7" s="1"/>
  <c r="ERE48" i="7" s="1"/>
  <c r="ERG48" i="7" s="1"/>
  <c r="ERI48" i="7" s="1"/>
  <c r="ERK48" i="7" s="1"/>
  <c r="ERM48" i="7" s="1"/>
  <c r="ERO48" i="7" s="1"/>
  <c r="ERQ48" i="7" s="1"/>
  <c r="ERS48" i="7" s="1"/>
  <c r="ERU48" i="7" s="1"/>
  <c r="ERW48" i="7" s="1"/>
  <c r="ERY48" i="7" s="1"/>
  <c r="ESA48" i="7" s="1"/>
  <c r="ESC48" i="7" s="1"/>
  <c r="ESE48" i="7" s="1"/>
  <c r="ESG48" i="7" s="1"/>
  <c r="ESI48" i="7" s="1"/>
  <c r="ESK48" i="7" s="1"/>
  <c r="ESM48" i="7" s="1"/>
  <c r="ESO48" i="7" s="1"/>
  <c r="ESQ48" i="7" s="1"/>
  <c r="ESS48" i="7" s="1"/>
  <c r="ESU48" i="7" s="1"/>
  <c r="ESW48" i="7" s="1"/>
  <c r="ESY48" i="7" s="1"/>
  <c r="ETA48" i="7" s="1"/>
  <c r="ETC48" i="7" s="1"/>
  <c r="ETE48" i="7" s="1"/>
  <c r="ETG48" i="7" s="1"/>
  <c r="ETI48" i="7" s="1"/>
  <c r="ETK48" i="7" s="1"/>
  <c r="ETM48" i="7" s="1"/>
  <c r="ETO48" i="7" s="1"/>
  <c r="ETQ48" i="7" s="1"/>
  <c r="ETS48" i="7" s="1"/>
  <c r="ETU48" i="7" s="1"/>
  <c r="ETW48" i="7" s="1"/>
  <c r="ETY48" i="7" s="1"/>
  <c r="EUA48" i="7" s="1"/>
  <c r="EUC48" i="7" s="1"/>
  <c r="EUE48" i="7" s="1"/>
  <c r="EUG48" i="7" s="1"/>
  <c r="EUI48" i="7" s="1"/>
  <c r="EUK48" i="7" s="1"/>
  <c r="EUM48" i="7" s="1"/>
  <c r="EUO48" i="7" s="1"/>
  <c r="EUQ48" i="7" s="1"/>
  <c r="EUS48" i="7" s="1"/>
  <c r="EUU48" i="7" s="1"/>
  <c r="EUW48" i="7" s="1"/>
  <c r="EUY48" i="7" s="1"/>
  <c r="EVA48" i="7" s="1"/>
  <c r="EVC48" i="7" s="1"/>
  <c r="EVE48" i="7" s="1"/>
  <c r="EVG48" i="7" s="1"/>
  <c r="EVI48" i="7" s="1"/>
  <c r="EVK48" i="7" s="1"/>
  <c r="EVM48" i="7" s="1"/>
  <c r="EVO48" i="7" s="1"/>
  <c r="EVQ48" i="7" s="1"/>
  <c r="EVS48" i="7" s="1"/>
  <c r="EVU48" i="7" s="1"/>
  <c r="EVW48" i="7" s="1"/>
  <c r="EVY48" i="7" s="1"/>
  <c r="EWA48" i="7" s="1"/>
  <c r="EWC48" i="7" s="1"/>
  <c r="EWE48" i="7" s="1"/>
  <c r="EWG48" i="7" s="1"/>
  <c r="EWI48" i="7" s="1"/>
  <c r="EWK48" i="7" s="1"/>
  <c r="EWM48" i="7" s="1"/>
  <c r="EWO48" i="7" s="1"/>
  <c r="EWQ48" i="7" s="1"/>
  <c r="EWS48" i="7" s="1"/>
  <c r="EWU48" i="7" s="1"/>
  <c r="EWW48" i="7" s="1"/>
  <c r="EWY48" i="7" s="1"/>
  <c r="EXA48" i="7" s="1"/>
  <c r="EXC48" i="7" s="1"/>
  <c r="EXE48" i="7" s="1"/>
  <c r="EXG48" i="7" s="1"/>
  <c r="EXI48" i="7" s="1"/>
  <c r="EXK48" i="7" s="1"/>
  <c r="EXM48" i="7" s="1"/>
  <c r="EXO48" i="7" s="1"/>
  <c r="EXQ48" i="7" s="1"/>
  <c r="EXS48" i="7" s="1"/>
  <c r="EXU48" i="7" s="1"/>
  <c r="EXW48" i="7" s="1"/>
  <c r="EXY48" i="7" s="1"/>
  <c r="EYA48" i="7" s="1"/>
  <c r="EYC48" i="7" s="1"/>
  <c r="EYE48" i="7" s="1"/>
  <c r="EYG48" i="7" s="1"/>
  <c r="EYI48" i="7" s="1"/>
  <c r="EYK48" i="7" s="1"/>
  <c r="EYM48" i="7" s="1"/>
  <c r="EYO48" i="7" s="1"/>
  <c r="EYQ48" i="7" s="1"/>
  <c r="EYS48" i="7" s="1"/>
  <c r="EYU48" i="7" s="1"/>
  <c r="EYW48" i="7" s="1"/>
  <c r="EYY48" i="7" s="1"/>
  <c r="EZA48" i="7" s="1"/>
  <c r="EZC48" i="7" s="1"/>
  <c r="EZE48" i="7" s="1"/>
  <c r="EZG48" i="7" s="1"/>
  <c r="EZI48" i="7" s="1"/>
  <c r="EZK48" i="7" s="1"/>
  <c r="EZM48" i="7" s="1"/>
  <c r="EZO48" i="7" s="1"/>
  <c r="EZQ48" i="7" s="1"/>
  <c r="EZS48" i="7" s="1"/>
  <c r="EZU48" i="7" s="1"/>
  <c r="EZW48" i="7" s="1"/>
  <c r="EZY48" i="7" s="1"/>
  <c r="FAA48" i="7" s="1"/>
  <c r="FAC48" i="7" s="1"/>
  <c r="FAE48" i="7" s="1"/>
  <c r="FAG48" i="7" s="1"/>
  <c r="FAI48" i="7" s="1"/>
  <c r="FAK48" i="7" s="1"/>
  <c r="FAM48" i="7" s="1"/>
  <c r="FAO48" i="7" s="1"/>
  <c r="FAQ48" i="7" s="1"/>
  <c r="FAS48" i="7" s="1"/>
  <c r="FAU48" i="7" s="1"/>
  <c r="FAW48" i="7" s="1"/>
  <c r="FAY48" i="7" s="1"/>
  <c r="FBA48" i="7" s="1"/>
  <c r="FBC48" i="7" s="1"/>
  <c r="FBE48" i="7" s="1"/>
  <c r="FBG48" i="7" s="1"/>
  <c r="FBI48" i="7" s="1"/>
  <c r="FBK48" i="7" s="1"/>
  <c r="FBM48" i="7" s="1"/>
  <c r="FBO48" i="7" s="1"/>
  <c r="FBQ48" i="7" s="1"/>
  <c r="FBS48" i="7" s="1"/>
  <c r="FBU48" i="7" s="1"/>
  <c r="FBW48" i="7" s="1"/>
  <c r="FBY48" i="7" s="1"/>
  <c r="FCA48" i="7" s="1"/>
  <c r="FCC48" i="7" s="1"/>
  <c r="FCE48" i="7" s="1"/>
  <c r="FCG48" i="7" s="1"/>
  <c r="FCI48" i="7" s="1"/>
  <c r="FCK48" i="7" s="1"/>
  <c r="FCM48" i="7" s="1"/>
  <c r="FCO48" i="7" s="1"/>
  <c r="FCQ48" i="7" s="1"/>
  <c r="FCS48" i="7" s="1"/>
  <c r="FCU48" i="7" s="1"/>
  <c r="FCW48" i="7" s="1"/>
  <c r="FCY48" i="7" s="1"/>
  <c r="FDA48" i="7" s="1"/>
  <c r="FDC48" i="7" s="1"/>
  <c r="FDE48" i="7" s="1"/>
  <c r="FDG48" i="7" s="1"/>
  <c r="FDI48" i="7" s="1"/>
  <c r="FDK48" i="7" s="1"/>
  <c r="FDM48" i="7" s="1"/>
  <c r="FDO48" i="7" s="1"/>
  <c r="FDQ48" i="7" s="1"/>
  <c r="FDS48" i="7" s="1"/>
  <c r="FDU48" i="7" s="1"/>
  <c r="FDW48" i="7" s="1"/>
  <c r="FDY48" i="7" s="1"/>
  <c r="FEA48" i="7" s="1"/>
  <c r="FEC48" i="7" s="1"/>
  <c r="FEE48" i="7" s="1"/>
  <c r="FEG48" i="7" s="1"/>
  <c r="FEI48" i="7" s="1"/>
  <c r="FEK48" i="7" s="1"/>
  <c r="FEM48" i="7" s="1"/>
  <c r="FEO48" i="7" s="1"/>
  <c r="FEQ48" i="7" s="1"/>
  <c r="FES48" i="7" s="1"/>
  <c r="FEU48" i="7" s="1"/>
  <c r="FEW48" i="7" s="1"/>
  <c r="FEY48" i="7" s="1"/>
  <c r="FFA48" i="7" s="1"/>
  <c r="FFC48" i="7" s="1"/>
  <c r="FFE48" i="7" s="1"/>
  <c r="FFG48" i="7" s="1"/>
  <c r="FFI48" i="7" s="1"/>
  <c r="FFK48" i="7" s="1"/>
  <c r="FFM48" i="7" s="1"/>
  <c r="FFO48" i="7" s="1"/>
  <c r="FFQ48" i="7" s="1"/>
  <c r="FFS48" i="7" s="1"/>
  <c r="FFU48" i="7" s="1"/>
  <c r="FFW48" i="7" s="1"/>
  <c r="FFY48" i="7" s="1"/>
  <c r="FGA48" i="7" s="1"/>
  <c r="FGC48" i="7" s="1"/>
  <c r="FGE48" i="7" s="1"/>
  <c r="FGG48" i="7" s="1"/>
  <c r="FGI48" i="7" s="1"/>
  <c r="FGK48" i="7" s="1"/>
  <c r="FGM48" i="7" s="1"/>
  <c r="FGO48" i="7" s="1"/>
  <c r="FGQ48" i="7" s="1"/>
  <c r="FGS48" i="7" s="1"/>
  <c r="FGU48" i="7" s="1"/>
  <c r="FGW48" i="7" s="1"/>
  <c r="FGY48" i="7" s="1"/>
  <c r="FHA48" i="7" s="1"/>
  <c r="FHC48" i="7" s="1"/>
  <c r="FHE48" i="7" s="1"/>
  <c r="FHG48" i="7" s="1"/>
  <c r="FHI48" i="7" s="1"/>
  <c r="FHK48" i="7" s="1"/>
  <c r="FHM48" i="7" s="1"/>
  <c r="FHO48" i="7" s="1"/>
  <c r="FHQ48" i="7" s="1"/>
  <c r="FHS48" i="7" s="1"/>
  <c r="FHU48" i="7" s="1"/>
  <c r="FHW48" i="7" s="1"/>
  <c r="FHY48" i="7" s="1"/>
  <c r="FIA48" i="7" s="1"/>
  <c r="FIC48" i="7" s="1"/>
  <c r="FIE48" i="7" s="1"/>
  <c r="FIG48" i="7" s="1"/>
  <c r="FII48" i="7" s="1"/>
  <c r="FIK48" i="7" s="1"/>
  <c r="FIM48" i="7" s="1"/>
  <c r="FIO48" i="7" s="1"/>
  <c r="FIQ48" i="7" s="1"/>
  <c r="FIS48" i="7" s="1"/>
  <c r="FIU48" i="7" s="1"/>
  <c r="FIW48" i="7" s="1"/>
  <c r="FIY48" i="7" s="1"/>
  <c r="FJA48" i="7" s="1"/>
  <c r="FJC48" i="7" s="1"/>
  <c r="FJE48" i="7" s="1"/>
  <c r="FJG48" i="7" s="1"/>
  <c r="FJI48" i="7" s="1"/>
  <c r="FJK48" i="7" s="1"/>
  <c r="FJM48" i="7" s="1"/>
  <c r="FJO48" i="7" s="1"/>
  <c r="FJQ48" i="7" s="1"/>
  <c r="FJS48" i="7" s="1"/>
  <c r="FJU48" i="7" s="1"/>
  <c r="FJW48" i="7" s="1"/>
  <c r="FJY48" i="7" s="1"/>
  <c r="FKA48" i="7" s="1"/>
  <c r="FKC48" i="7" s="1"/>
  <c r="FKE48" i="7" s="1"/>
  <c r="FKG48" i="7" s="1"/>
  <c r="FKI48" i="7" s="1"/>
  <c r="FKK48" i="7" s="1"/>
  <c r="FKM48" i="7" s="1"/>
  <c r="FKO48" i="7" s="1"/>
  <c r="FKQ48" i="7" s="1"/>
  <c r="FKS48" i="7" s="1"/>
  <c r="FKU48" i="7" s="1"/>
  <c r="FKW48" i="7" s="1"/>
  <c r="FKY48" i="7" s="1"/>
  <c r="FLA48" i="7" s="1"/>
  <c r="FLC48" i="7" s="1"/>
  <c r="FLE48" i="7" s="1"/>
  <c r="FLG48" i="7" s="1"/>
  <c r="FLI48" i="7" s="1"/>
  <c r="FLK48" i="7" s="1"/>
  <c r="FLM48" i="7" s="1"/>
  <c r="FLO48" i="7" s="1"/>
  <c r="FLQ48" i="7" s="1"/>
  <c r="FLS48" i="7" s="1"/>
  <c r="FLU48" i="7" s="1"/>
  <c r="FLW48" i="7" s="1"/>
  <c r="FLY48" i="7" s="1"/>
  <c r="FMA48" i="7" s="1"/>
  <c r="FMC48" i="7" s="1"/>
  <c r="FME48" i="7" s="1"/>
  <c r="FMG48" i="7" s="1"/>
  <c r="FMI48" i="7" s="1"/>
  <c r="FMK48" i="7" s="1"/>
  <c r="FMM48" i="7" s="1"/>
  <c r="FMO48" i="7" s="1"/>
  <c r="FMQ48" i="7" s="1"/>
  <c r="FMS48" i="7" s="1"/>
  <c r="FMU48" i="7" s="1"/>
  <c r="FMW48" i="7" s="1"/>
  <c r="FMY48" i="7" s="1"/>
  <c r="FNA48" i="7" s="1"/>
  <c r="FNC48" i="7" s="1"/>
  <c r="FNE48" i="7" s="1"/>
  <c r="FNG48" i="7" s="1"/>
  <c r="FNI48" i="7" s="1"/>
  <c r="FNK48" i="7" s="1"/>
  <c r="FNM48" i="7" s="1"/>
  <c r="FNO48" i="7" s="1"/>
  <c r="FNQ48" i="7" s="1"/>
  <c r="FNS48" i="7" s="1"/>
  <c r="FNU48" i="7" s="1"/>
  <c r="FNW48" i="7" s="1"/>
  <c r="FNY48" i="7" s="1"/>
  <c r="FOA48" i="7" s="1"/>
  <c r="FOC48" i="7" s="1"/>
  <c r="FOE48" i="7" s="1"/>
  <c r="FOG48" i="7" s="1"/>
  <c r="FOI48" i="7" s="1"/>
  <c r="FOK48" i="7" s="1"/>
  <c r="FOM48" i="7" s="1"/>
  <c r="FOO48" i="7" s="1"/>
  <c r="FOQ48" i="7" s="1"/>
  <c r="FOS48" i="7" s="1"/>
  <c r="FOU48" i="7" s="1"/>
  <c r="FOW48" i="7" s="1"/>
  <c r="FOY48" i="7" s="1"/>
  <c r="FPA48" i="7" s="1"/>
  <c r="FPC48" i="7" s="1"/>
  <c r="FPE48" i="7" s="1"/>
  <c r="FPG48" i="7" s="1"/>
  <c r="FPI48" i="7" s="1"/>
  <c r="FPK48" i="7" s="1"/>
  <c r="FPM48" i="7" s="1"/>
  <c r="FPO48" i="7" s="1"/>
  <c r="FPQ48" i="7" s="1"/>
  <c r="FPS48" i="7" s="1"/>
  <c r="FPU48" i="7" s="1"/>
  <c r="FPW48" i="7" s="1"/>
  <c r="FPY48" i="7" s="1"/>
  <c r="FQA48" i="7" s="1"/>
  <c r="FQC48" i="7" s="1"/>
  <c r="FQE48" i="7" s="1"/>
  <c r="FQG48" i="7" s="1"/>
  <c r="FQI48" i="7" s="1"/>
  <c r="FQK48" i="7" s="1"/>
  <c r="FQM48" i="7" s="1"/>
  <c r="FQO48" i="7" s="1"/>
  <c r="FQQ48" i="7" s="1"/>
  <c r="FQS48" i="7" s="1"/>
  <c r="FQU48" i="7" s="1"/>
  <c r="FQW48" i="7" s="1"/>
  <c r="FQY48" i="7" s="1"/>
  <c r="FRA48" i="7" s="1"/>
  <c r="FRC48" i="7" s="1"/>
  <c r="FRE48" i="7" s="1"/>
  <c r="FRG48" i="7" s="1"/>
  <c r="FRI48" i="7" s="1"/>
  <c r="FRK48" i="7" s="1"/>
  <c r="FRM48" i="7" s="1"/>
  <c r="FRO48" i="7" s="1"/>
  <c r="FRQ48" i="7" s="1"/>
  <c r="FRS48" i="7" s="1"/>
  <c r="FRU48" i="7" s="1"/>
  <c r="FRW48" i="7" s="1"/>
  <c r="FRY48" i="7" s="1"/>
  <c r="FSA48" i="7" s="1"/>
  <c r="FSC48" i="7" s="1"/>
  <c r="FSE48" i="7" s="1"/>
  <c r="FSG48" i="7" s="1"/>
  <c r="FSI48" i="7" s="1"/>
  <c r="FSK48" i="7" s="1"/>
  <c r="FSM48" i="7" s="1"/>
  <c r="FSO48" i="7" s="1"/>
  <c r="FSQ48" i="7" s="1"/>
  <c r="FSS48" i="7" s="1"/>
  <c r="FSU48" i="7" s="1"/>
  <c r="FSW48" i="7" s="1"/>
  <c r="FSY48" i="7" s="1"/>
  <c r="FTA48" i="7" s="1"/>
  <c r="FTC48" i="7" s="1"/>
  <c r="FTE48" i="7" s="1"/>
  <c r="FTG48" i="7" s="1"/>
  <c r="FTI48" i="7" s="1"/>
  <c r="FTK48" i="7" s="1"/>
  <c r="FTM48" i="7" s="1"/>
  <c r="FTO48" i="7" s="1"/>
  <c r="FTQ48" i="7" s="1"/>
  <c r="FTS48" i="7" s="1"/>
  <c r="FTU48" i="7" s="1"/>
  <c r="FTW48" i="7" s="1"/>
  <c r="FTY48" i="7" s="1"/>
  <c r="FUA48" i="7" s="1"/>
  <c r="FUC48" i="7" s="1"/>
  <c r="FUE48" i="7" s="1"/>
  <c r="FUG48" i="7" s="1"/>
  <c r="FUI48" i="7" s="1"/>
  <c r="FUK48" i="7" s="1"/>
  <c r="FUM48" i="7" s="1"/>
  <c r="FUO48" i="7" s="1"/>
  <c r="FUQ48" i="7" s="1"/>
  <c r="FUS48" i="7" s="1"/>
  <c r="FUU48" i="7" s="1"/>
  <c r="FUW48" i="7" s="1"/>
  <c r="FUY48" i="7" s="1"/>
  <c r="FVA48" i="7" s="1"/>
  <c r="FVC48" i="7" s="1"/>
  <c r="FVE48" i="7" s="1"/>
  <c r="FVG48" i="7" s="1"/>
  <c r="FVI48" i="7" s="1"/>
  <c r="FVK48" i="7" s="1"/>
  <c r="FVM48" i="7" s="1"/>
  <c r="FVO48" i="7" s="1"/>
  <c r="FVQ48" i="7" s="1"/>
  <c r="FVS48" i="7" s="1"/>
  <c r="FVU48" i="7" s="1"/>
  <c r="FVW48" i="7" s="1"/>
  <c r="FVY48" i="7" s="1"/>
  <c r="FWA48" i="7" s="1"/>
  <c r="FWC48" i="7" s="1"/>
  <c r="FWE48" i="7" s="1"/>
  <c r="FWG48" i="7" s="1"/>
  <c r="FWI48" i="7" s="1"/>
  <c r="FWK48" i="7" s="1"/>
  <c r="FWM48" i="7" s="1"/>
  <c r="FWO48" i="7" s="1"/>
  <c r="FWQ48" i="7" s="1"/>
  <c r="FWS48" i="7" s="1"/>
  <c r="FWU48" i="7" s="1"/>
  <c r="FWW48" i="7" s="1"/>
  <c r="FWY48" i="7" s="1"/>
  <c r="FXA48" i="7" s="1"/>
  <c r="FXC48" i="7" s="1"/>
  <c r="FXE48" i="7" s="1"/>
  <c r="FXG48" i="7" s="1"/>
  <c r="FXI48" i="7" s="1"/>
  <c r="FXK48" i="7" s="1"/>
  <c r="FXM48" i="7" s="1"/>
  <c r="FXO48" i="7" s="1"/>
  <c r="FXQ48" i="7" s="1"/>
  <c r="FXS48" i="7" s="1"/>
  <c r="FXU48" i="7" s="1"/>
  <c r="FXW48" i="7" s="1"/>
  <c r="FXY48" i="7" s="1"/>
  <c r="FYA48" i="7" s="1"/>
  <c r="FYC48" i="7" s="1"/>
  <c r="FYE48" i="7" s="1"/>
  <c r="FYG48" i="7" s="1"/>
  <c r="FYI48" i="7" s="1"/>
  <c r="FYK48" i="7" s="1"/>
  <c r="FYM48" i="7" s="1"/>
  <c r="FYO48" i="7" s="1"/>
  <c r="FYQ48" i="7" s="1"/>
  <c r="FYS48" i="7" s="1"/>
  <c r="FYU48" i="7" s="1"/>
  <c r="FYW48" i="7" s="1"/>
  <c r="FYY48" i="7" s="1"/>
  <c r="FZA48" i="7" s="1"/>
  <c r="FZC48" i="7" s="1"/>
  <c r="FZE48" i="7" s="1"/>
  <c r="FZG48" i="7" s="1"/>
  <c r="FZI48" i="7" s="1"/>
  <c r="FZK48" i="7" s="1"/>
  <c r="FZM48" i="7" s="1"/>
  <c r="FZO48" i="7" s="1"/>
  <c r="FZQ48" i="7" s="1"/>
  <c r="FZS48" i="7" s="1"/>
  <c r="FZU48" i="7" s="1"/>
  <c r="FZW48" i="7" s="1"/>
  <c r="FZY48" i="7" s="1"/>
  <c r="GAA48" i="7" s="1"/>
  <c r="GAC48" i="7" s="1"/>
  <c r="GAE48" i="7" s="1"/>
  <c r="GAG48" i="7" s="1"/>
  <c r="GAI48" i="7" s="1"/>
  <c r="GAK48" i="7" s="1"/>
  <c r="GAM48" i="7" s="1"/>
  <c r="GAO48" i="7" s="1"/>
  <c r="GAQ48" i="7" s="1"/>
  <c r="GAS48" i="7" s="1"/>
  <c r="GAU48" i="7" s="1"/>
  <c r="GAW48" i="7" s="1"/>
  <c r="GAY48" i="7" s="1"/>
  <c r="GBA48" i="7" s="1"/>
  <c r="GBC48" i="7" s="1"/>
  <c r="GBE48" i="7" s="1"/>
  <c r="GBG48" i="7" s="1"/>
  <c r="GBI48" i="7" s="1"/>
  <c r="GBK48" i="7" s="1"/>
  <c r="GBM48" i="7" s="1"/>
  <c r="GBO48" i="7" s="1"/>
  <c r="GBQ48" i="7" s="1"/>
  <c r="GBS48" i="7" s="1"/>
  <c r="GBU48" i="7" s="1"/>
  <c r="GBW48" i="7" s="1"/>
  <c r="GBY48" i="7" s="1"/>
  <c r="GCA48" i="7" s="1"/>
  <c r="GCC48" i="7" s="1"/>
  <c r="GCE48" i="7" s="1"/>
  <c r="GCG48" i="7" s="1"/>
  <c r="GCI48" i="7" s="1"/>
  <c r="GCK48" i="7" s="1"/>
  <c r="GCM48" i="7" s="1"/>
  <c r="GCO48" i="7" s="1"/>
  <c r="GCQ48" i="7" s="1"/>
  <c r="GCS48" i="7" s="1"/>
  <c r="GCU48" i="7" s="1"/>
  <c r="GCW48" i="7" s="1"/>
  <c r="GCY48" i="7" s="1"/>
  <c r="GDA48" i="7" s="1"/>
  <c r="GDC48" i="7" s="1"/>
  <c r="GDE48" i="7" s="1"/>
  <c r="GDG48" i="7" s="1"/>
  <c r="GDI48" i="7" s="1"/>
  <c r="GDK48" i="7" s="1"/>
  <c r="GDM48" i="7" s="1"/>
  <c r="GDO48" i="7" s="1"/>
  <c r="GDQ48" i="7" s="1"/>
  <c r="GDS48" i="7" s="1"/>
  <c r="GDU48" i="7" s="1"/>
  <c r="GDW48" i="7" s="1"/>
  <c r="GDY48" i="7" s="1"/>
  <c r="GEA48" i="7" s="1"/>
  <c r="GEC48" i="7" s="1"/>
  <c r="GEE48" i="7" s="1"/>
  <c r="GEG48" i="7" s="1"/>
  <c r="GEI48" i="7" s="1"/>
  <c r="GEK48" i="7" s="1"/>
  <c r="GEM48" i="7" s="1"/>
  <c r="GEO48" i="7" s="1"/>
  <c r="GEQ48" i="7" s="1"/>
  <c r="GES48" i="7" s="1"/>
  <c r="GEU48" i="7" s="1"/>
  <c r="GEW48" i="7" s="1"/>
  <c r="GEY48" i="7" s="1"/>
  <c r="GFA48" i="7" s="1"/>
  <c r="GFC48" i="7" s="1"/>
  <c r="GFE48" i="7" s="1"/>
  <c r="GFG48" i="7" s="1"/>
  <c r="GFI48" i="7" s="1"/>
  <c r="GFK48" i="7" s="1"/>
  <c r="GFM48" i="7" s="1"/>
  <c r="GFO48" i="7" s="1"/>
  <c r="GFQ48" i="7" s="1"/>
  <c r="GFS48" i="7" s="1"/>
  <c r="GFU48" i="7" s="1"/>
  <c r="GFW48" i="7" s="1"/>
  <c r="GFY48" i="7" s="1"/>
  <c r="GGA48" i="7" s="1"/>
  <c r="GGC48" i="7" s="1"/>
  <c r="GGE48" i="7" s="1"/>
  <c r="GGG48" i="7" s="1"/>
  <c r="GGI48" i="7" s="1"/>
  <c r="GGK48" i="7" s="1"/>
  <c r="GGM48" i="7" s="1"/>
  <c r="GGO48" i="7" s="1"/>
  <c r="GGQ48" i="7" s="1"/>
  <c r="GGS48" i="7" s="1"/>
  <c r="GGU48" i="7" s="1"/>
  <c r="GGW48" i="7" s="1"/>
  <c r="GGY48" i="7" s="1"/>
  <c r="GHA48" i="7" s="1"/>
  <c r="GHC48" i="7" s="1"/>
  <c r="GHE48" i="7" s="1"/>
  <c r="GHG48" i="7" s="1"/>
  <c r="GHI48" i="7" s="1"/>
  <c r="GHK48" i="7" s="1"/>
  <c r="GHM48" i="7" s="1"/>
  <c r="GHO48" i="7" s="1"/>
  <c r="GHQ48" i="7" s="1"/>
  <c r="GHS48" i="7" s="1"/>
  <c r="GHU48" i="7" s="1"/>
  <c r="GHW48" i="7" s="1"/>
  <c r="GHY48" i="7" s="1"/>
  <c r="GIA48" i="7" s="1"/>
  <c r="GIC48" i="7" s="1"/>
  <c r="GIE48" i="7" s="1"/>
  <c r="GIG48" i="7" s="1"/>
  <c r="GII48" i="7" s="1"/>
  <c r="GIK48" i="7" s="1"/>
  <c r="GIM48" i="7" s="1"/>
  <c r="GIO48" i="7" s="1"/>
  <c r="GIQ48" i="7" s="1"/>
  <c r="GIS48" i="7" s="1"/>
  <c r="GIU48" i="7" s="1"/>
  <c r="GIW48" i="7" s="1"/>
  <c r="GIY48" i="7" s="1"/>
  <c r="GJA48" i="7" s="1"/>
  <c r="GJC48" i="7" s="1"/>
  <c r="GJE48" i="7" s="1"/>
  <c r="GJG48" i="7" s="1"/>
  <c r="GJI48" i="7" s="1"/>
  <c r="GJK48" i="7" s="1"/>
  <c r="GJM48" i="7" s="1"/>
  <c r="GJO48" i="7" s="1"/>
  <c r="GJQ48" i="7" s="1"/>
  <c r="GJS48" i="7" s="1"/>
  <c r="GJU48" i="7" s="1"/>
  <c r="GJW48" i="7" s="1"/>
  <c r="GJY48" i="7" s="1"/>
  <c r="GKA48" i="7" s="1"/>
  <c r="GKC48" i="7" s="1"/>
  <c r="GKE48" i="7" s="1"/>
  <c r="GKG48" i="7" s="1"/>
  <c r="GKI48" i="7" s="1"/>
  <c r="GKK48" i="7" s="1"/>
  <c r="GKM48" i="7" s="1"/>
  <c r="GKO48" i="7" s="1"/>
  <c r="GKQ48" i="7" s="1"/>
  <c r="GKS48" i="7" s="1"/>
  <c r="GKU48" i="7" s="1"/>
  <c r="GKW48" i="7" s="1"/>
  <c r="GKY48" i="7" s="1"/>
  <c r="GLA48" i="7" s="1"/>
  <c r="GLC48" i="7" s="1"/>
  <c r="GLE48" i="7" s="1"/>
  <c r="GLG48" i="7" s="1"/>
  <c r="GLI48" i="7" s="1"/>
  <c r="GLK48" i="7" s="1"/>
  <c r="GLM48" i="7" s="1"/>
  <c r="GLO48" i="7" s="1"/>
  <c r="GLQ48" i="7" s="1"/>
  <c r="GLS48" i="7" s="1"/>
  <c r="GLU48" i="7" s="1"/>
  <c r="GLW48" i="7" s="1"/>
  <c r="GLY48" i="7" s="1"/>
  <c r="GMA48" i="7" s="1"/>
  <c r="GMC48" i="7" s="1"/>
  <c r="GME48" i="7" s="1"/>
  <c r="GMG48" i="7" s="1"/>
  <c r="GMI48" i="7" s="1"/>
  <c r="GMK48" i="7" s="1"/>
  <c r="GMM48" i="7" s="1"/>
  <c r="GMO48" i="7" s="1"/>
  <c r="GMQ48" i="7" s="1"/>
  <c r="GMS48" i="7" s="1"/>
  <c r="GMU48" i="7" s="1"/>
  <c r="GMW48" i="7" s="1"/>
  <c r="GMY48" i="7" s="1"/>
  <c r="GNA48" i="7" s="1"/>
  <c r="GNC48" i="7" s="1"/>
  <c r="GNE48" i="7" s="1"/>
  <c r="GNG48" i="7" s="1"/>
  <c r="GNI48" i="7" s="1"/>
  <c r="GNK48" i="7" s="1"/>
  <c r="GNM48" i="7" s="1"/>
  <c r="GNO48" i="7" s="1"/>
  <c r="GNQ48" i="7" s="1"/>
  <c r="GNS48" i="7" s="1"/>
  <c r="GNU48" i="7" s="1"/>
  <c r="GNW48" i="7" s="1"/>
  <c r="GNY48" i="7" s="1"/>
  <c r="GOA48" i="7" s="1"/>
  <c r="GOC48" i="7" s="1"/>
  <c r="GOE48" i="7" s="1"/>
  <c r="GOG48" i="7" s="1"/>
  <c r="GOI48" i="7" s="1"/>
  <c r="GOK48" i="7" s="1"/>
  <c r="GOM48" i="7" s="1"/>
  <c r="GOO48" i="7" s="1"/>
  <c r="GOQ48" i="7" s="1"/>
  <c r="GOS48" i="7" s="1"/>
  <c r="GOU48" i="7" s="1"/>
  <c r="GOW48" i="7" s="1"/>
  <c r="GOY48" i="7" s="1"/>
  <c r="GPA48" i="7" s="1"/>
  <c r="GPC48" i="7" s="1"/>
  <c r="GPE48" i="7" s="1"/>
  <c r="GPG48" i="7" s="1"/>
  <c r="GPI48" i="7" s="1"/>
  <c r="GPK48" i="7" s="1"/>
  <c r="GPM48" i="7" s="1"/>
  <c r="GPO48" i="7" s="1"/>
  <c r="GPQ48" i="7" s="1"/>
  <c r="GPS48" i="7" s="1"/>
  <c r="GPU48" i="7" s="1"/>
  <c r="GPW48" i="7" s="1"/>
  <c r="GPY48" i="7" s="1"/>
  <c r="GQA48" i="7" s="1"/>
  <c r="GQC48" i="7" s="1"/>
  <c r="GQE48" i="7" s="1"/>
  <c r="GQG48" i="7" s="1"/>
  <c r="GQI48" i="7" s="1"/>
  <c r="GQK48" i="7" s="1"/>
  <c r="GQM48" i="7" s="1"/>
  <c r="GQO48" i="7" s="1"/>
  <c r="GQQ48" i="7" s="1"/>
  <c r="GQS48" i="7" s="1"/>
  <c r="GQU48" i="7" s="1"/>
  <c r="GQW48" i="7" s="1"/>
  <c r="GQY48" i="7" s="1"/>
  <c r="GRA48" i="7" s="1"/>
  <c r="GRC48" i="7" s="1"/>
  <c r="GRE48" i="7" s="1"/>
  <c r="GRG48" i="7" s="1"/>
  <c r="GRI48" i="7" s="1"/>
  <c r="GRK48" i="7" s="1"/>
  <c r="GRM48" i="7" s="1"/>
  <c r="GRO48" i="7" s="1"/>
  <c r="GRQ48" i="7" s="1"/>
  <c r="GRS48" i="7" s="1"/>
  <c r="GRU48" i="7" s="1"/>
  <c r="GRW48" i="7" s="1"/>
  <c r="GRY48" i="7" s="1"/>
  <c r="GSA48" i="7" s="1"/>
  <c r="GSC48" i="7" s="1"/>
  <c r="GSE48" i="7" s="1"/>
  <c r="GSG48" i="7" s="1"/>
  <c r="GSI48" i="7" s="1"/>
  <c r="GSK48" i="7" s="1"/>
  <c r="GSM48" i="7" s="1"/>
  <c r="GSO48" i="7" s="1"/>
  <c r="GSQ48" i="7" s="1"/>
  <c r="GSS48" i="7" s="1"/>
  <c r="GSU48" i="7" s="1"/>
  <c r="GSW48" i="7" s="1"/>
  <c r="GSY48" i="7" s="1"/>
  <c r="GTA48" i="7" s="1"/>
  <c r="GTC48" i="7" s="1"/>
  <c r="GTE48" i="7" s="1"/>
  <c r="GTG48" i="7" s="1"/>
  <c r="GTI48" i="7" s="1"/>
  <c r="GTK48" i="7" s="1"/>
  <c r="GTM48" i="7" s="1"/>
  <c r="GTO48" i="7" s="1"/>
  <c r="GTQ48" i="7" s="1"/>
  <c r="GTS48" i="7" s="1"/>
  <c r="GTU48" i="7" s="1"/>
  <c r="GTW48" i="7" s="1"/>
  <c r="GTY48" i="7" s="1"/>
  <c r="GUA48" i="7" s="1"/>
  <c r="GUC48" i="7" s="1"/>
  <c r="GUE48" i="7" s="1"/>
  <c r="GUG48" i="7" s="1"/>
  <c r="GUI48" i="7" s="1"/>
  <c r="GUK48" i="7" s="1"/>
  <c r="GUM48" i="7" s="1"/>
  <c r="GUO48" i="7" s="1"/>
  <c r="GUQ48" i="7" s="1"/>
  <c r="GUS48" i="7" s="1"/>
  <c r="GUU48" i="7" s="1"/>
  <c r="GUW48" i="7" s="1"/>
  <c r="GUY48" i="7" s="1"/>
  <c r="GVA48" i="7" s="1"/>
  <c r="GVC48" i="7" s="1"/>
  <c r="GVE48" i="7" s="1"/>
  <c r="GVG48" i="7" s="1"/>
  <c r="GVI48" i="7" s="1"/>
  <c r="GVK48" i="7" s="1"/>
  <c r="GVM48" i="7" s="1"/>
  <c r="GVO48" i="7" s="1"/>
  <c r="GVQ48" i="7" s="1"/>
  <c r="GVS48" i="7" s="1"/>
  <c r="GVU48" i="7" s="1"/>
  <c r="GVW48" i="7" s="1"/>
  <c r="GVY48" i="7" s="1"/>
  <c r="GWA48" i="7" s="1"/>
  <c r="GWC48" i="7" s="1"/>
  <c r="GWE48" i="7" s="1"/>
  <c r="GWG48" i="7" s="1"/>
  <c r="GWI48" i="7" s="1"/>
  <c r="GWK48" i="7" s="1"/>
  <c r="GWM48" i="7" s="1"/>
  <c r="GWO48" i="7" s="1"/>
  <c r="GWQ48" i="7" s="1"/>
  <c r="GWS48" i="7" s="1"/>
  <c r="GWU48" i="7" s="1"/>
  <c r="GWW48" i="7" s="1"/>
  <c r="GWY48" i="7" s="1"/>
  <c r="GXA48" i="7" s="1"/>
  <c r="GXC48" i="7" s="1"/>
  <c r="GXE48" i="7" s="1"/>
  <c r="GXG48" i="7" s="1"/>
  <c r="GXI48" i="7" s="1"/>
  <c r="GXK48" i="7" s="1"/>
  <c r="GXM48" i="7" s="1"/>
  <c r="GXO48" i="7" s="1"/>
  <c r="GXQ48" i="7" s="1"/>
  <c r="GXS48" i="7" s="1"/>
  <c r="GXU48" i="7" s="1"/>
  <c r="GXW48" i="7" s="1"/>
  <c r="GXY48" i="7" s="1"/>
  <c r="GYA48" i="7" s="1"/>
  <c r="GYC48" i="7" s="1"/>
  <c r="GYE48" i="7" s="1"/>
  <c r="GYG48" i="7" s="1"/>
  <c r="GYI48" i="7" s="1"/>
  <c r="GYK48" i="7" s="1"/>
  <c r="GYM48" i="7" s="1"/>
  <c r="GYO48" i="7" s="1"/>
  <c r="GYQ48" i="7" s="1"/>
  <c r="GYS48" i="7" s="1"/>
  <c r="GYU48" i="7" s="1"/>
  <c r="GYW48" i="7" s="1"/>
  <c r="GYY48" i="7" s="1"/>
  <c r="GZA48" i="7" s="1"/>
  <c r="GZC48" i="7" s="1"/>
  <c r="GZE48" i="7" s="1"/>
  <c r="GZG48" i="7" s="1"/>
  <c r="GZI48" i="7" s="1"/>
  <c r="GZK48" i="7" s="1"/>
  <c r="GZM48" i="7" s="1"/>
  <c r="GZO48" i="7" s="1"/>
  <c r="GZQ48" i="7" s="1"/>
  <c r="GZS48" i="7" s="1"/>
  <c r="GZU48" i="7" s="1"/>
  <c r="GZW48" i="7" s="1"/>
  <c r="GZY48" i="7" s="1"/>
  <c r="HAA48" i="7" s="1"/>
  <c r="HAC48" i="7" s="1"/>
  <c r="HAE48" i="7" s="1"/>
  <c r="HAG48" i="7" s="1"/>
  <c r="HAI48" i="7" s="1"/>
  <c r="HAK48" i="7" s="1"/>
  <c r="HAM48" i="7" s="1"/>
  <c r="HAO48" i="7" s="1"/>
  <c r="HAQ48" i="7" s="1"/>
  <c r="HAS48" i="7" s="1"/>
  <c r="HAU48" i="7" s="1"/>
  <c r="HAW48" i="7" s="1"/>
  <c r="HAY48" i="7" s="1"/>
  <c r="HBA48" i="7" s="1"/>
  <c r="HBC48" i="7" s="1"/>
  <c r="HBE48" i="7" s="1"/>
  <c r="HBG48" i="7" s="1"/>
  <c r="HBI48" i="7" s="1"/>
  <c r="HBK48" i="7" s="1"/>
  <c r="HBM48" i="7" s="1"/>
  <c r="HBO48" i="7" s="1"/>
  <c r="HBQ48" i="7" s="1"/>
  <c r="HBS48" i="7" s="1"/>
  <c r="HBU48" i="7" s="1"/>
  <c r="HBW48" i="7" s="1"/>
  <c r="HBY48" i="7" s="1"/>
  <c r="HCA48" i="7" s="1"/>
  <c r="HCC48" i="7" s="1"/>
  <c r="HCE48" i="7" s="1"/>
  <c r="HCG48" i="7" s="1"/>
  <c r="HCI48" i="7" s="1"/>
  <c r="HCK48" i="7" s="1"/>
  <c r="HCM48" i="7" s="1"/>
  <c r="HCO48" i="7" s="1"/>
  <c r="HCQ48" i="7" s="1"/>
  <c r="HCS48" i="7" s="1"/>
  <c r="HCU48" i="7" s="1"/>
  <c r="HCW48" i="7" s="1"/>
  <c r="HCY48" i="7" s="1"/>
  <c r="HDA48" i="7" s="1"/>
  <c r="HDC48" i="7" s="1"/>
  <c r="HDE48" i="7" s="1"/>
  <c r="HDG48" i="7" s="1"/>
  <c r="HDI48" i="7" s="1"/>
  <c r="HDK48" i="7" s="1"/>
  <c r="HDM48" i="7" s="1"/>
  <c r="HDO48" i="7" s="1"/>
  <c r="HDQ48" i="7" s="1"/>
  <c r="HDS48" i="7" s="1"/>
  <c r="HDU48" i="7" s="1"/>
  <c r="HDW48" i="7" s="1"/>
  <c r="HDY48" i="7" s="1"/>
  <c r="HEA48" i="7" s="1"/>
  <c r="HEC48" i="7" s="1"/>
  <c r="HEE48" i="7" s="1"/>
  <c r="HEG48" i="7" s="1"/>
  <c r="HEI48" i="7" s="1"/>
  <c r="HEK48" i="7" s="1"/>
  <c r="HEM48" i="7" s="1"/>
  <c r="HEO48" i="7" s="1"/>
  <c r="HEQ48" i="7" s="1"/>
  <c r="HES48" i="7" s="1"/>
  <c r="HEU48" i="7" s="1"/>
  <c r="HEW48" i="7" s="1"/>
  <c r="HEY48" i="7" s="1"/>
  <c r="HFA48" i="7" s="1"/>
  <c r="HFC48" i="7" s="1"/>
  <c r="HFE48" i="7" s="1"/>
  <c r="HFG48" i="7" s="1"/>
  <c r="HFI48" i="7" s="1"/>
  <c r="HFK48" i="7" s="1"/>
  <c r="HFM48" i="7" s="1"/>
  <c r="HFO48" i="7" s="1"/>
  <c r="HFQ48" i="7" s="1"/>
  <c r="HFS48" i="7" s="1"/>
  <c r="HFU48" i="7" s="1"/>
  <c r="HFW48" i="7" s="1"/>
  <c r="HFY48" i="7" s="1"/>
  <c r="HGA48" i="7" s="1"/>
  <c r="HGC48" i="7" s="1"/>
  <c r="HGE48" i="7" s="1"/>
  <c r="HGG48" i="7" s="1"/>
  <c r="HGI48" i="7" s="1"/>
  <c r="HGK48" i="7" s="1"/>
  <c r="HGM48" i="7" s="1"/>
  <c r="HGO48" i="7" s="1"/>
  <c r="HGQ48" i="7" s="1"/>
  <c r="HGS48" i="7" s="1"/>
  <c r="HGU48" i="7" s="1"/>
  <c r="HGW48" i="7" s="1"/>
  <c r="HGY48" i="7" s="1"/>
  <c r="HHA48" i="7" s="1"/>
  <c r="HHC48" i="7" s="1"/>
  <c r="HHE48" i="7" s="1"/>
  <c r="HHG48" i="7" s="1"/>
  <c r="HHI48" i="7" s="1"/>
  <c r="HHK48" i="7" s="1"/>
  <c r="HHM48" i="7" s="1"/>
  <c r="HHO48" i="7" s="1"/>
  <c r="HHQ48" i="7" s="1"/>
  <c r="HHS48" i="7" s="1"/>
  <c r="HHU48" i="7" s="1"/>
  <c r="HHW48" i="7" s="1"/>
  <c r="HHY48" i="7" s="1"/>
  <c r="HIA48" i="7" s="1"/>
  <c r="HIC48" i="7" s="1"/>
  <c r="HIE48" i="7" s="1"/>
  <c r="HIG48" i="7" s="1"/>
  <c r="HII48" i="7" s="1"/>
  <c r="HIK48" i="7" s="1"/>
  <c r="HIM48" i="7" s="1"/>
  <c r="HIO48" i="7" s="1"/>
  <c r="HIQ48" i="7" s="1"/>
  <c r="HIS48" i="7" s="1"/>
  <c r="HIU48" i="7" s="1"/>
  <c r="HIW48" i="7" s="1"/>
  <c r="HIY48" i="7" s="1"/>
  <c r="HJA48" i="7" s="1"/>
  <c r="HJC48" i="7" s="1"/>
  <c r="HJE48" i="7" s="1"/>
  <c r="HJG48" i="7" s="1"/>
  <c r="HJI48" i="7" s="1"/>
  <c r="HJK48" i="7" s="1"/>
  <c r="HJM48" i="7" s="1"/>
  <c r="HJO48" i="7" s="1"/>
  <c r="HJQ48" i="7" s="1"/>
  <c r="HJS48" i="7" s="1"/>
  <c r="HJU48" i="7" s="1"/>
  <c r="HJW48" i="7" s="1"/>
  <c r="HJY48" i="7" s="1"/>
  <c r="HKA48" i="7" s="1"/>
  <c r="HKC48" i="7" s="1"/>
  <c r="HKE48" i="7" s="1"/>
  <c r="HKG48" i="7" s="1"/>
  <c r="HKI48" i="7" s="1"/>
  <c r="HKK48" i="7" s="1"/>
  <c r="HKM48" i="7" s="1"/>
  <c r="HKO48" i="7" s="1"/>
  <c r="HKQ48" i="7" s="1"/>
  <c r="HKS48" i="7" s="1"/>
  <c r="HKU48" i="7" s="1"/>
  <c r="HKW48" i="7" s="1"/>
  <c r="HKY48" i="7" s="1"/>
  <c r="HLA48" i="7" s="1"/>
  <c r="HLC48" i="7" s="1"/>
  <c r="HLE48" i="7" s="1"/>
  <c r="HLG48" i="7" s="1"/>
  <c r="HLI48" i="7" s="1"/>
  <c r="HLK48" i="7" s="1"/>
  <c r="HLM48" i="7" s="1"/>
  <c r="HLO48" i="7" s="1"/>
  <c r="HLQ48" i="7" s="1"/>
  <c r="HLS48" i="7" s="1"/>
  <c r="HLU48" i="7" s="1"/>
  <c r="HLW48" i="7" s="1"/>
  <c r="HLY48" i="7" s="1"/>
  <c r="HMA48" i="7" s="1"/>
  <c r="HMC48" i="7" s="1"/>
  <c r="HME48" i="7" s="1"/>
  <c r="HMG48" i="7" s="1"/>
  <c r="HMI48" i="7" s="1"/>
  <c r="HMK48" i="7" s="1"/>
  <c r="HMM48" i="7" s="1"/>
  <c r="HMO48" i="7" s="1"/>
  <c r="HMQ48" i="7" s="1"/>
  <c r="HMS48" i="7" s="1"/>
  <c r="HMU48" i="7" s="1"/>
  <c r="HMW48" i="7" s="1"/>
  <c r="HMY48" i="7" s="1"/>
  <c r="HNA48" i="7" s="1"/>
  <c r="HNC48" i="7" s="1"/>
  <c r="HNE48" i="7" s="1"/>
  <c r="HNG48" i="7" s="1"/>
  <c r="HNI48" i="7" s="1"/>
  <c r="HNK48" i="7" s="1"/>
  <c r="HNM48" i="7" s="1"/>
  <c r="HNO48" i="7" s="1"/>
  <c r="HNQ48" i="7" s="1"/>
  <c r="HNS48" i="7" s="1"/>
  <c r="HNU48" i="7" s="1"/>
  <c r="HNW48" i="7" s="1"/>
  <c r="HNY48" i="7" s="1"/>
  <c r="HOA48" i="7" s="1"/>
  <c r="HOC48" i="7" s="1"/>
  <c r="HOE48" i="7" s="1"/>
  <c r="HOG48" i="7" s="1"/>
  <c r="HOI48" i="7" s="1"/>
  <c r="HOK48" i="7" s="1"/>
  <c r="HOM48" i="7" s="1"/>
  <c r="HOO48" i="7" s="1"/>
  <c r="HOQ48" i="7" s="1"/>
  <c r="HOS48" i="7" s="1"/>
  <c r="HOU48" i="7" s="1"/>
  <c r="HOW48" i="7" s="1"/>
  <c r="HOY48" i="7" s="1"/>
  <c r="HPA48" i="7" s="1"/>
  <c r="HPC48" i="7" s="1"/>
  <c r="HPE48" i="7" s="1"/>
  <c r="HPG48" i="7" s="1"/>
  <c r="HPI48" i="7" s="1"/>
  <c r="HPK48" i="7" s="1"/>
  <c r="HPM48" i="7" s="1"/>
  <c r="HPO48" i="7" s="1"/>
  <c r="HPQ48" i="7" s="1"/>
  <c r="HPS48" i="7" s="1"/>
  <c r="HPU48" i="7" s="1"/>
  <c r="HPW48" i="7" s="1"/>
  <c r="HPY48" i="7" s="1"/>
  <c r="HQA48" i="7" s="1"/>
  <c r="HQC48" i="7" s="1"/>
  <c r="HQE48" i="7" s="1"/>
  <c r="HQG48" i="7" s="1"/>
  <c r="HQI48" i="7" s="1"/>
  <c r="HQK48" i="7" s="1"/>
  <c r="HQM48" i="7" s="1"/>
  <c r="HQO48" i="7" s="1"/>
  <c r="HQQ48" i="7" s="1"/>
  <c r="HQS48" i="7" s="1"/>
  <c r="HQU48" i="7" s="1"/>
  <c r="HQW48" i="7" s="1"/>
  <c r="HQY48" i="7" s="1"/>
  <c r="HRA48" i="7" s="1"/>
  <c r="HRC48" i="7" s="1"/>
  <c r="HRE48" i="7" s="1"/>
  <c r="HRG48" i="7" s="1"/>
  <c r="HRI48" i="7" s="1"/>
  <c r="HRK48" i="7" s="1"/>
  <c r="HRM48" i="7" s="1"/>
  <c r="HRO48" i="7" s="1"/>
  <c r="HRQ48" i="7" s="1"/>
  <c r="HRS48" i="7" s="1"/>
  <c r="HRU48" i="7" s="1"/>
  <c r="HRW48" i="7" s="1"/>
  <c r="HRY48" i="7" s="1"/>
  <c r="HSA48" i="7" s="1"/>
  <c r="HSC48" i="7" s="1"/>
  <c r="HSE48" i="7" s="1"/>
  <c r="HSG48" i="7" s="1"/>
  <c r="HSI48" i="7" s="1"/>
  <c r="HSK48" i="7" s="1"/>
  <c r="HSM48" i="7" s="1"/>
  <c r="HSO48" i="7" s="1"/>
  <c r="HSQ48" i="7" s="1"/>
  <c r="HSS48" i="7" s="1"/>
  <c r="HSU48" i="7" s="1"/>
  <c r="HSW48" i="7" s="1"/>
  <c r="HSY48" i="7" s="1"/>
  <c r="HTA48" i="7" s="1"/>
  <c r="HTC48" i="7" s="1"/>
  <c r="HTE48" i="7" s="1"/>
  <c r="HTG48" i="7" s="1"/>
  <c r="HTI48" i="7" s="1"/>
  <c r="HTK48" i="7" s="1"/>
  <c r="HTM48" i="7" s="1"/>
  <c r="HTO48" i="7" s="1"/>
  <c r="HTQ48" i="7" s="1"/>
  <c r="HTS48" i="7" s="1"/>
  <c r="HTU48" i="7" s="1"/>
  <c r="HTW48" i="7" s="1"/>
  <c r="HTY48" i="7" s="1"/>
  <c r="HUA48" i="7" s="1"/>
  <c r="HUC48" i="7" s="1"/>
  <c r="HUE48" i="7" s="1"/>
  <c r="HUG48" i="7" s="1"/>
  <c r="HUI48" i="7" s="1"/>
  <c r="HUK48" i="7" s="1"/>
  <c r="HUM48" i="7" s="1"/>
  <c r="HUO48" i="7" s="1"/>
  <c r="HUQ48" i="7" s="1"/>
  <c r="HUS48" i="7" s="1"/>
  <c r="HUU48" i="7" s="1"/>
  <c r="HUW48" i="7" s="1"/>
  <c r="HUY48" i="7" s="1"/>
  <c r="HVA48" i="7" s="1"/>
  <c r="HVC48" i="7" s="1"/>
  <c r="HVE48" i="7" s="1"/>
  <c r="HVG48" i="7" s="1"/>
  <c r="HVI48" i="7" s="1"/>
  <c r="HVK48" i="7" s="1"/>
  <c r="HVM48" i="7" s="1"/>
  <c r="HVO48" i="7" s="1"/>
  <c r="HVQ48" i="7" s="1"/>
  <c r="HVS48" i="7" s="1"/>
  <c r="HVU48" i="7" s="1"/>
  <c r="HVW48" i="7" s="1"/>
  <c r="HVY48" i="7" s="1"/>
  <c r="HWA48" i="7" s="1"/>
  <c r="HWC48" i="7" s="1"/>
  <c r="HWE48" i="7" s="1"/>
  <c r="HWG48" i="7" s="1"/>
  <c r="HWI48" i="7" s="1"/>
  <c r="HWK48" i="7" s="1"/>
  <c r="HWM48" i="7" s="1"/>
  <c r="HWO48" i="7" s="1"/>
  <c r="HWQ48" i="7" s="1"/>
  <c r="HWS48" i="7" s="1"/>
  <c r="HWU48" i="7" s="1"/>
  <c r="HWW48" i="7" s="1"/>
  <c r="HWY48" i="7" s="1"/>
  <c r="HXA48" i="7" s="1"/>
  <c r="HXC48" i="7" s="1"/>
  <c r="HXE48" i="7" s="1"/>
  <c r="HXG48" i="7" s="1"/>
  <c r="HXI48" i="7" s="1"/>
  <c r="HXK48" i="7" s="1"/>
  <c r="HXM48" i="7" s="1"/>
  <c r="HXO48" i="7" s="1"/>
  <c r="HXQ48" i="7" s="1"/>
  <c r="HXS48" i="7" s="1"/>
  <c r="HXU48" i="7" s="1"/>
  <c r="HXW48" i="7" s="1"/>
  <c r="HXY48" i="7" s="1"/>
  <c r="HYA48" i="7" s="1"/>
  <c r="HYC48" i="7" s="1"/>
  <c r="HYE48" i="7" s="1"/>
  <c r="HYG48" i="7" s="1"/>
  <c r="HYI48" i="7" s="1"/>
  <c r="HYK48" i="7" s="1"/>
  <c r="HYM48" i="7" s="1"/>
  <c r="HYO48" i="7" s="1"/>
  <c r="HYQ48" i="7" s="1"/>
  <c r="HYS48" i="7" s="1"/>
  <c r="HYU48" i="7" s="1"/>
  <c r="HYW48" i="7" s="1"/>
  <c r="HYY48" i="7" s="1"/>
  <c r="HZA48" i="7" s="1"/>
  <c r="HZC48" i="7" s="1"/>
  <c r="HZE48" i="7" s="1"/>
  <c r="HZG48" i="7" s="1"/>
  <c r="HZI48" i="7" s="1"/>
  <c r="HZK48" i="7" s="1"/>
  <c r="HZM48" i="7" s="1"/>
  <c r="HZO48" i="7" s="1"/>
  <c r="HZQ48" i="7" s="1"/>
  <c r="HZS48" i="7" s="1"/>
  <c r="HZU48" i="7" s="1"/>
  <c r="HZW48" i="7" s="1"/>
  <c r="HZY48" i="7" s="1"/>
  <c r="IAA48" i="7" s="1"/>
  <c r="IAC48" i="7" s="1"/>
  <c r="IAE48" i="7" s="1"/>
  <c r="IAG48" i="7" s="1"/>
  <c r="IAI48" i="7" s="1"/>
  <c r="IAK48" i="7" s="1"/>
  <c r="IAM48" i="7" s="1"/>
  <c r="IAO48" i="7" s="1"/>
  <c r="IAQ48" i="7" s="1"/>
  <c r="IAS48" i="7" s="1"/>
  <c r="IAU48" i="7" s="1"/>
  <c r="IAW48" i="7" s="1"/>
  <c r="IAY48" i="7" s="1"/>
  <c r="IBA48" i="7" s="1"/>
  <c r="IBC48" i="7" s="1"/>
  <c r="IBE48" i="7" s="1"/>
  <c r="IBG48" i="7" s="1"/>
  <c r="IBI48" i="7" s="1"/>
  <c r="IBK48" i="7" s="1"/>
  <c r="IBM48" i="7" s="1"/>
  <c r="IBO48" i="7" s="1"/>
  <c r="IBQ48" i="7" s="1"/>
  <c r="IBS48" i="7" s="1"/>
  <c r="IBU48" i="7" s="1"/>
  <c r="IBW48" i="7" s="1"/>
  <c r="IBY48" i="7" s="1"/>
  <c r="ICA48" i="7" s="1"/>
  <c r="ICC48" i="7" s="1"/>
  <c r="ICE48" i="7" s="1"/>
  <c r="ICG48" i="7" s="1"/>
  <c r="ICI48" i="7" s="1"/>
  <c r="ICK48" i="7" s="1"/>
  <c r="ICM48" i="7" s="1"/>
  <c r="ICO48" i="7" s="1"/>
  <c r="ICQ48" i="7" s="1"/>
  <c r="ICS48" i="7" s="1"/>
  <c r="ICU48" i="7" s="1"/>
  <c r="ICW48" i="7" s="1"/>
  <c r="ICY48" i="7" s="1"/>
  <c r="IDA48" i="7" s="1"/>
  <c r="IDC48" i="7" s="1"/>
  <c r="IDE48" i="7" s="1"/>
  <c r="IDG48" i="7" s="1"/>
  <c r="IDI48" i="7" s="1"/>
  <c r="IDK48" i="7" s="1"/>
  <c r="IDM48" i="7" s="1"/>
  <c r="IDO48" i="7" s="1"/>
  <c r="IDQ48" i="7" s="1"/>
  <c r="IDS48" i="7" s="1"/>
  <c r="IDU48" i="7" s="1"/>
  <c r="IDW48" i="7" s="1"/>
  <c r="IDY48" i="7" s="1"/>
  <c r="IEA48" i="7" s="1"/>
  <c r="IEC48" i="7" s="1"/>
  <c r="IEE48" i="7" s="1"/>
  <c r="IEG48" i="7" s="1"/>
  <c r="IEI48" i="7" s="1"/>
  <c r="IEK48" i="7" s="1"/>
  <c r="IEM48" i="7" s="1"/>
  <c r="IEO48" i="7" s="1"/>
  <c r="IEQ48" i="7" s="1"/>
  <c r="IES48" i="7" s="1"/>
  <c r="IEU48" i="7" s="1"/>
  <c r="IEW48" i="7" s="1"/>
  <c r="IEY48" i="7" s="1"/>
  <c r="IFA48" i="7" s="1"/>
  <c r="IFC48" i="7" s="1"/>
  <c r="IFE48" i="7" s="1"/>
  <c r="IFG48" i="7" s="1"/>
  <c r="IFI48" i="7" s="1"/>
  <c r="IFK48" i="7" s="1"/>
  <c r="IFM48" i="7" s="1"/>
  <c r="IFO48" i="7" s="1"/>
  <c r="IFQ48" i="7" s="1"/>
  <c r="IFS48" i="7" s="1"/>
  <c r="IFU48" i="7" s="1"/>
  <c r="IFW48" i="7" s="1"/>
  <c r="IFY48" i="7" s="1"/>
  <c r="IGA48" i="7" s="1"/>
  <c r="IGC48" i="7" s="1"/>
  <c r="IGE48" i="7" s="1"/>
  <c r="IGG48" i="7" s="1"/>
  <c r="IGI48" i="7" s="1"/>
  <c r="IGK48" i="7" s="1"/>
  <c r="IGM48" i="7" s="1"/>
  <c r="IGO48" i="7" s="1"/>
  <c r="IGQ48" i="7" s="1"/>
  <c r="IGS48" i="7" s="1"/>
  <c r="IGU48" i="7" s="1"/>
  <c r="IGW48" i="7" s="1"/>
  <c r="IGY48" i="7" s="1"/>
  <c r="IHA48" i="7" s="1"/>
  <c r="IHC48" i="7" s="1"/>
  <c r="IHE48" i="7" s="1"/>
  <c r="IHG48" i="7" s="1"/>
  <c r="IHI48" i="7" s="1"/>
  <c r="IHK48" i="7" s="1"/>
  <c r="IHM48" i="7" s="1"/>
  <c r="IHO48" i="7" s="1"/>
  <c r="IHQ48" i="7" s="1"/>
  <c r="IHS48" i="7" s="1"/>
  <c r="IHU48" i="7" s="1"/>
  <c r="IHW48" i="7" s="1"/>
  <c r="IHY48" i="7" s="1"/>
  <c r="IIA48" i="7" s="1"/>
  <c r="IIC48" i="7" s="1"/>
  <c r="IIE48" i="7" s="1"/>
  <c r="IIG48" i="7" s="1"/>
  <c r="III48" i="7" s="1"/>
  <c r="IIK48" i="7" s="1"/>
  <c r="IIM48" i="7" s="1"/>
  <c r="IIO48" i="7" s="1"/>
  <c r="IIQ48" i="7" s="1"/>
  <c r="IIS48" i="7" s="1"/>
  <c r="IIU48" i="7" s="1"/>
  <c r="IIW48" i="7" s="1"/>
  <c r="IIY48" i="7" s="1"/>
  <c r="IJA48" i="7" s="1"/>
  <c r="IJC48" i="7" s="1"/>
  <c r="IJE48" i="7" s="1"/>
  <c r="IJG48" i="7" s="1"/>
  <c r="IJI48" i="7" s="1"/>
  <c r="IJK48" i="7" s="1"/>
  <c r="IJM48" i="7" s="1"/>
  <c r="IJO48" i="7" s="1"/>
  <c r="IJQ48" i="7" s="1"/>
  <c r="IJS48" i="7" s="1"/>
  <c r="IJU48" i="7" s="1"/>
  <c r="IJW48" i="7" s="1"/>
  <c r="IJY48" i="7" s="1"/>
  <c r="IKA48" i="7" s="1"/>
  <c r="IKC48" i="7" s="1"/>
  <c r="IKE48" i="7" s="1"/>
  <c r="IKG48" i="7" s="1"/>
  <c r="IKI48" i="7" s="1"/>
  <c r="IKK48" i="7" s="1"/>
  <c r="IKM48" i="7" s="1"/>
  <c r="IKO48" i="7" s="1"/>
  <c r="IKQ48" i="7" s="1"/>
  <c r="IKS48" i="7" s="1"/>
  <c r="IKU48" i="7" s="1"/>
  <c r="IKW48" i="7" s="1"/>
  <c r="IKY48" i="7" s="1"/>
  <c r="ILA48" i="7" s="1"/>
  <c r="ILC48" i="7" s="1"/>
  <c r="ILE48" i="7" s="1"/>
  <c r="ILG48" i="7" s="1"/>
  <c r="ILI48" i="7" s="1"/>
  <c r="ILK48" i="7" s="1"/>
  <c r="ILM48" i="7" s="1"/>
  <c r="ILO48" i="7" s="1"/>
  <c r="ILQ48" i="7" s="1"/>
  <c r="ILS48" i="7" s="1"/>
  <c r="ILU48" i="7" s="1"/>
  <c r="ILW48" i="7" s="1"/>
  <c r="ILY48" i="7" s="1"/>
  <c r="IMA48" i="7" s="1"/>
  <c r="IMC48" i="7" s="1"/>
  <c r="IME48" i="7" s="1"/>
  <c r="IMG48" i="7" s="1"/>
  <c r="IMI48" i="7" s="1"/>
  <c r="IMK48" i="7" s="1"/>
  <c r="IMM48" i="7" s="1"/>
  <c r="IMO48" i="7" s="1"/>
  <c r="IMQ48" i="7" s="1"/>
  <c r="IMS48" i="7" s="1"/>
  <c r="IMU48" i="7" s="1"/>
  <c r="IMW48" i="7" s="1"/>
  <c r="IMY48" i="7" s="1"/>
  <c r="INA48" i="7" s="1"/>
  <c r="INC48" i="7" s="1"/>
  <c r="INE48" i="7" s="1"/>
  <c r="ING48" i="7" s="1"/>
  <c r="INI48" i="7" s="1"/>
  <c r="INK48" i="7" s="1"/>
  <c r="INM48" i="7" s="1"/>
  <c r="INO48" i="7" s="1"/>
  <c r="INQ48" i="7" s="1"/>
  <c r="INS48" i="7" s="1"/>
  <c r="INU48" i="7" s="1"/>
  <c r="INW48" i="7" s="1"/>
  <c r="INY48" i="7" s="1"/>
  <c r="IOA48" i="7" s="1"/>
  <c r="IOC48" i="7" s="1"/>
  <c r="IOE48" i="7" s="1"/>
  <c r="IOG48" i="7" s="1"/>
  <c r="IOI48" i="7" s="1"/>
  <c r="IOK48" i="7" s="1"/>
  <c r="IOM48" i="7" s="1"/>
  <c r="IOO48" i="7" s="1"/>
  <c r="IOQ48" i="7" s="1"/>
  <c r="IOS48" i="7" s="1"/>
  <c r="IOU48" i="7" s="1"/>
  <c r="IOW48" i="7" s="1"/>
  <c r="IOY48" i="7" s="1"/>
  <c r="IPA48" i="7" s="1"/>
  <c r="IPC48" i="7" s="1"/>
  <c r="IPE48" i="7" s="1"/>
  <c r="IPG48" i="7" s="1"/>
  <c r="IPI48" i="7" s="1"/>
  <c r="IPK48" i="7" s="1"/>
  <c r="IPM48" i="7" s="1"/>
  <c r="IPO48" i="7" s="1"/>
  <c r="IPQ48" i="7" s="1"/>
  <c r="IPS48" i="7" s="1"/>
  <c r="IPU48" i="7" s="1"/>
  <c r="IPW48" i="7" s="1"/>
  <c r="IPY48" i="7" s="1"/>
  <c r="IQA48" i="7" s="1"/>
  <c r="IQC48" i="7" s="1"/>
  <c r="IQE48" i="7" s="1"/>
  <c r="IQG48" i="7" s="1"/>
  <c r="IQI48" i="7" s="1"/>
  <c r="IQK48" i="7" s="1"/>
  <c r="IQM48" i="7" s="1"/>
  <c r="IQO48" i="7" s="1"/>
  <c r="IQQ48" i="7" s="1"/>
  <c r="IQS48" i="7" s="1"/>
  <c r="IQU48" i="7" s="1"/>
  <c r="IQW48" i="7" s="1"/>
  <c r="IQY48" i="7" s="1"/>
  <c r="IRA48" i="7" s="1"/>
  <c r="IRC48" i="7" s="1"/>
  <c r="IRE48" i="7" s="1"/>
  <c r="IRG48" i="7" s="1"/>
  <c r="IRI48" i="7" s="1"/>
  <c r="IRK48" i="7" s="1"/>
  <c r="IRM48" i="7" s="1"/>
  <c r="IRO48" i="7" s="1"/>
  <c r="IRQ48" i="7" s="1"/>
  <c r="IRS48" i="7" s="1"/>
  <c r="IRU48" i="7" s="1"/>
  <c r="IRW48" i="7" s="1"/>
  <c r="IRY48" i="7" s="1"/>
  <c r="ISA48" i="7" s="1"/>
  <c r="ISC48" i="7" s="1"/>
  <c r="ISE48" i="7" s="1"/>
  <c r="ISG48" i="7" s="1"/>
  <c r="ISI48" i="7" s="1"/>
  <c r="ISK48" i="7" s="1"/>
  <c r="ISM48" i="7" s="1"/>
  <c r="ISO48" i="7" s="1"/>
  <c r="ISQ48" i="7" s="1"/>
  <c r="ISS48" i="7" s="1"/>
  <c r="ISU48" i="7" s="1"/>
  <c r="ISW48" i="7" s="1"/>
  <c r="ISY48" i="7" s="1"/>
  <c r="ITA48" i="7" s="1"/>
  <c r="ITC48" i="7" s="1"/>
  <c r="ITE48" i="7" s="1"/>
  <c r="ITG48" i="7" s="1"/>
  <c r="ITI48" i="7" s="1"/>
  <c r="ITK48" i="7" s="1"/>
  <c r="ITM48" i="7" s="1"/>
  <c r="ITO48" i="7" s="1"/>
  <c r="ITQ48" i="7" s="1"/>
  <c r="ITS48" i="7" s="1"/>
  <c r="ITU48" i="7" s="1"/>
  <c r="ITW48" i="7" s="1"/>
  <c r="ITY48" i="7" s="1"/>
  <c r="IUA48" i="7" s="1"/>
  <c r="IUC48" i="7" s="1"/>
  <c r="IUE48" i="7" s="1"/>
  <c r="IUG48" i="7" s="1"/>
  <c r="IUI48" i="7" s="1"/>
  <c r="IUK48" i="7" s="1"/>
  <c r="IUM48" i="7" s="1"/>
  <c r="IUO48" i="7" s="1"/>
  <c r="IUQ48" i="7" s="1"/>
  <c r="IUS48" i="7" s="1"/>
  <c r="IUU48" i="7" s="1"/>
  <c r="IUW48" i="7" s="1"/>
  <c r="IUY48" i="7" s="1"/>
  <c r="IVA48" i="7" s="1"/>
  <c r="IVC48" i="7" s="1"/>
  <c r="IVE48" i="7" s="1"/>
  <c r="IVG48" i="7" s="1"/>
  <c r="IVI48" i="7" s="1"/>
  <c r="IVK48" i="7" s="1"/>
  <c r="IVM48" i="7" s="1"/>
  <c r="IVO48" i="7" s="1"/>
  <c r="IVQ48" i="7" s="1"/>
  <c r="IVS48" i="7" s="1"/>
  <c r="IVU48" i="7" s="1"/>
  <c r="IVW48" i="7" s="1"/>
  <c r="IVY48" i="7" s="1"/>
  <c r="IWA48" i="7" s="1"/>
  <c r="IWC48" i="7" s="1"/>
  <c r="IWE48" i="7" s="1"/>
  <c r="IWG48" i="7" s="1"/>
  <c r="IWI48" i="7" s="1"/>
  <c r="IWK48" i="7" s="1"/>
  <c r="IWM48" i="7" s="1"/>
  <c r="IWO48" i="7" s="1"/>
  <c r="IWQ48" i="7" s="1"/>
  <c r="IWS48" i="7" s="1"/>
  <c r="IWU48" i="7" s="1"/>
  <c r="IWW48" i="7" s="1"/>
  <c r="IWY48" i="7" s="1"/>
  <c r="IXA48" i="7" s="1"/>
  <c r="IXC48" i="7" s="1"/>
  <c r="IXE48" i="7" s="1"/>
  <c r="IXG48" i="7" s="1"/>
  <c r="IXI48" i="7" s="1"/>
  <c r="IXK48" i="7" s="1"/>
  <c r="IXM48" i="7" s="1"/>
  <c r="IXO48" i="7" s="1"/>
  <c r="IXQ48" i="7" s="1"/>
  <c r="IXS48" i="7" s="1"/>
  <c r="IXU48" i="7" s="1"/>
  <c r="IXW48" i="7" s="1"/>
  <c r="IXY48" i="7" s="1"/>
  <c r="IYA48" i="7" s="1"/>
  <c r="IYC48" i="7" s="1"/>
  <c r="IYE48" i="7" s="1"/>
  <c r="IYG48" i="7" s="1"/>
  <c r="IYI48" i="7" s="1"/>
  <c r="IYK48" i="7" s="1"/>
  <c r="IYM48" i="7" s="1"/>
  <c r="IYO48" i="7" s="1"/>
  <c r="IYQ48" i="7" s="1"/>
  <c r="IYS48" i="7" s="1"/>
  <c r="IYU48" i="7" s="1"/>
  <c r="IYW48" i="7" s="1"/>
  <c r="IYY48" i="7" s="1"/>
  <c r="IZA48" i="7" s="1"/>
  <c r="IZC48" i="7" s="1"/>
  <c r="IZE48" i="7" s="1"/>
  <c r="IZG48" i="7" s="1"/>
  <c r="IZI48" i="7" s="1"/>
  <c r="IZK48" i="7" s="1"/>
  <c r="IZM48" i="7" s="1"/>
  <c r="IZO48" i="7" s="1"/>
  <c r="IZQ48" i="7" s="1"/>
  <c r="IZS48" i="7" s="1"/>
  <c r="IZU48" i="7" s="1"/>
  <c r="IZW48" i="7" s="1"/>
  <c r="IZY48" i="7" s="1"/>
  <c r="JAA48" i="7" s="1"/>
  <c r="JAC48" i="7" s="1"/>
  <c r="JAE48" i="7" s="1"/>
  <c r="JAG48" i="7" s="1"/>
  <c r="JAI48" i="7" s="1"/>
  <c r="JAK48" i="7" s="1"/>
  <c r="JAM48" i="7" s="1"/>
  <c r="JAO48" i="7" s="1"/>
  <c r="JAQ48" i="7" s="1"/>
  <c r="JAS48" i="7" s="1"/>
  <c r="JAU48" i="7" s="1"/>
  <c r="JAW48" i="7" s="1"/>
  <c r="JAY48" i="7" s="1"/>
  <c r="JBA48" i="7" s="1"/>
  <c r="JBC48" i="7" s="1"/>
  <c r="JBE48" i="7" s="1"/>
  <c r="JBG48" i="7" s="1"/>
  <c r="JBI48" i="7" s="1"/>
  <c r="JBK48" i="7" s="1"/>
  <c r="JBM48" i="7" s="1"/>
  <c r="JBO48" i="7" s="1"/>
  <c r="JBQ48" i="7" s="1"/>
  <c r="JBS48" i="7" s="1"/>
  <c r="JBU48" i="7" s="1"/>
  <c r="JBW48" i="7" s="1"/>
  <c r="JBY48" i="7" s="1"/>
  <c r="JCA48" i="7" s="1"/>
  <c r="JCC48" i="7" s="1"/>
  <c r="JCE48" i="7" s="1"/>
  <c r="JCG48" i="7" s="1"/>
  <c r="JCI48" i="7" s="1"/>
  <c r="JCK48" i="7" s="1"/>
  <c r="JCM48" i="7" s="1"/>
  <c r="JCO48" i="7" s="1"/>
  <c r="JCQ48" i="7" s="1"/>
  <c r="JCS48" i="7" s="1"/>
  <c r="JCU48" i="7" s="1"/>
  <c r="JCW48" i="7" s="1"/>
  <c r="JCY48" i="7" s="1"/>
  <c r="JDA48" i="7" s="1"/>
  <c r="JDC48" i="7" s="1"/>
  <c r="JDE48" i="7" s="1"/>
  <c r="JDG48" i="7" s="1"/>
  <c r="JDI48" i="7" s="1"/>
  <c r="JDK48" i="7" s="1"/>
  <c r="JDM48" i="7" s="1"/>
  <c r="JDO48" i="7" s="1"/>
  <c r="JDQ48" i="7" s="1"/>
  <c r="JDS48" i="7" s="1"/>
  <c r="JDU48" i="7" s="1"/>
  <c r="JDW48" i="7" s="1"/>
  <c r="JDY48" i="7" s="1"/>
  <c r="JEA48" i="7" s="1"/>
  <c r="JEC48" i="7" s="1"/>
  <c r="JEE48" i="7" s="1"/>
  <c r="JEG48" i="7" s="1"/>
  <c r="JEI48" i="7" s="1"/>
  <c r="JEK48" i="7" s="1"/>
  <c r="JEM48" i="7" s="1"/>
  <c r="JEO48" i="7" s="1"/>
  <c r="JEQ48" i="7" s="1"/>
  <c r="JES48" i="7" s="1"/>
  <c r="JEU48" i="7" s="1"/>
  <c r="JEW48" i="7" s="1"/>
  <c r="JEY48" i="7" s="1"/>
  <c r="JFA48" i="7" s="1"/>
  <c r="JFC48" i="7" s="1"/>
  <c r="JFE48" i="7" s="1"/>
  <c r="JFG48" i="7" s="1"/>
  <c r="JFI48" i="7" s="1"/>
  <c r="JFK48" i="7" s="1"/>
  <c r="JFM48" i="7" s="1"/>
  <c r="JFO48" i="7" s="1"/>
  <c r="JFQ48" i="7" s="1"/>
  <c r="JFS48" i="7" s="1"/>
  <c r="JFU48" i="7" s="1"/>
  <c r="JFW48" i="7" s="1"/>
  <c r="JFY48" i="7" s="1"/>
  <c r="JGA48" i="7" s="1"/>
  <c r="JGC48" i="7" s="1"/>
  <c r="JGE48" i="7" s="1"/>
  <c r="JGG48" i="7" s="1"/>
  <c r="JGI48" i="7" s="1"/>
  <c r="JGK48" i="7" s="1"/>
  <c r="JGM48" i="7" s="1"/>
  <c r="JGO48" i="7" s="1"/>
  <c r="JGQ48" i="7" s="1"/>
  <c r="JGS48" i="7" s="1"/>
  <c r="JGU48" i="7" s="1"/>
  <c r="JGW48" i="7" s="1"/>
  <c r="JGY48" i="7" s="1"/>
  <c r="JHA48" i="7" s="1"/>
  <c r="JHC48" i="7" s="1"/>
  <c r="JHE48" i="7" s="1"/>
  <c r="JHG48" i="7" s="1"/>
  <c r="JHI48" i="7" s="1"/>
  <c r="JHK48" i="7" s="1"/>
  <c r="JHM48" i="7" s="1"/>
  <c r="JHO48" i="7" s="1"/>
  <c r="JHQ48" i="7" s="1"/>
  <c r="JHS48" i="7" s="1"/>
  <c r="JHU48" i="7" s="1"/>
  <c r="JHW48" i="7" s="1"/>
  <c r="JHY48" i="7" s="1"/>
  <c r="JIA48" i="7" s="1"/>
  <c r="JIC48" i="7" s="1"/>
  <c r="JIE48" i="7" s="1"/>
  <c r="JIG48" i="7" s="1"/>
  <c r="JII48" i="7" s="1"/>
  <c r="JIK48" i="7" s="1"/>
  <c r="JIM48" i="7" s="1"/>
  <c r="JIO48" i="7" s="1"/>
  <c r="JIQ48" i="7" s="1"/>
  <c r="JIS48" i="7" s="1"/>
  <c r="JIU48" i="7" s="1"/>
  <c r="JIW48" i="7" s="1"/>
  <c r="JIY48" i="7" s="1"/>
  <c r="JJA48" i="7" s="1"/>
  <c r="JJC48" i="7" s="1"/>
  <c r="JJE48" i="7" s="1"/>
  <c r="JJG48" i="7" s="1"/>
  <c r="JJI48" i="7" s="1"/>
  <c r="JJK48" i="7" s="1"/>
  <c r="JJM48" i="7" s="1"/>
  <c r="JJO48" i="7" s="1"/>
  <c r="JJQ48" i="7" s="1"/>
  <c r="JJS48" i="7" s="1"/>
  <c r="JJU48" i="7" s="1"/>
  <c r="JJW48" i="7" s="1"/>
  <c r="JJY48" i="7" s="1"/>
  <c r="JKA48" i="7" s="1"/>
  <c r="JKC48" i="7" s="1"/>
  <c r="JKE48" i="7" s="1"/>
  <c r="JKG48" i="7" s="1"/>
  <c r="JKI48" i="7" s="1"/>
  <c r="JKK48" i="7" s="1"/>
  <c r="JKM48" i="7" s="1"/>
  <c r="JKO48" i="7" s="1"/>
  <c r="JKQ48" i="7" s="1"/>
  <c r="JKS48" i="7" s="1"/>
  <c r="JKU48" i="7" s="1"/>
  <c r="JKW48" i="7" s="1"/>
  <c r="JKY48" i="7" s="1"/>
  <c r="JLA48" i="7" s="1"/>
  <c r="JLC48" i="7" s="1"/>
  <c r="JLE48" i="7" s="1"/>
  <c r="JLG48" i="7" s="1"/>
  <c r="JLI48" i="7" s="1"/>
  <c r="JLK48" i="7" s="1"/>
  <c r="JLM48" i="7" s="1"/>
  <c r="JLO48" i="7" s="1"/>
  <c r="JLQ48" i="7" s="1"/>
  <c r="JLS48" i="7" s="1"/>
  <c r="JLU48" i="7" s="1"/>
  <c r="JLW48" i="7" s="1"/>
  <c r="JLY48" i="7" s="1"/>
  <c r="JMA48" i="7" s="1"/>
  <c r="JMC48" i="7" s="1"/>
  <c r="JME48" i="7" s="1"/>
  <c r="JMG48" i="7" s="1"/>
  <c r="JMI48" i="7" s="1"/>
  <c r="JMK48" i="7" s="1"/>
  <c r="JMM48" i="7" s="1"/>
  <c r="JMO48" i="7" s="1"/>
  <c r="JMQ48" i="7" s="1"/>
  <c r="JMS48" i="7" s="1"/>
  <c r="JMU48" i="7" s="1"/>
  <c r="JMW48" i="7" s="1"/>
  <c r="JMY48" i="7" s="1"/>
  <c r="JNA48" i="7" s="1"/>
  <c r="JNC48" i="7" s="1"/>
  <c r="JNE48" i="7" s="1"/>
  <c r="JNG48" i="7" s="1"/>
  <c r="JNI48" i="7" s="1"/>
  <c r="JNK48" i="7" s="1"/>
  <c r="JNM48" i="7" s="1"/>
  <c r="JNO48" i="7" s="1"/>
  <c r="JNQ48" i="7" s="1"/>
  <c r="JNS48" i="7" s="1"/>
  <c r="JNU48" i="7" s="1"/>
  <c r="JNW48" i="7" s="1"/>
  <c r="JNY48" i="7" s="1"/>
  <c r="JOA48" i="7" s="1"/>
  <c r="JOC48" i="7" s="1"/>
  <c r="JOE48" i="7" s="1"/>
  <c r="JOG48" i="7" s="1"/>
  <c r="JOI48" i="7" s="1"/>
  <c r="JOK48" i="7" s="1"/>
  <c r="JOM48" i="7" s="1"/>
  <c r="JOO48" i="7" s="1"/>
  <c r="JOQ48" i="7" s="1"/>
  <c r="JOS48" i="7" s="1"/>
  <c r="JOU48" i="7" s="1"/>
  <c r="JOW48" i="7" s="1"/>
  <c r="JOY48" i="7" s="1"/>
  <c r="JPA48" i="7" s="1"/>
  <c r="JPC48" i="7" s="1"/>
  <c r="JPE48" i="7" s="1"/>
  <c r="JPG48" i="7" s="1"/>
  <c r="JPI48" i="7" s="1"/>
  <c r="JPK48" i="7" s="1"/>
  <c r="JPM48" i="7" s="1"/>
  <c r="JPO48" i="7" s="1"/>
  <c r="JPQ48" i="7" s="1"/>
  <c r="JPS48" i="7" s="1"/>
  <c r="JPU48" i="7" s="1"/>
  <c r="JPW48" i="7" s="1"/>
  <c r="JPY48" i="7" s="1"/>
  <c r="JQA48" i="7" s="1"/>
  <c r="JQC48" i="7" s="1"/>
  <c r="JQE48" i="7" s="1"/>
  <c r="JQG48" i="7" s="1"/>
  <c r="JQI48" i="7" s="1"/>
  <c r="JQK48" i="7" s="1"/>
  <c r="JQM48" i="7" s="1"/>
  <c r="JQO48" i="7" s="1"/>
  <c r="JQQ48" i="7" s="1"/>
  <c r="JQS48" i="7" s="1"/>
  <c r="JQU48" i="7" s="1"/>
  <c r="JQW48" i="7" s="1"/>
  <c r="JQY48" i="7" s="1"/>
  <c r="JRA48" i="7" s="1"/>
  <c r="JRC48" i="7" s="1"/>
  <c r="JRE48" i="7" s="1"/>
  <c r="JRG48" i="7" s="1"/>
  <c r="JRI48" i="7" s="1"/>
  <c r="JRK48" i="7" s="1"/>
  <c r="JRM48" i="7" s="1"/>
  <c r="JRO48" i="7" s="1"/>
  <c r="JRQ48" i="7" s="1"/>
  <c r="JRS48" i="7" s="1"/>
  <c r="JRU48" i="7" s="1"/>
  <c r="JRW48" i="7" s="1"/>
  <c r="JRY48" i="7" s="1"/>
  <c r="JSA48" i="7" s="1"/>
  <c r="JSC48" i="7" s="1"/>
  <c r="JSE48" i="7" s="1"/>
  <c r="JSG48" i="7" s="1"/>
  <c r="JSI48" i="7" s="1"/>
  <c r="JSK48" i="7" s="1"/>
  <c r="JSM48" i="7" s="1"/>
  <c r="JSO48" i="7" s="1"/>
  <c r="JSQ48" i="7" s="1"/>
  <c r="JSS48" i="7" s="1"/>
  <c r="JSU48" i="7" s="1"/>
  <c r="JSW48" i="7" s="1"/>
  <c r="JSY48" i="7" s="1"/>
  <c r="JTA48" i="7" s="1"/>
  <c r="JTC48" i="7" s="1"/>
  <c r="JTE48" i="7" s="1"/>
  <c r="JTG48" i="7" s="1"/>
  <c r="JTI48" i="7" s="1"/>
  <c r="JTK48" i="7" s="1"/>
  <c r="JTM48" i="7" s="1"/>
  <c r="JTO48" i="7" s="1"/>
  <c r="JTQ48" i="7" s="1"/>
  <c r="JTS48" i="7" s="1"/>
  <c r="JTU48" i="7" s="1"/>
  <c r="JTW48" i="7" s="1"/>
  <c r="JTY48" i="7" s="1"/>
  <c r="JUA48" i="7" s="1"/>
  <c r="JUC48" i="7" s="1"/>
  <c r="JUE48" i="7" s="1"/>
  <c r="JUG48" i="7" s="1"/>
  <c r="JUI48" i="7" s="1"/>
  <c r="JUK48" i="7" s="1"/>
  <c r="JUM48" i="7" s="1"/>
  <c r="JUO48" i="7" s="1"/>
  <c r="JUQ48" i="7" s="1"/>
  <c r="JUS48" i="7" s="1"/>
  <c r="JUU48" i="7" s="1"/>
  <c r="JUW48" i="7" s="1"/>
  <c r="JUY48" i="7" s="1"/>
  <c r="JVA48" i="7" s="1"/>
  <c r="JVC48" i="7" s="1"/>
  <c r="JVE48" i="7" s="1"/>
  <c r="JVG48" i="7" s="1"/>
  <c r="JVI48" i="7" s="1"/>
  <c r="JVK48" i="7" s="1"/>
  <c r="JVM48" i="7" s="1"/>
  <c r="JVO48" i="7" s="1"/>
  <c r="JVQ48" i="7" s="1"/>
  <c r="JVS48" i="7" s="1"/>
  <c r="JVU48" i="7" s="1"/>
  <c r="JVW48" i="7" s="1"/>
  <c r="JVY48" i="7" s="1"/>
  <c r="JWA48" i="7" s="1"/>
  <c r="JWC48" i="7" s="1"/>
  <c r="JWE48" i="7" s="1"/>
  <c r="JWG48" i="7" s="1"/>
  <c r="JWI48" i="7" s="1"/>
  <c r="JWK48" i="7" s="1"/>
  <c r="JWM48" i="7" s="1"/>
  <c r="JWO48" i="7" s="1"/>
  <c r="JWQ48" i="7" s="1"/>
  <c r="JWS48" i="7" s="1"/>
  <c r="JWU48" i="7" s="1"/>
  <c r="JWW48" i="7" s="1"/>
  <c r="JWY48" i="7" s="1"/>
  <c r="JXA48" i="7" s="1"/>
  <c r="JXC48" i="7" s="1"/>
  <c r="JXE48" i="7" s="1"/>
  <c r="JXG48" i="7" s="1"/>
  <c r="JXI48" i="7" s="1"/>
  <c r="JXK48" i="7" s="1"/>
  <c r="JXM48" i="7" s="1"/>
  <c r="JXO48" i="7" s="1"/>
  <c r="JXQ48" i="7" s="1"/>
  <c r="JXS48" i="7" s="1"/>
  <c r="JXU48" i="7" s="1"/>
  <c r="JXW48" i="7" s="1"/>
  <c r="JXY48" i="7" s="1"/>
  <c r="JYA48" i="7" s="1"/>
  <c r="JYC48" i="7" s="1"/>
  <c r="JYE48" i="7" s="1"/>
  <c r="JYG48" i="7" s="1"/>
  <c r="JYI48" i="7" s="1"/>
  <c r="JYK48" i="7" s="1"/>
  <c r="JYM48" i="7" s="1"/>
  <c r="JYO48" i="7" s="1"/>
  <c r="JYQ48" i="7" s="1"/>
  <c r="JYS48" i="7" s="1"/>
  <c r="JYU48" i="7" s="1"/>
  <c r="JYW48" i="7" s="1"/>
  <c r="JYY48" i="7" s="1"/>
  <c r="JZA48" i="7" s="1"/>
  <c r="JZC48" i="7" s="1"/>
  <c r="JZE48" i="7" s="1"/>
  <c r="JZG48" i="7" s="1"/>
  <c r="JZI48" i="7" s="1"/>
  <c r="JZK48" i="7" s="1"/>
  <c r="JZM48" i="7" s="1"/>
  <c r="JZO48" i="7" s="1"/>
  <c r="JZQ48" i="7" s="1"/>
  <c r="JZS48" i="7" s="1"/>
  <c r="JZU48" i="7" s="1"/>
  <c r="JZW48" i="7" s="1"/>
  <c r="JZY48" i="7" s="1"/>
  <c r="KAA48" i="7" s="1"/>
  <c r="KAC48" i="7" s="1"/>
  <c r="KAE48" i="7" s="1"/>
  <c r="KAG48" i="7" s="1"/>
  <c r="KAI48" i="7" s="1"/>
  <c r="KAK48" i="7" s="1"/>
  <c r="KAM48" i="7" s="1"/>
  <c r="KAO48" i="7" s="1"/>
  <c r="KAQ48" i="7" s="1"/>
  <c r="KAS48" i="7" s="1"/>
  <c r="KAU48" i="7" s="1"/>
  <c r="KAW48" i="7" s="1"/>
  <c r="KAY48" i="7" s="1"/>
  <c r="KBA48" i="7" s="1"/>
  <c r="KBC48" i="7" s="1"/>
  <c r="KBE48" i="7" s="1"/>
  <c r="KBG48" i="7" s="1"/>
  <c r="KBI48" i="7" s="1"/>
  <c r="KBK48" i="7" s="1"/>
  <c r="KBM48" i="7" s="1"/>
  <c r="KBO48" i="7" s="1"/>
  <c r="KBQ48" i="7" s="1"/>
  <c r="KBS48" i="7" s="1"/>
  <c r="KBU48" i="7" s="1"/>
  <c r="KBW48" i="7" s="1"/>
  <c r="KBY48" i="7" s="1"/>
  <c r="KCA48" i="7" s="1"/>
  <c r="KCC48" i="7" s="1"/>
  <c r="KCE48" i="7" s="1"/>
  <c r="KCG48" i="7" s="1"/>
  <c r="KCI48" i="7" s="1"/>
  <c r="KCK48" i="7" s="1"/>
  <c r="KCM48" i="7" s="1"/>
  <c r="KCO48" i="7" s="1"/>
  <c r="KCQ48" i="7" s="1"/>
  <c r="KCS48" i="7" s="1"/>
  <c r="KCU48" i="7" s="1"/>
  <c r="KCW48" i="7" s="1"/>
  <c r="KCY48" i="7" s="1"/>
  <c r="KDA48" i="7" s="1"/>
  <c r="KDC48" i="7" s="1"/>
  <c r="KDE48" i="7" s="1"/>
  <c r="KDG48" i="7" s="1"/>
  <c r="KDI48" i="7" s="1"/>
  <c r="KDK48" i="7" s="1"/>
  <c r="KDM48" i="7" s="1"/>
  <c r="KDO48" i="7" s="1"/>
  <c r="KDQ48" i="7" s="1"/>
  <c r="KDS48" i="7" s="1"/>
  <c r="KDU48" i="7" s="1"/>
  <c r="KDW48" i="7" s="1"/>
  <c r="KDY48" i="7" s="1"/>
  <c r="KEA48" i="7" s="1"/>
  <c r="KEC48" i="7" s="1"/>
  <c r="KEE48" i="7" s="1"/>
  <c r="KEG48" i="7" s="1"/>
  <c r="KEI48" i="7" s="1"/>
  <c r="KEK48" i="7" s="1"/>
  <c r="KEM48" i="7" s="1"/>
  <c r="KEO48" i="7" s="1"/>
  <c r="KEQ48" i="7" s="1"/>
  <c r="KES48" i="7" s="1"/>
  <c r="KEU48" i="7" s="1"/>
  <c r="KEW48" i="7" s="1"/>
  <c r="KEY48" i="7" s="1"/>
  <c r="KFA48" i="7" s="1"/>
  <c r="KFC48" i="7" s="1"/>
  <c r="KFE48" i="7" s="1"/>
  <c r="KFG48" i="7" s="1"/>
  <c r="KFI48" i="7" s="1"/>
  <c r="KFK48" i="7" s="1"/>
  <c r="KFM48" i="7" s="1"/>
  <c r="KFO48" i="7" s="1"/>
  <c r="KFQ48" i="7" s="1"/>
  <c r="KFS48" i="7" s="1"/>
  <c r="KFU48" i="7" s="1"/>
  <c r="KFW48" i="7" s="1"/>
  <c r="KFY48" i="7" s="1"/>
  <c r="KGA48" i="7" s="1"/>
  <c r="KGC48" i="7" s="1"/>
  <c r="KGE48" i="7" s="1"/>
  <c r="KGG48" i="7" s="1"/>
  <c r="KGI48" i="7" s="1"/>
  <c r="KGK48" i="7" s="1"/>
  <c r="KGM48" i="7" s="1"/>
  <c r="KGO48" i="7" s="1"/>
  <c r="KGQ48" i="7" s="1"/>
  <c r="KGS48" i="7" s="1"/>
  <c r="KGU48" i="7" s="1"/>
  <c r="KGW48" i="7" s="1"/>
  <c r="KGY48" i="7" s="1"/>
  <c r="KHA48" i="7" s="1"/>
  <c r="KHC48" i="7" s="1"/>
  <c r="KHE48" i="7" s="1"/>
  <c r="KHG48" i="7" s="1"/>
  <c r="KHI48" i="7" s="1"/>
  <c r="KHK48" i="7" s="1"/>
  <c r="KHM48" i="7" s="1"/>
  <c r="KHO48" i="7" s="1"/>
  <c r="KHQ48" i="7" s="1"/>
  <c r="KHS48" i="7" s="1"/>
  <c r="KHU48" i="7" s="1"/>
  <c r="KHW48" i="7" s="1"/>
  <c r="KHY48" i="7" s="1"/>
  <c r="KIA48" i="7" s="1"/>
  <c r="KIC48" i="7" s="1"/>
  <c r="KIE48" i="7" s="1"/>
  <c r="KIG48" i="7" s="1"/>
  <c r="KII48" i="7" s="1"/>
  <c r="KIK48" i="7" s="1"/>
  <c r="KIM48" i="7" s="1"/>
  <c r="KIO48" i="7" s="1"/>
  <c r="KIQ48" i="7" s="1"/>
  <c r="KIS48" i="7" s="1"/>
  <c r="KIU48" i="7" s="1"/>
  <c r="KIW48" i="7" s="1"/>
  <c r="KIY48" i="7" s="1"/>
  <c r="KJA48" i="7" s="1"/>
  <c r="KJC48" i="7" s="1"/>
  <c r="KJE48" i="7" s="1"/>
  <c r="KJG48" i="7" s="1"/>
  <c r="KJI48" i="7" s="1"/>
  <c r="KJK48" i="7" s="1"/>
  <c r="KJM48" i="7" s="1"/>
  <c r="KJO48" i="7" s="1"/>
  <c r="KJQ48" i="7" s="1"/>
  <c r="KJS48" i="7" s="1"/>
  <c r="KJU48" i="7" s="1"/>
  <c r="KJW48" i="7" s="1"/>
  <c r="KJY48" i="7" s="1"/>
  <c r="KKA48" i="7" s="1"/>
  <c r="KKC48" i="7" s="1"/>
  <c r="KKE48" i="7" s="1"/>
  <c r="KKG48" i="7" s="1"/>
  <c r="KKI48" i="7" s="1"/>
  <c r="KKK48" i="7" s="1"/>
  <c r="KKM48" i="7" s="1"/>
  <c r="KKO48" i="7" s="1"/>
  <c r="KKQ48" i="7" s="1"/>
  <c r="KKS48" i="7" s="1"/>
  <c r="KKU48" i="7" s="1"/>
  <c r="KKW48" i="7" s="1"/>
  <c r="KKY48" i="7" s="1"/>
  <c r="KLA48" i="7" s="1"/>
  <c r="KLC48" i="7" s="1"/>
  <c r="KLE48" i="7" s="1"/>
  <c r="KLG48" i="7" s="1"/>
  <c r="KLI48" i="7" s="1"/>
  <c r="KLK48" i="7" s="1"/>
  <c r="KLM48" i="7" s="1"/>
  <c r="KLO48" i="7" s="1"/>
  <c r="KLQ48" i="7" s="1"/>
  <c r="KLS48" i="7" s="1"/>
  <c r="KLU48" i="7" s="1"/>
  <c r="KLW48" i="7" s="1"/>
  <c r="KLY48" i="7" s="1"/>
  <c r="KMA48" i="7" s="1"/>
  <c r="KMC48" i="7" s="1"/>
  <c r="KME48" i="7" s="1"/>
  <c r="KMG48" i="7" s="1"/>
  <c r="KMI48" i="7" s="1"/>
  <c r="KMK48" i="7" s="1"/>
  <c r="KMM48" i="7" s="1"/>
  <c r="KMO48" i="7" s="1"/>
  <c r="KMQ48" i="7" s="1"/>
  <c r="KMS48" i="7" s="1"/>
  <c r="KMU48" i="7" s="1"/>
  <c r="KMW48" i="7" s="1"/>
  <c r="KMY48" i="7" s="1"/>
  <c r="KNA48" i="7" s="1"/>
  <c r="KNC48" i="7" s="1"/>
  <c r="KNE48" i="7" s="1"/>
  <c r="KNG48" i="7" s="1"/>
  <c r="KNI48" i="7" s="1"/>
  <c r="KNK48" i="7" s="1"/>
  <c r="KNM48" i="7" s="1"/>
  <c r="KNO48" i="7" s="1"/>
  <c r="KNQ48" i="7" s="1"/>
  <c r="KNS48" i="7" s="1"/>
  <c r="KNU48" i="7" s="1"/>
  <c r="KNW48" i="7" s="1"/>
  <c r="KNY48" i="7" s="1"/>
  <c r="KOA48" i="7" s="1"/>
  <c r="KOC48" i="7" s="1"/>
  <c r="KOE48" i="7" s="1"/>
  <c r="KOG48" i="7" s="1"/>
  <c r="KOI48" i="7" s="1"/>
  <c r="KOK48" i="7" s="1"/>
  <c r="KOM48" i="7" s="1"/>
  <c r="KOO48" i="7" s="1"/>
  <c r="KOQ48" i="7" s="1"/>
  <c r="KOS48" i="7" s="1"/>
  <c r="KOU48" i="7" s="1"/>
  <c r="KOW48" i="7" s="1"/>
  <c r="KOY48" i="7" s="1"/>
  <c r="KPA48" i="7" s="1"/>
  <c r="KPC48" i="7" s="1"/>
  <c r="KPE48" i="7" s="1"/>
  <c r="KPG48" i="7" s="1"/>
  <c r="KPI48" i="7" s="1"/>
  <c r="KPK48" i="7" s="1"/>
  <c r="KPM48" i="7" s="1"/>
  <c r="KPO48" i="7" s="1"/>
  <c r="KPQ48" i="7" s="1"/>
  <c r="KPS48" i="7" s="1"/>
  <c r="KPU48" i="7" s="1"/>
  <c r="KPW48" i="7" s="1"/>
  <c r="KPY48" i="7" s="1"/>
  <c r="KQA48" i="7" s="1"/>
  <c r="KQC48" i="7" s="1"/>
  <c r="KQE48" i="7" s="1"/>
  <c r="KQG48" i="7" s="1"/>
  <c r="KQI48" i="7" s="1"/>
  <c r="KQK48" i="7" s="1"/>
  <c r="KQM48" i="7" s="1"/>
  <c r="KQO48" i="7" s="1"/>
  <c r="KQQ48" i="7" s="1"/>
  <c r="KQS48" i="7" s="1"/>
  <c r="KQU48" i="7" s="1"/>
  <c r="KQW48" i="7" s="1"/>
  <c r="KQY48" i="7" s="1"/>
  <c r="KRA48" i="7" s="1"/>
  <c r="KRC48" i="7" s="1"/>
  <c r="KRE48" i="7" s="1"/>
  <c r="KRG48" i="7" s="1"/>
  <c r="KRI48" i="7" s="1"/>
  <c r="KRK48" i="7" s="1"/>
  <c r="KRM48" i="7" s="1"/>
  <c r="KRO48" i="7" s="1"/>
  <c r="KRQ48" i="7" s="1"/>
  <c r="KRS48" i="7" s="1"/>
  <c r="KRU48" i="7" s="1"/>
  <c r="KRW48" i="7" s="1"/>
  <c r="KRY48" i="7" s="1"/>
  <c r="KSA48" i="7" s="1"/>
  <c r="KSC48" i="7" s="1"/>
  <c r="KSE48" i="7" s="1"/>
  <c r="KSG48" i="7" s="1"/>
  <c r="KSI48" i="7" s="1"/>
  <c r="KSK48" i="7" s="1"/>
  <c r="KSM48" i="7" s="1"/>
  <c r="KSO48" i="7" s="1"/>
  <c r="KSQ48" i="7" s="1"/>
  <c r="KSS48" i="7" s="1"/>
  <c r="KSU48" i="7" s="1"/>
  <c r="KSW48" i="7" s="1"/>
  <c r="KSY48" i="7" s="1"/>
  <c r="KTA48" i="7" s="1"/>
  <c r="KTC48" i="7" s="1"/>
  <c r="KTE48" i="7" s="1"/>
  <c r="KTG48" i="7" s="1"/>
  <c r="KTI48" i="7" s="1"/>
  <c r="KTK48" i="7" s="1"/>
  <c r="KTM48" i="7" s="1"/>
  <c r="KTO48" i="7" s="1"/>
  <c r="KTQ48" i="7" s="1"/>
  <c r="KTS48" i="7" s="1"/>
  <c r="KTU48" i="7" s="1"/>
  <c r="KTW48" i="7" s="1"/>
  <c r="KTY48" i="7" s="1"/>
  <c r="KUA48" i="7" s="1"/>
  <c r="KUC48" i="7" s="1"/>
  <c r="KUE48" i="7" s="1"/>
  <c r="KUG48" i="7" s="1"/>
  <c r="KUI48" i="7" s="1"/>
  <c r="KUK48" i="7" s="1"/>
  <c r="KUM48" i="7" s="1"/>
  <c r="KUO48" i="7" s="1"/>
  <c r="KUQ48" i="7" s="1"/>
  <c r="KUS48" i="7" s="1"/>
  <c r="KUU48" i="7" s="1"/>
  <c r="KUW48" i="7" s="1"/>
  <c r="KUY48" i="7" s="1"/>
  <c r="KVA48" i="7" s="1"/>
  <c r="KVC48" i="7" s="1"/>
  <c r="KVE48" i="7" s="1"/>
  <c r="KVG48" i="7" s="1"/>
  <c r="KVI48" i="7" s="1"/>
  <c r="KVK48" i="7" s="1"/>
  <c r="KVM48" i="7" s="1"/>
  <c r="KVO48" i="7" s="1"/>
  <c r="KVQ48" i="7" s="1"/>
  <c r="KVS48" i="7" s="1"/>
  <c r="KVU48" i="7" s="1"/>
  <c r="KVW48" i="7" s="1"/>
  <c r="KVY48" i="7" s="1"/>
  <c r="KWA48" i="7" s="1"/>
  <c r="KWC48" i="7" s="1"/>
  <c r="KWE48" i="7" s="1"/>
  <c r="KWG48" i="7" s="1"/>
  <c r="KWI48" i="7" s="1"/>
  <c r="KWK48" i="7" s="1"/>
  <c r="KWM48" i="7" s="1"/>
  <c r="KWO48" i="7" s="1"/>
  <c r="KWQ48" i="7" s="1"/>
  <c r="KWS48" i="7" s="1"/>
  <c r="KWU48" i="7" s="1"/>
  <c r="KWW48" i="7" s="1"/>
  <c r="KWY48" i="7" s="1"/>
  <c r="KXA48" i="7" s="1"/>
  <c r="KXC48" i="7" s="1"/>
  <c r="KXE48" i="7" s="1"/>
  <c r="KXG48" i="7" s="1"/>
  <c r="KXI48" i="7" s="1"/>
  <c r="KXK48" i="7" s="1"/>
  <c r="KXM48" i="7" s="1"/>
  <c r="KXO48" i="7" s="1"/>
  <c r="KXQ48" i="7" s="1"/>
  <c r="KXS48" i="7" s="1"/>
  <c r="KXU48" i="7" s="1"/>
  <c r="KXW48" i="7" s="1"/>
  <c r="KXY48" i="7" s="1"/>
  <c r="KYA48" i="7" s="1"/>
  <c r="KYC48" i="7" s="1"/>
  <c r="KYE48" i="7" s="1"/>
  <c r="KYG48" i="7" s="1"/>
  <c r="KYI48" i="7" s="1"/>
  <c r="KYK48" i="7" s="1"/>
  <c r="KYM48" i="7" s="1"/>
  <c r="KYO48" i="7" s="1"/>
  <c r="KYQ48" i="7" s="1"/>
  <c r="KYS48" i="7" s="1"/>
  <c r="KYU48" i="7" s="1"/>
  <c r="KYW48" i="7" s="1"/>
  <c r="KYY48" i="7" s="1"/>
  <c r="KZA48" i="7" s="1"/>
  <c r="KZC48" i="7" s="1"/>
  <c r="KZE48" i="7" s="1"/>
  <c r="KZG48" i="7" s="1"/>
  <c r="KZI48" i="7" s="1"/>
  <c r="KZK48" i="7" s="1"/>
  <c r="KZM48" i="7" s="1"/>
  <c r="KZO48" i="7" s="1"/>
  <c r="KZQ48" i="7" s="1"/>
  <c r="KZS48" i="7" s="1"/>
  <c r="KZU48" i="7" s="1"/>
  <c r="KZW48" i="7" s="1"/>
  <c r="KZY48" i="7" s="1"/>
  <c r="LAA48" i="7" s="1"/>
  <c r="LAC48" i="7" s="1"/>
  <c r="LAE48" i="7" s="1"/>
  <c r="LAG48" i="7" s="1"/>
  <c r="LAI48" i="7" s="1"/>
  <c r="LAK48" i="7" s="1"/>
  <c r="LAM48" i="7" s="1"/>
  <c r="LAO48" i="7" s="1"/>
  <c r="LAQ48" i="7" s="1"/>
  <c r="LAS48" i="7" s="1"/>
  <c r="LAU48" i="7" s="1"/>
  <c r="LAW48" i="7" s="1"/>
  <c r="LAY48" i="7" s="1"/>
  <c r="LBA48" i="7" s="1"/>
  <c r="LBC48" i="7" s="1"/>
  <c r="LBE48" i="7" s="1"/>
  <c r="LBG48" i="7" s="1"/>
  <c r="LBI48" i="7" s="1"/>
  <c r="LBK48" i="7" s="1"/>
  <c r="LBM48" i="7" s="1"/>
  <c r="LBO48" i="7" s="1"/>
  <c r="LBQ48" i="7" s="1"/>
  <c r="LBS48" i="7" s="1"/>
  <c r="LBU48" i="7" s="1"/>
  <c r="LBW48" i="7" s="1"/>
  <c r="LBY48" i="7" s="1"/>
  <c r="LCA48" i="7" s="1"/>
  <c r="LCC48" i="7" s="1"/>
  <c r="LCE48" i="7" s="1"/>
  <c r="LCG48" i="7" s="1"/>
  <c r="LCI48" i="7" s="1"/>
  <c r="LCK48" i="7" s="1"/>
  <c r="LCM48" i="7" s="1"/>
  <c r="LCO48" i="7" s="1"/>
  <c r="LCQ48" i="7" s="1"/>
  <c r="LCS48" i="7" s="1"/>
  <c r="LCU48" i="7" s="1"/>
  <c r="LCW48" i="7" s="1"/>
  <c r="LCY48" i="7" s="1"/>
  <c r="LDA48" i="7" s="1"/>
  <c r="LDC48" i="7" s="1"/>
  <c r="LDE48" i="7" s="1"/>
  <c r="LDG48" i="7" s="1"/>
  <c r="LDI48" i="7" s="1"/>
  <c r="LDK48" i="7" s="1"/>
  <c r="LDM48" i="7" s="1"/>
  <c r="LDO48" i="7" s="1"/>
  <c r="LDQ48" i="7" s="1"/>
  <c r="LDS48" i="7" s="1"/>
  <c r="LDU48" i="7" s="1"/>
  <c r="LDW48" i="7" s="1"/>
  <c r="LDY48" i="7" s="1"/>
  <c r="LEA48" i="7" s="1"/>
  <c r="LEC48" i="7" s="1"/>
  <c r="LEE48" i="7" s="1"/>
  <c r="LEG48" i="7" s="1"/>
  <c r="LEI48" i="7" s="1"/>
  <c r="LEK48" i="7" s="1"/>
  <c r="LEM48" i="7" s="1"/>
  <c r="LEO48" i="7" s="1"/>
  <c r="LEQ48" i="7" s="1"/>
  <c r="LES48" i="7" s="1"/>
  <c r="LEU48" i="7" s="1"/>
  <c r="LEW48" i="7" s="1"/>
  <c r="LEY48" i="7" s="1"/>
  <c r="LFA48" i="7" s="1"/>
  <c r="LFC48" i="7" s="1"/>
  <c r="LFE48" i="7" s="1"/>
  <c r="LFG48" i="7" s="1"/>
  <c r="LFI48" i="7" s="1"/>
  <c r="LFK48" i="7" s="1"/>
  <c r="LFM48" i="7" s="1"/>
  <c r="LFO48" i="7" s="1"/>
  <c r="LFQ48" i="7" s="1"/>
  <c r="LFS48" i="7" s="1"/>
  <c r="LFU48" i="7" s="1"/>
  <c r="LFW48" i="7" s="1"/>
  <c r="LFY48" i="7" s="1"/>
  <c r="LGA48" i="7" s="1"/>
  <c r="LGC48" i="7" s="1"/>
  <c r="LGE48" i="7" s="1"/>
  <c r="LGG48" i="7" s="1"/>
  <c r="LGI48" i="7" s="1"/>
  <c r="LGK48" i="7" s="1"/>
  <c r="LGM48" i="7" s="1"/>
  <c r="LGO48" i="7" s="1"/>
  <c r="LGQ48" i="7" s="1"/>
  <c r="LGS48" i="7" s="1"/>
  <c r="LGU48" i="7" s="1"/>
  <c r="LGW48" i="7" s="1"/>
  <c r="LGY48" i="7" s="1"/>
  <c r="LHA48" i="7" s="1"/>
  <c r="LHC48" i="7" s="1"/>
  <c r="LHE48" i="7" s="1"/>
  <c r="LHG48" i="7" s="1"/>
  <c r="LHI48" i="7" s="1"/>
  <c r="LHK48" i="7" s="1"/>
  <c r="LHM48" i="7" s="1"/>
  <c r="LHO48" i="7" s="1"/>
  <c r="LHQ48" i="7" s="1"/>
  <c r="LHS48" i="7" s="1"/>
  <c r="LHU48" i="7" s="1"/>
  <c r="LHW48" i="7" s="1"/>
  <c r="LHY48" i="7" s="1"/>
  <c r="LIA48" i="7" s="1"/>
  <c r="LIC48" i="7" s="1"/>
  <c r="LIE48" i="7" s="1"/>
  <c r="LIG48" i="7" s="1"/>
  <c r="LII48" i="7" s="1"/>
  <c r="LIK48" i="7" s="1"/>
  <c r="LIM48" i="7" s="1"/>
  <c r="LIO48" i="7" s="1"/>
  <c r="LIQ48" i="7" s="1"/>
  <c r="LIS48" i="7" s="1"/>
  <c r="LIU48" i="7" s="1"/>
  <c r="LIW48" i="7" s="1"/>
  <c r="LIY48" i="7" s="1"/>
  <c r="LJA48" i="7" s="1"/>
  <c r="LJC48" i="7" s="1"/>
  <c r="LJE48" i="7" s="1"/>
  <c r="LJG48" i="7" s="1"/>
  <c r="LJI48" i="7" s="1"/>
  <c r="LJK48" i="7" s="1"/>
  <c r="LJM48" i="7" s="1"/>
  <c r="LJO48" i="7" s="1"/>
  <c r="LJQ48" i="7" s="1"/>
  <c r="LJS48" i="7" s="1"/>
  <c r="LJU48" i="7" s="1"/>
  <c r="LJW48" i="7" s="1"/>
  <c r="LJY48" i="7" s="1"/>
  <c r="LKA48" i="7" s="1"/>
  <c r="LKC48" i="7" s="1"/>
  <c r="LKE48" i="7" s="1"/>
  <c r="LKG48" i="7" s="1"/>
  <c r="LKI48" i="7" s="1"/>
  <c r="LKK48" i="7" s="1"/>
  <c r="LKM48" i="7" s="1"/>
  <c r="LKO48" i="7" s="1"/>
  <c r="LKQ48" i="7" s="1"/>
  <c r="LKS48" i="7" s="1"/>
  <c r="LKU48" i="7" s="1"/>
  <c r="LKW48" i="7" s="1"/>
  <c r="LKY48" i="7" s="1"/>
  <c r="LLA48" i="7" s="1"/>
  <c r="LLC48" i="7" s="1"/>
  <c r="LLE48" i="7" s="1"/>
  <c r="LLG48" i="7" s="1"/>
  <c r="LLI48" i="7" s="1"/>
  <c r="LLK48" i="7" s="1"/>
  <c r="LLM48" i="7" s="1"/>
  <c r="LLO48" i="7" s="1"/>
  <c r="LLQ48" i="7" s="1"/>
  <c r="LLS48" i="7" s="1"/>
  <c r="LLU48" i="7" s="1"/>
  <c r="LLW48" i="7" s="1"/>
  <c r="LLY48" i="7" s="1"/>
  <c r="LMA48" i="7" s="1"/>
  <c r="LMC48" i="7" s="1"/>
  <c r="LME48" i="7" s="1"/>
  <c r="LMG48" i="7" s="1"/>
  <c r="LMI48" i="7" s="1"/>
  <c r="LMK48" i="7" s="1"/>
  <c r="LMM48" i="7" s="1"/>
  <c r="LMO48" i="7" s="1"/>
  <c r="LMQ48" i="7" s="1"/>
  <c r="LMS48" i="7" s="1"/>
  <c r="LMU48" i="7" s="1"/>
  <c r="LMW48" i="7" s="1"/>
  <c r="LMY48" i="7" s="1"/>
  <c r="LNA48" i="7" s="1"/>
  <c r="LNC48" i="7" s="1"/>
  <c r="LNE48" i="7" s="1"/>
  <c r="LNG48" i="7" s="1"/>
  <c r="LNI48" i="7" s="1"/>
  <c r="LNK48" i="7" s="1"/>
  <c r="LNM48" i="7" s="1"/>
  <c r="LNO48" i="7" s="1"/>
  <c r="LNQ48" i="7" s="1"/>
  <c r="LNS48" i="7" s="1"/>
  <c r="LNU48" i="7" s="1"/>
  <c r="LNW48" i="7" s="1"/>
  <c r="LNY48" i="7" s="1"/>
  <c r="LOA48" i="7" s="1"/>
  <c r="LOC48" i="7" s="1"/>
  <c r="LOE48" i="7" s="1"/>
  <c r="LOG48" i="7" s="1"/>
  <c r="LOI48" i="7" s="1"/>
  <c r="LOK48" i="7" s="1"/>
  <c r="LOM48" i="7" s="1"/>
  <c r="LOO48" i="7" s="1"/>
  <c r="LOQ48" i="7" s="1"/>
  <c r="LOS48" i="7" s="1"/>
  <c r="LOU48" i="7" s="1"/>
  <c r="LOW48" i="7" s="1"/>
  <c r="LOY48" i="7" s="1"/>
  <c r="LPA48" i="7" s="1"/>
  <c r="LPC48" i="7" s="1"/>
  <c r="LPE48" i="7" s="1"/>
  <c r="LPG48" i="7" s="1"/>
  <c r="LPI48" i="7" s="1"/>
  <c r="LPK48" i="7" s="1"/>
  <c r="LPM48" i="7" s="1"/>
  <c r="LPO48" i="7" s="1"/>
  <c r="LPQ48" i="7" s="1"/>
  <c r="LPS48" i="7" s="1"/>
  <c r="LPU48" i="7" s="1"/>
  <c r="LPW48" i="7" s="1"/>
  <c r="LPY48" i="7" s="1"/>
  <c r="LQA48" i="7" s="1"/>
  <c r="LQC48" i="7" s="1"/>
  <c r="LQE48" i="7" s="1"/>
  <c r="LQG48" i="7" s="1"/>
  <c r="LQI48" i="7" s="1"/>
  <c r="LQK48" i="7" s="1"/>
  <c r="LQM48" i="7" s="1"/>
  <c r="LQO48" i="7" s="1"/>
  <c r="LQQ48" i="7" s="1"/>
  <c r="LQS48" i="7" s="1"/>
  <c r="LQU48" i="7" s="1"/>
  <c r="LQW48" i="7" s="1"/>
  <c r="LQY48" i="7" s="1"/>
  <c r="LRA48" i="7" s="1"/>
  <c r="LRC48" i="7" s="1"/>
  <c r="LRE48" i="7" s="1"/>
  <c r="LRG48" i="7" s="1"/>
  <c r="LRI48" i="7" s="1"/>
  <c r="LRK48" i="7" s="1"/>
  <c r="LRM48" i="7" s="1"/>
  <c r="LRO48" i="7" s="1"/>
  <c r="LRQ48" i="7" s="1"/>
  <c r="LRS48" i="7" s="1"/>
  <c r="LRU48" i="7" s="1"/>
  <c r="LRW48" i="7" s="1"/>
  <c r="LRY48" i="7" s="1"/>
  <c r="LSA48" i="7" s="1"/>
  <c r="LSC48" i="7" s="1"/>
  <c r="LSE48" i="7" s="1"/>
  <c r="LSG48" i="7" s="1"/>
  <c r="LSI48" i="7" s="1"/>
  <c r="LSK48" i="7" s="1"/>
  <c r="LSM48" i="7" s="1"/>
  <c r="LSO48" i="7" s="1"/>
  <c r="LSQ48" i="7" s="1"/>
  <c r="LSS48" i="7" s="1"/>
  <c r="LSU48" i="7" s="1"/>
  <c r="LSW48" i="7" s="1"/>
  <c r="LSY48" i="7" s="1"/>
  <c r="LTA48" i="7" s="1"/>
  <c r="LTC48" i="7" s="1"/>
  <c r="LTE48" i="7" s="1"/>
  <c r="LTG48" i="7" s="1"/>
  <c r="LTI48" i="7" s="1"/>
  <c r="LTK48" i="7" s="1"/>
  <c r="LTM48" i="7" s="1"/>
  <c r="LTO48" i="7" s="1"/>
  <c r="LTQ48" i="7" s="1"/>
  <c r="LTS48" i="7" s="1"/>
  <c r="LTU48" i="7" s="1"/>
  <c r="LTW48" i="7" s="1"/>
  <c r="LTY48" i="7" s="1"/>
  <c r="LUA48" i="7" s="1"/>
  <c r="LUC48" i="7" s="1"/>
  <c r="LUE48" i="7" s="1"/>
  <c r="LUG48" i="7" s="1"/>
  <c r="LUI48" i="7" s="1"/>
  <c r="LUK48" i="7" s="1"/>
  <c r="LUM48" i="7" s="1"/>
  <c r="LUO48" i="7" s="1"/>
  <c r="LUQ48" i="7" s="1"/>
  <c r="LUS48" i="7" s="1"/>
  <c r="LUU48" i="7" s="1"/>
  <c r="LUW48" i="7" s="1"/>
  <c r="LUY48" i="7" s="1"/>
  <c r="LVA48" i="7" s="1"/>
  <c r="LVC48" i="7" s="1"/>
  <c r="LVE48" i="7" s="1"/>
  <c r="LVG48" i="7" s="1"/>
  <c r="LVI48" i="7" s="1"/>
  <c r="LVK48" i="7" s="1"/>
  <c r="LVM48" i="7" s="1"/>
  <c r="LVO48" i="7" s="1"/>
  <c r="LVQ48" i="7" s="1"/>
  <c r="LVS48" i="7" s="1"/>
  <c r="LVU48" i="7" s="1"/>
  <c r="LVW48" i="7" s="1"/>
  <c r="LVY48" i="7" s="1"/>
  <c r="LWA48" i="7" s="1"/>
  <c r="LWC48" i="7" s="1"/>
  <c r="LWE48" i="7" s="1"/>
  <c r="LWG48" i="7" s="1"/>
  <c r="LWI48" i="7" s="1"/>
  <c r="LWK48" i="7" s="1"/>
  <c r="LWM48" i="7" s="1"/>
  <c r="LWO48" i="7" s="1"/>
  <c r="LWQ48" i="7" s="1"/>
  <c r="LWS48" i="7" s="1"/>
  <c r="LWU48" i="7" s="1"/>
  <c r="LWW48" i="7" s="1"/>
  <c r="LWY48" i="7" s="1"/>
  <c r="LXA48" i="7" s="1"/>
  <c r="LXC48" i="7" s="1"/>
  <c r="LXE48" i="7" s="1"/>
  <c r="LXG48" i="7" s="1"/>
  <c r="LXI48" i="7" s="1"/>
  <c r="LXK48" i="7" s="1"/>
  <c r="LXM48" i="7" s="1"/>
  <c r="LXO48" i="7" s="1"/>
  <c r="LXQ48" i="7" s="1"/>
  <c r="LXS48" i="7" s="1"/>
  <c r="LXU48" i="7" s="1"/>
  <c r="LXW48" i="7" s="1"/>
  <c r="LXY48" i="7" s="1"/>
  <c r="LYA48" i="7" s="1"/>
  <c r="LYC48" i="7" s="1"/>
  <c r="LYE48" i="7" s="1"/>
  <c r="LYG48" i="7" s="1"/>
  <c r="LYI48" i="7" s="1"/>
  <c r="LYK48" i="7" s="1"/>
  <c r="LYM48" i="7" s="1"/>
  <c r="LYO48" i="7" s="1"/>
  <c r="LYQ48" i="7" s="1"/>
  <c r="LYS48" i="7" s="1"/>
  <c r="LYU48" i="7" s="1"/>
  <c r="LYW48" i="7" s="1"/>
  <c r="LYY48" i="7" s="1"/>
  <c r="LZA48" i="7" s="1"/>
  <c r="LZC48" i="7" s="1"/>
  <c r="LZE48" i="7" s="1"/>
  <c r="LZG48" i="7" s="1"/>
  <c r="LZI48" i="7" s="1"/>
  <c r="LZK48" i="7" s="1"/>
  <c r="LZM48" i="7" s="1"/>
  <c r="LZO48" i="7" s="1"/>
  <c r="LZQ48" i="7" s="1"/>
  <c r="LZS48" i="7" s="1"/>
  <c r="LZU48" i="7" s="1"/>
  <c r="LZW48" i="7" s="1"/>
  <c r="LZY48" i="7" s="1"/>
  <c r="MAA48" i="7" s="1"/>
  <c r="MAC48" i="7" s="1"/>
  <c r="MAE48" i="7" s="1"/>
  <c r="MAG48" i="7" s="1"/>
  <c r="MAI48" i="7" s="1"/>
  <c r="MAK48" i="7" s="1"/>
  <c r="MAM48" i="7" s="1"/>
  <c r="MAO48" i="7" s="1"/>
  <c r="MAQ48" i="7" s="1"/>
  <c r="MAS48" i="7" s="1"/>
  <c r="MAU48" i="7" s="1"/>
  <c r="MAW48" i="7" s="1"/>
  <c r="MAY48" i="7" s="1"/>
  <c r="MBA48" i="7" s="1"/>
  <c r="MBC48" i="7" s="1"/>
  <c r="MBE48" i="7" s="1"/>
  <c r="MBG48" i="7" s="1"/>
  <c r="MBI48" i="7" s="1"/>
  <c r="MBK48" i="7" s="1"/>
  <c r="MBM48" i="7" s="1"/>
  <c r="MBO48" i="7" s="1"/>
  <c r="MBQ48" i="7" s="1"/>
  <c r="MBS48" i="7" s="1"/>
  <c r="MBU48" i="7" s="1"/>
  <c r="MBW48" i="7" s="1"/>
  <c r="MBY48" i="7" s="1"/>
  <c r="MCA48" i="7" s="1"/>
  <c r="MCC48" i="7" s="1"/>
  <c r="MCE48" i="7" s="1"/>
  <c r="MCG48" i="7" s="1"/>
  <c r="MCI48" i="7" s="1"/>
  <c r="MCK48" i="7" s="1"/>
  <c r="MCM48" i="7" s="1"/>
  <c r="MCO48" i="7" s="1"/>
  <c r="MCQ48" i="7" s="1"/>
  <c r="MCS48" i="7" s="1"/>
  <c r="MCU48" i="7" s="1"/>
  <c r="MCW48" i="7" s="1"/>
  <c r="MCY48" i="7" s="1"/>
  <c r="MDA48" i="7" s="1"/>
  <c r="MDC48" i="7" s="1"/>
  <c r="MDE48" i="7" s="1"/>
  <c r="MDG48" i="7" s="1"/>
  <c r="MDI48" i="7" s="1"/>
  <c r="MDK48" i="7" s="1"/>
  <c r="MDM48" i="7" s="1"/>
  <c r="MDO48" i="7" s="1"/>
  <c r="MDQ48" i="7" s="1"/>
  <c r="MDS48" i="7" s="1"/>
  <c r="MDU48" i="7" s="1"/>
  <c r="MDW48" i="7" s="1"/>
  <c r="MDY48" i="7" s="1"/>
  <c r="MEA48" i="7" s="1"/>
  <c r="MEC48" i="7" s="1"/>
  <c r="MEE48" i="7" s="1"/>
  <c r="MEG48" i="7" s="1"/>
  <c r="MEI48" i="7" s="1"/>
  <c r="MEK48" i="7" s="1"/>
  <c r="MEM48" i="7" s="1"/>
  <c r="MEO48" i="7" s="1"/>
  <c r="MEQ48" i="7" s="1"/>
  <c r="MES48" i="7" s="1"/>
  <c r="MEU48" i="7" s="1"/>
  <c r="MEW48" i="7" s="1"/>
  <c r="MEY48" i="7" s="1"/>
  <c r="MFA48" i="7" s="1"/>
  <c r="MFC48" i="7" s="1"/>
  <c r="MFE48" i="7" s="1"/>
  <c r="MFG48" i="7" s="1"/>
  <c r="MFI48" i="7" s="1"/>
  <c r="MFK48" i="7" s="1"/>
  <c r="MFM48" i="7" s="1"/>
  <c r="MFO48" i="7" s="1"/>
  <c r="MFQ48" i="7" s="1"/>
  <c r="MFS48" i="7" s="1"/>
  <c r="MFU48" i="7" s="1"/>
  <c r="MFW48" i="7" s="1"/>
  <c r="MFY48" i="7" s="1"/>
  <c r="MGA48" i="7" s="1"/>
  <c r="MGC48" i="7" s="1"/>
  <c r="MGE48" i="7" s="1"/>
  <c r="MGG48" i="7" s="1"/>
  <c r="MGI48" i="7" s="1"/>
  <c r="MGK48" i="7" s="1"/>
  <c r="MGM48" i="7" s="1"/>
  <c r="MGO48" i="7" s="1"/>
  <c r="MGQ48" i="7" s="1"/>
  <c r="MGS48" i="7" s="1"/>
  <c r="MGU48" i="7" s="1"/>
  <c r="MGW48" i="7" s="1"/>
  <c r="MGY48" i="7" s="1"/>
  <c r="MHA48" i="7" s="1"/>
  <c r="MHC48" i="7" s="1"/>
  <c r="MHE48" i="7" s="1"/>
  <c r="MHG48" i="7" s="1"/>
  <c r="MHI48" i="7" s="1"/>
  <c r="MHK48" i="7" s="1"/>
  <c r="MHM48" i="7" s="1"/>
  <c r="MHO48" i="7" s="1"/>
  <c r="MHQ48" i="7" s="1"/>
  <c r="MHS48" i="7" s="1"/>
  <c r="MHU48" i="7" s="1"/>
  <c r="MHW48" i="7" s="1"/>
  <c r="MHY48" i="7" s="1"/>
  <c r="MIA48" i="7" s="1"/>
  <c r="MIC48" i="7" s="1"/>
  <c r="MIE48" i="7" s="1"/>
  <c r="MIG48" i="7" s="1"/>
  <c r="MII48" i="7" s="1"/>
  <c r="MIK48" i="7" s="1"/>
  <c r="MIM48" i="7" s="1"/>
  <c r="MIO48" i="7" s="1"/>
  <c r="MIQ48" i="7" s="1"/>
  <c r="MIS48" i="7" s="1"/>
  <c r="MIU48" i="7" s="1"/>
  <c r="MIW48" i="7" s="1"/>
  <c r="MIY48" i="7" s="1"/>
  <c r="MJA48" i="7" s="1"/>
  <c r="MJC48" i="7" s="1"/>
  <c r="MJE48" i="7" s="1"/>
  <c r="MJG48" i="7" s="1"/>
  <c r="MJI48" i="7" s="1"/>
  <c r="MJK48" i="7" s="1"/>
  <c r="MJM48" i="7" s="1"/>
  <c r="MJO48" i="7" s="1"/>
  <c r="MJQ48" i="7" s="1"/>
  <c r="MJS48" i="7" s="1"/>
  <c r="MJU48" i="7" s="1"/>
  <c r="MJW48" i="7" s="1"/>
  <c r="MJY48" i="7" s="1"/>
  <c r="MKA48" i="7" s="1"/>
  <c r="MKC48" i="7" s="1"/>
  <c r="MKE48" i="7" s="1"/>
  <c r="MKG48" i="7" s="1"/>
  <c r="MKI48" i="7" s="1"/>
  <c r="MKK48" i="7" s="1"/>
  <c r="MKM48" i="7" s="1"/>
  <c r="MKO48" i="7" s="1"/>
  <c r="MKQ48" i="7" s="1"/>
  <c r="MKS48" i="7" s="1"/>
  <c r="MKU48" i="7" s="1"/>
  <c r="MKW48" i="7" s="1"/>
  <c r="MKY48" i="7" s="1"/>
  <c r="MLA48" i="7" s="1"/>
  <c r="MLC48" i="7" s="1"/>
  <c r="MLE48" i="7" s="1"/>
  <c r="MLG48" i="7" s="1"/>
  <c r="MLI48" i="7" s="1"/>
  <c r="MLK48" i="7" s="1"/>
  <c r="MLM48" i="7" s="1"/>
  <c r="MLO48" i="7" s="1"/>
  <c r="MLQ48" i="7" s="1"/>
  <c r="MLS48" i="7" s="1"/>
  <c r="MLU48" i="7" s="1"/>
  <c r="MLW48" i="7" s="1"/>
  <c r="MLY48" i="7" s="1"/>
  <c r="MMA48" i="7" s="1"/>
  <c r="MMC48" i="7" s="1"/>
  <c r="MME48" i="7" s="1"/>
  <c r="MMG48" i="7" s="1"/>
  <c r="MMI48" i="7" s="1"/>
  <c r="MMK48" i="7" s="1"/>
  <c r="MMM48" i="7" s="1"/>
  <c r="MMO48" i="7" s="1"/>
  <c r="MMQ48" i="7" s="1"/>
  <c r="MMS48" i="7" s="1"/>
  <c r="MMU48" i="7" s="1"/>
  <c r="MMW48" i="7" s="1"/>
  <c r="MMY48" i="7" s="1"/>
  <c r="MNA48" i="7" s="1"/>
  <c r="MNC48" i="7" s="1"/>
  <c r="MNE48" i="7" s="1"/>
  <c r="MNG48" i="7" s="1"/>
  <c r="MNI48" i="7" s="1"/>
  <c r="MNK48" i="7" s="1"/>
  <c r="MNM48" i="7" s="1"/>
  <c r="MNO48" i="7" s="1"/>
  <c r="MNQ48" i="7" s="1"/>
  <c r="MNS48" i="7" s="1"/>
  <c r="MNU48" i="7" s="1"/>
  <c r="MNW48" i="7" s="1"/>
  <c r="MNY48" i="7" s="1"/>
  <c r="MOA48" i="7" s="1"/>
  <c r="MOC48" i="7" s="1"/>
  <c r="MOE48" i="7" s="1"/>
  <c r="MOG48" i="7" s="1"/>
  <c r="MOI48" i="7" s="1"/>
  <c r="MOK48" i="7" s="1"/>
  <c r="MOM48" i="7" s="1"/>
  <c r="MOO48" i="7" s="1"/>
  <c r="MOQ48" i="7" s="1"/>
  <c r="MOS48" i="7" s="1"/>
  <c r="MOU48" i="7" s="1"/>
  <c r="MOW48" i="7" s="1"/>
  <c r="MOY48" i="7" s="1"/>
  <c r="MPA48" i="7" s="1"/>
  <c r="MPC48" i="7" s="1"/>
  <c r="MPE48" i="7" s="1"/>
  <c r="MPG48" i="7" s="1"/>
  <c r="MPI48" i="7" s="1"/>
  <c r="MPK48" i="7" s="1"/>
  <c r="MPM48" i="7" s="1"/>
  <c r="MPO48" i="7" s="1"/>
  <c r="MPQ48" i="7" s="1"/>
  <c r="MPS48" i="7" s="1"/>
  <c r="MPU48" i="7" s="1"/>
  <c r="MPW48" i="7" s="1"/>
  <c r="MPY48" i="7" s="1"/>
  <c r="MQA48" i="7" s="1"/>
  <c r="MQC48" i="7" s="1"/>
  <c r="MQE48" i="7" s="1"/>
  <c r="MQG48" i="7" s="1"/>
  <c r="MQI48" i="7" s="1"/>
  <c r="MQK48" i="7" s="1"/>
  <c r="MQM48" i="7" s="1"/>
  <c r="MQO48" i="7" s="1"/>
  <c r="MQQ48" i="7" s="1"/>
  <c r="MQS48" i="7" s="1"/>
  <c r="MQU48" i="7" s="1"/>
  <c r="MQW48" i="7" s="1"/>
  <c r="MQY48" i="7" s="1"/>
  <c r="MRA48" i="7" s="1"/>
  <c r="MRC48" i="7" s="1"/>
  <c r="MRE48" i="7" s="1"/>
  <c r="MRG48" i="7" s="1"/>
  <c r="MRI48" i="7" s="1"/>
  <c r="MRK48" i="7" s="1"/>
  <c r="MRM48" i="7" s="1"/>
  <c r="MRO48" i="7" s="1"/>
  <c r="MRQ48" i="7" s="1"/>
  <c r="MRS48" i="7" s="1"/>
  <c r="MRU48" i="7" s="1"/>
  <c r="MRW48" i="7" s="1"/>
  <c r="MRY48" i="7" s="1"/>
  <c r="MSA48" i="7" s="1"/>
  <c r="MSC48" i="7" s="1"/>
  <c r="MSE48" i="7" s="1"/>
  <c r="MSG48" i="7" s="1"/>
  <c r="MSI48" i="7" s="1"/>
  <c r="MSK48" i="7" s="1"/>
  <c r="MSM48" i="7" s="1"/>
  <c r="MSO48" i="7" s="1"/>
  <c r="MSQ48" i="7" s="1"/>
  <c r="MSS48" i="7" s="1"/>
  <c r="MSU48" i="7" s="1"/>
  <c r="MSW48" i="7" s="1"/>
  <c r="MSY48" i="7" s="1"/>
  <c r="MTA48" i="7" s="1"/>
  <c r="MTC48" i="7" s="1"/>
  <c r="MTE48" i="7" s="1"/>
  <c r="MTG48" i="7" s="1"/>
  <c r="MTI48" i="7" s="1"/>
  <c r="MTK48" i="7" s="1"/>
  <c r="MTM48" i="7" s="1"/>
  <c r="MTO48" i="7" s="1"/>
  <c r="MTQ48" i="7" s="1"/>
  <c r="MTS48" i="7" s="1"/>
  <c r="MTU48" i="7" s="1"/>
  <c r="MTW48" i="7" s="1"/>
  <c r="MTY48" i="7" s="1"/>
  <c r="MUA48" i="7" s="1"/>
  <c r="MUC48" i="7" s="1"/>
  <c r="MUE48" i="7" s="1"/>
  <c r="MUG48" i="7" s="1"/>
  <c r="MUI48" i="7" s="1"/>
  <c r="MUK48" i="7" s="1"/>
  <c r="MUM48" i="7" s="1"/>
  <c r="MUO48" i="7" s="1"/>
  <c r="MUQ48" i="7" s="1"/>
  <c r="MUS48" i="7" s="1"/>
  <c r="MUU48" i="7" s="1"/>
  <c r="MUW48" i="7" s="1"/>
  <c r="MUY48" i="7" s="1"/>
  <c r="MVA48" i="7" s="1"/>
  <c r="MVC48" i="7" s="1"/>
  <c r="MVE48" i="7" s="1"/>
  <c r="MVG48" i="7" s="1"/>
  <c r="MVI48" i="7" s="1"/>
  <c r="MVK48" i="7" s="1"/>
  <c r="MVM48" i="7" s="1"/>
  <c r="MVO48" i="7" s="1"/>
  <c r="MVQ48" i="7" s="1"/>
  <c r="MVS48" i="7" s="1"/>
  <c r="MVU48" i="7" s="1"/>
  <c r="MVW48" i="7" s="1"/>
  <c r="MVY48" i="7" s="1"/>
  <c r="MWA48" i="7" s="1"/>
  <c r="MWC48" i="7" s="1"/>
  <c r="MWE48" i="7" s="1"/>
  <c r="MWG48" i="7" s="1"/>
  <c r="MWI48" i="7" s="1"/>
  <c r="MWK48" i="7" s="1"/>
  <c r="MWM48" i="7" s="1"/>
  <c r="MWO48" i="7" s="1"/>
  <c r="MWQ48" i="7" s="1"/>
  <c r="MWS48" i="7" s="1"/>
  <c r="MWU48" i="7" s="1"/>
  <c r="MWW48" i="7" s="1"/>
  <c r="MWY48" i="7" s="1"/>
  <c r="MXA48" i="7" s="1"/>
  <c r="MXC48" i="7" s="1"/>
  <c r="MXE48" i="7" s="1"/>
  <c r="MXG48" i="7" s="1"/>
  <c r="MXI48" i="7" s="1"/>
  <c r="MXK48" i="7" s="1"/>
  <c r="MXM48" i="7" s="1"/>
  <c r="MXO48" i="7" s="1"/>
  <c r="MXQ48" i="7" s="1"/>
  <c r="MXS48" i="7" s="1"/>
  <c r="MXU48" i="7" s="1"/>
  <c r="MXW48" i="7" s="1"/>
  <c r="MXY48" i="7" s="1"/>
  <c r="MYA48" i="7" s="1"/>
  <c r="MYC48" i="7" s="1"/>
  <c r="MYE48" i="7" s="1"/>
  <c r="MYG48" i="7" s="1"/>
  <c r="MYI48" i="7" s="1"/>
  <c r="MYK48" i="7" s="1"/>
  <c r="MYM48" i="7" s="1"/>
  <c r="MYO48" i="7" s="1"/>
  <c r="MYQ48" i="7" s="1"/>
  <c r="MYS48" i="7" s="1"/>
  <c r="MYU48" i="7" s="1"/>
  <c r="MYW48" i="7" s="1"/>
  <c r="MYY48" i="7" s="1"/>
  <c r="MZA48" i="7" s="1"/>
  <c r="MZC48" i="7" s="1"/>
  <c r="MZE48" i="7" s="1"/>
  <c r="MZG48" i="7" s="1"/>
  <c r="MZI48" i="7" s="1"/>
  <c r="MZK48" i="7" s="1"/>
  <c r="MZM48" i="7" s="1"/>
  <c r="MZO48" i="7" s="1"/>
  <c r="MZQ48" i="7" s="1"/>
  <c r="MZS48" i="7" s="1"/>
  <c r="MZU48" i="7" s="1"/>
  <c r="MZW48" i="7" s="1"/>
  <c r="MZY48" i="7" s="1"/>
  <c r="NAA48" i="7" s="1"/>
  <c r="NAC48" i="7" s="1"/>
  <c r="NAE48" i="7" s="1"/>
  <c r="NAG48" i="7" s="1"/>
  <c r="NAI48" i="7" s="1"/>
  <c r="NAK48" i="7" s="1"/>
  <c r="NAM48" i="7" s="1"/>
  <c r="NAO48" i="7" s="1"/>
  <c r="NAQ48" i="7" s="1"/>
  <c r="NAS48" i="7" s="1"/>
  <c r="NAU48" i="7" s="1"/>
  <c r="NAW48" i="7" s="1"/>
  <c r="NAY48" i="7" s="1"/>
  <c r="NBA48" i="7" s="1"/>
  <c r="NBC48" i="7" s="1"/>
  <c r="NBE48" i="7" s="1"/>
  <c r="NBG48" i="7" s="1"/>
  <c r="NBI48" i="7" s="1"/>
  <c r="NBK48" i="7" s="1"/>
  <c r="NBM48" i="7" s="1"/>
  <c r="NBO48" i="7" s="1"/>
  <c r="NBQ48" i="7" s="1"/>
  <c r="NBS48" i="7" s="1"/>
  <c r="NBU48" i="7" s="1"/>
  <c r="NBW48" i="7" s="1"/>
  <c r="NBY48" i="7" s="1"/>
  <c r="NCA48" i="7" s="1"/>
  <c r="NCC48" i="7" s="1"/>
  <c r="NCE48" i="7" s="1"/>
  <c r="NCG48" i="7" s="1"/>
  <c r="NCI48" i="7" s="1"/>
  <c r="NCK48" i="7" s="1"/>
  <c r="NCM48" i="7" s="1"/>
  <c r="NCO48" i="7" s="1"/>
  <c r="NCQ48" i="7" s="1"/>
  <c r="NCS48" i="7" s="1"/>
  <c r="NCU48" i="7" s="1"/>
  <c r="NCW48" i="7" s="1"/>
  <c r="NCY48" i="7" s="1"/>
  <c r="NDA48" i="7" s="1"/>
  <c r="NDC48" i="7" s="1"/>
  <c r="NDE48" i="7" s="1"/>
  <c r="NDG48" i="7" s="1"/>
  <c r="NDI48" i="7" s="1"/>
  <c r="NDK48" i="7" s="1"/>
  <c r="NDM48" i="7" s="1"/>
  <c r="NDO48" i="7" s="1"/>
  <c r="NDQ48" i="7" s="1"/>
  <c r="NDS48" i="7" s="1"/>
  <c r="NDU48" i="7" s="1"/>
  <c r="NDW48" i="7" s="1"/>
  <c r="NDY48" i="7" s="1"/>
  <c r="NEA48" i="7" s="1"/>
  <c r="NEC48" i="7" s="1"/>
  <c r="NEE48" i="7" s="1"/>
  <c r="NEG48" i="7" s="1"/>
  <c r="NEI48" i="7" s="1"/>
  <c r="NEK48" i="7" s="1"/>
  <c r="NEM48" i="7" s="1"/>
  <c r="NEO48" i="7" s="1"/>
  <c r="NEQ48" i="7" s="1"/>
  <c r="NES48" i="7" s="1"/>
  <c r="NEU48" i="7" s="1"/>
  <c r="NEW48" i="7" s="1"/>
  <c r="NEY48" i="7" s="1"/>
  <c r="NFA48" i="7" s="1"/>
  <c r="NFC48" i="7" s="1"/>
  <c r="NFE48" i="7" s="1"/>
  <c r="NFG48" i="7" s="1"/>
  <c r="NFI48" i="7" s="1"/>
  <c r="NFK48" i="7" s="1"/>
  <c r="NFM48" i="7" s="1"/>
  <c r="NFO48" i="7" s="1"/>
  <c r="NFQ48" i="7" s="1"/>
  <c r="NFS48" i="7" s="1"/>
  <c r="NFU48" i="7" s="1"/>
  <c r="NFW48" i="7" s="1"/>
  <c r="NFY48" i="7" s="1"/>
  <c r="NGA48" i="7" s="1"/>
  <c r="NGC48" i="7" s="1"/>
  <c r="NGE48" i="7" s="1"/>
  <c r="NGG48" i="7" s="1"/>
  <c r="NGI48" i="7" s="1"/>
  <c r="NGK48" i="7" s="1"/>
  <c r="NGM48" i="7" s="1"/>
  <c r="NGO48" i="7" s="1"/>
  <c r="NGQ48" i="7" s="1"/>
  <c r="NGS48" i="7" s="1"/>
  <c r="NGU48" i="7" s="1"/>
  <c r="NGW48" i="7" s="1"/>
  <c r="NGY48" i="7" s="1"/>
  <c r="NHA48" i="7" s="1"/>
  <c r="NHC48" i="7" s="1"/>
  <c r="NHE48" i="7" s="1"/>
  <c r="NHG48" i="7" s="1"/>
  <c r="NHI48" i="7" s="1"/>
  <c r="NHK48" i="7" s="1"/>
  <c r="NHM48" i="7" s="1"/>
  <c r="NHO48" i="7" s="1"/>
  <c r="NHQ48" i="7" s="1"/>
  <c r="NHS48" i="7" s="1"/>
  <c r="NHU48" i="7" s="1"/>
  <c r="NHW48" i="7" s="1"/>
  <c r="NHY48" i="7" s="1"/>
  <c r="NIA48" i="7" s="1"/>
  <c r="NIC48" i="7" s="1"/>
  <c r="NIE48" i="7" s="1"/>
  <c r="NIG48" i="7" s="1"/>
  <c r="NII48" i="7" s="1"/>
  <c r="NIK48" i="7" s="1"/>
  <c r="NIM48" i="7" s="1"/>
  <c r="NIO48" i="7" s="1"/>
  <c r="NIQ48" i="7" s="1"/>
  <c r="NIS48" i="7" s="1"/>
  <c r="NIU48" i="7" s="1"/>
  <c r="NIW48" i="7" s="1"/>
  <c r="NIY48" i="7" s="1"/>
  <c r="NJA48" i="7" s="1"/>
  <c r="NJC48" i="7" s="1"/>
  <c r="NJE48" i="7" s="1"/>
  <c r="NJG48" i="7" s="1"/>
  <c r="NJI48" i="7" s="1"/>
  <c r="NJK48" i="7" s="1"/>
  <c r="NJM48" i="7" s="1"/>
  <c r="NJO48" i="7" s="1"/>
  <c r="NJQ48" i="7" s="1"/>
  <c r="NJS48" i="7" s="1"/>
  <c r="NJU48" i="7" s="1"/>
  <c r="NJW48" i="7" s="1"/>
  <c r="NJY48" i="7" s="1"/>
  <c r="NKA48" i="7" s="1"/>
  <c r="NKC48" i="7" s="1"/>
  <c r="NKE48" i="7" s="1"/>
  <c r="NKG48" i="7" s="1"/>
  <c r="NKI48" i="7" s="1"/>
  <c r="NKK48" i="7" s="1"/>
  <c r="NKM48" i="7" s="1"/>
  <c r="NKO48" i="7" s="1"/>
  <c r="NKQ48" i="7" s="1"/>
  <c r="NKS48" i="7" s="1"/>
  <c r="NKU48" i="7" s="1"/>
  <c r="NKW48" i="7" s="1"/>
  <c r="NKY48" i="7" s="1"/>
  <c r="NLA48" i="7" s="1"/>
  <c r="NLC48" i="7" s="1"/>
  <c r="NLE48" i="7" s="1"/>
  <c r="NLG48" i="7" s="1"/>
  <c r="NLI48" i="7" s="1"/>
  <c r="NLK48" i="7" s="1"/>
  <c r="NLM48" i="7" s="1"/>
  <c r="NLO48" i="7" s="1"/>
  <c r="NLQ48" i="7" s="1"/>
  <c r="NLS48" i="7" s="1"/>
  <c r="NLU48" i="7" s="1"/>
  <c r="NLW48" i="7" s="1"/>
  <c r="NLY48" i="7" s="1"/>
  <c r="NMA48" i="7" s="1"/>
  <c r="NMC48" i="7" s="1"/>
  <c r="NME48" i="7" s="1"/>
  <c r="NMG48" i="7" s="1"/>
  <c r="NMI48" i="7" s="1"/>
  <c r="NMK48" i="7" s="1"/>
  <c r="NMM48" i="7" s="1"/>
  <c r="NMO48" i="7" s="1"/>
  <c r="NMQ48" i="7" s="1"/>
  <c r="NMS48" i="7" s="1"/>
  <c r="NMU48" i="7" s="1"/>
  <c r="NMW48" i="7" s="1"/>
  <c r="NMY48" i="7" s="1"/>
  <c r="NNA48" i="7" s="1"/>
  <c r="NNC48" i="7" s="1"/>
  <c r="NNE48" i="7" s="1"/>
  <c r="NNG48" i="7" s="1"/>
  <c r="NNI48" i="7" s="1"/>
  <c r="NNK48" i="7" s="1"/>
  <c r="NNM48" i="7" s="1"/>
  <c r="NNO48" i="7" s="1"/>
  <c r="NNQ48" i="7" s="1"/>
  <c r="NNS48" i="7" s="1"/>
  <c r="NNU48" i="7" s="1"/>
  <c r="NNW48" i="7" s="1"/>
  <c r="NNY48" i="7" s="1"/>
  <c r="NOA48" i="7" s="1"/>
  <c r="NOC48" i="7" s="1"/>
  <c r="NOE48" i="7" s="1"/>
  <c r="NOG48" i="7" s="1"/>
  <c r="NOI48" i="7" s="1"/>
  <c r="NOK48" i="7" s="1"/>
  <c r="NOM48" i="7" s="1"/>
  <c r="NOO48" i="7" s="1"/>
  <c r="NOQ48" i="7" s="1"/>
  <c r="NOS48" i="7" s="1"/>
  <c r="NOU48" i="7" s="1"/>
  <c r="NOW48" i="7" s="1"/>
  <c r="NOY48" i="7" s="1"/>
  <c r="NPA48" i="7" s="1"/>
  <c r="NPC48" i="7" s="1"/>
  <c r="NPE48" i="7" s="1"/>
  <c r="NPG48" i="7" s="1"/>
  <c r="NPI48" i="7" s="1"/>
  <c r="NPK48" i="7" s="1"/>
  <c r="NPM48" i="7" s="1"/>
  <c r="NPO48" i="7" s="1"/>
  <c r="NPQ48" i="7" s="1"/>
  <c r="NPS48" i="7" s="1"/>
  <c r="NPU48" i="7" s="1"/>
  <c r="NPW48" i="7" s="1"/>
  <c r="NPY48" i="7" s="1"/>
  <c r="NQA48" i="7" s="1"/>
  <c r="NQC48" i="7" s="1"/>
  <c r="NQE48" i="7" s="1"/>
  <c r="NQG48" i="7" s="1"/>
  <c r="NQI48" i="7" s="1"/>
  <c r="NQK48" i="7" s="1"/>
  <c r="NQM48" i="7" s="1"/>
  <c r="NQO48" i="7" s="1"/>
  <c r="NQQ48" i="7" s="1"/>
  <c r="NQS48" i="7" s="1"/>
  <c r="NQU48" i="7" s="1"/>
  <c r="NQW48" i="7" s="1"/>
  <c r="NQY48" i="7" s="1"/>
  <c r="NRA48" i="7" s="1"/>
  <c r="NRC48" i="7" s="1"/>
  <c r="NRE48" i="7" s="1"/>
  <c r="NRG48" i="7" s="1"/>
  <c r="NRI48" i="7" s="1"/>
  <c r="NRK48" i="7" s="1"/>
  <c r="NRM48" i="7" s="1"/>
  <c r="NRO48" i="7" s="1"/>
  <c r="NRQ48" i="7" s="1"/>
  <c r="NRS48" i="7" s="1"/>
  <c r="NRU48" i="7" s="1"/>
  <c r="NRW48" i="7" s="1"/>
  <c r="NRY48" i="7" s="1"/>
  <c r="NSA48" i="7" s="1"/>
  <c r="NSC48" i="7" s="1"/>
  <c r="NSE48" i="7" s="1"/>
  <c r="NSG48" i="7" s="1"/>
  <c r="NSI48" i="7" s="1"/>
  <c r="NSK48" i="7" s="1"/>
  <c r="NSM48" i="7" s="1"/>
  <c r="NSO48" i="7" s="1"/>
  <c r="NSQ48" i="7" s="1"/>
  <c r="NSS48" i="7" s="1"/>
  <c r="NSU48" i="7" s="1"/>
  <c r="NSW48" i="7" s="1"/>
  <c r="NSY48" i="7" s="1"/>
  <c r="NTA48" i="7" s="1"/>
  <c r="NTC48" i="7" s="1"/>
  <c r="NTE48" i="7" s="1"/>
  <c r="NTG48" i="7" s="1"/>
  <c r="NTI48" i="7" s="1"/>
  <c r="NTK48" i="7" s="1"/>
  <c r="NTM48" i="7" s="1"/>
  <c r="NTO48" i="7" s="1"/>
  <c r="NTQ48" i="7" s="1"/>
  <c r="NTS48" i="7" s="1"/>
  <c r="NTU48" i="7" s="1"/>
  <c r="NTW48" i="7" s="1"/>
  <c r="NTY48" i="7" s="1"/>
  <c r="NUA48" i="7" s="1"/>
  <c r="NUC48" i="7" s="1"/>
  <c r="NUE48" i="7" s="1"/>
  <c r="NUG48" i="7" s="1"/>
  <c r="NUI48" i="7" s="1"/>
  <c r="NUK48" i="7" s="1"/>
  <c r="NUM48" i="7" s="1"/>
  <c r="NUO48" i="7" s="1"/>
  <c r="NUQ48" i="7" s="1"/>
  <c r="NUS48" i="7" s="1"/>
  <c r="NUU48" i="7" s="1"/>
  <c r="NUW48" i="7" s="1"/>
  <c r="NUY48" i="7" s="1"/>
  <c r="NVA48" i="7" s="1"/>
  <c r="NVC48" i="7" s="1"/>
  <c r="NVE48" i="7" s="1"/>
  <c r="NVG48" i="7" s="1"/>
  <c r="NVI48" i="7" s="1"/>
  <c r="NVK48" i="7" s="1"/>
  <c r="NVM48" i="7" s="1"/>
  <c r="NVO48" i="7" s="1"/>
  <c r="NVQ48" i="7" s="1"/>
  <c r="NVS48" i="7" s="1"/>
  <c r="NVU48" i="7" s="1"/>
  <c r="NVW48" i="7" s="1"/>
  <c r="NVY48" i="7" s="1"/>
  <c r="NWA48" i="7" s="1"/>
  <c r="NWC48" i="7" s="1"/>
  <c r="NWE48" i="7" s="1"/>
  <c r="NWG48" i="7" s="1"/>
  <c r="NWI48" i="7" s="1"/>
  <c r="NWK48" i="7" s="1"/>
  <c r="NWM48" i="7" s="1"/>
  <c r="NWO48" i="7" s="1"/>
  <c r="NWQ48" i="7" s="1"/>
  <c r="NWS48" i="7" s="1"/>
  <c r="NWU48" i="7" s="1"/>
  <c r="NWW48" i="7" s="1"/>
  <c r="NWY48" i="7" s="1"/>
  <c r="NXA48" i="7" s="1"/>
  <c r="NXC48" i="7" s="1"/>
  <c r="NXE48" i="7" s="1"/>
  <c r="NXG48" i="7" s="1"/>
  <c r="NXI48" i="7" s="1"/>
  <c r="NXK48" i="7" s="1"/>
  <c r="NXM48" i="7" s="1"/>
  <c r="NXO48" i="7" s="1"/>
  <c r="NXQ48" i="7" s="1"/>
  <c r="NXS48" i="7" s="1"/>
  <c r="NXU48" i="7" s="1"/>
  <c r="NXW48" i="7" s="1"/>
  <c r="NXY48" i="7" s="1"/>
  <c r="NYA48" i="7" s="1"/>
  <c r="NYC48" i="7" s="1"/>
  <c r="NYE48" i="7" s="1"/>
  <c r="NYG48" i="7" s="1"/>
  <c r="NYI48" i="7" s="1"/>
  <c r="NYK48" i="7" s="1"/>
  <c r="NYM48" i="7" s="1"/>
  <c r="NYO48" i="7" s="1"/>
  <c r="NYQ48" i="7" s="1"/>
  <c r="NYS48" i="7" s="1"/>
  <c r="NYU48" i="7" s="1"/>
  <c r="NYW48" i="7" s="1"/>
  <c r="NYY48" i="7" s="1"/>
  <c r="NZA48" i="7" s="1"/>
  <c r="NZC48" i="7" s="1"/>
  <c r="NZE48" i="7" s="1"/>
  <c r="NZG48" i="7" s="1"/>
  <c r="NZI48" i="7" s="1"/>
  <c r="NZK48" i="7" s="1"/>
  <c r="NZM48" i="7" s="1"/>
  <c r="NZO48" i="7" s="1"/>
  <c r="NZQ48" i="7" s="1"/>
  <c r="NZS48" i="7" s="1"/>
  <c r="NZU48" i="7" s="1"/>
  <c r="NZW48" i="7" s="1"/>
  <c r="NZY48" i="7" s="1"/>
  <c r="OAA48" i="7" s="1"/>
  <c r="OAC48" i="7" s="1"/>
  <c r="OAE48" i="7" s="1"/>
  <c r="OAG48" i="7" s="1"/>
  <c r="OAI48" i="7" s="1"/>
  <c r="OAK48" i="7" s="1"/>
  <c r="OAM48" i="7" s="1"/>
  <c r="OAO48" i="7" s="1"/>
  <c r="OAQ48" i="7" s="1"/>
  <c r="OAS48" i="7" s="1"/>
  <c r="OAU48" i="7" s="1"/>
  <c r="OAW48" i="7" s="1"/>
  <c r="OAY48" i="7" s="1"/>
  <c r="OBA48" i="7" s="1"/>
  <c r="OBC48" i="7" s="1"/>
  <c r="OBE48" i="7" s="1"/>
  <c r="OBG48" i="7" s="1"/>
  <c r="OBI48" i="7" s="1"/>
  <c r="OBK48" i="7" s="1"/>
  <c r="OBM48" i="7" s="1"/>
  <c r="OBO48" i="7" s="1"/>
  <c r="OBQ48" i="7" s="1"/>
  <c r="OBS48" i="7" s="1"/>
  <c r="OBU48" i="7" s="1"/>
  <c r="OBW48" i="7" s="1"/>
  <c r="OBY48" i="7" s="1"/>
  <c r="OCA48" i="7" s="1"/>
  <c r="OCC48" i="7" s="1"/>
  <c r="OCE48" i="7" s="1"/>
  <c r="OCG48" i="7" s="1"/>
  <c r="OCI48" i="7" s="1"/>
  <c r="OCK48" i="7" s="1"/>
  <c r="OCM48" i="7" s="1"/>
  <c r="OCO48" i="7" s="1"/>
  <c r="OCQ48" i="7" s="1"/>
  <c r="OCS48" i="7" s="1"/>
  <c r="OCU48" i="7" s="1"/>
  <c r="OCW48" i="7" s="1"/>
  <c r="OCY48" i="7" s="1"/>
  <c r="ODA48" i="7" s="1"/>
  <c r="ODC48" i="7" s="1"/>
  <c r="ODE48" i="7" s="1"/>
  <c r="ODG48" i="7" s="1"/>
  <c r="ODI48" i="7" s="1"/>
  <c r="ODK48" i="7" s="1"/>
  <c r="ODM48" i="7" s="1"/>
  <c r="ODO48" i="7" s="1"/>
  <c r="ODQ48" i="7" s="1"/>
  <c r="ODS48" i="7" s="1"/>
  <c r="ODU48" i="7" s="1"/>
  <c r="ODW48" i="7" s="1"/>
  <c r="ODY48" i="7" s="1"/>
  <c r="OEA48" i="7" s="1"/>
  <c r="OEC48" i="7" s="1"/>
  <c r="OEE48" i="7" s="1"/>
  <c r="OEG48" i="7" s="1"/>
  <c r="OEI48" i="7" s="1"/>
  <c r="OEK48" i="7" s="1"/>
  <c r="OEM48" i="7" s="1"/>
  <c r="OEO48" i="7" s="1"/>
  <c r="OEQ48" i="7" s="1"/>
  <c r="OES48" i="7" s="1"/>
  <c r="OEU48" i="7" s="1"/>
  <c r="OEW48" i="7" s="1"/>
  <c r="OEY48" i="7" s="1"/>
  <c r="OFA48" i="7" s="1"/>
  <c r="OFC48" i="7" s="1"/>
  <c r="OFE48" i="7" s="1"/>
  <c r="OFG48" i="7" s="1"/>
  <c r="OFI48" i="7" s="1"/>
  <c r="OFK48" i="7" s="1"/>
  <c r="OFM48" i="7" s="1"/>
  <c r="OFO48" i="7" s="1"/>
  <c r="OFQ48" i="7" s="1"/>
  <c r="OFS48" i="7" s="1"/>
  <c r="OFU48" i="7" s="1"/>
  <c r="OFW48" i="7" s="1"/>
  <c r="OFY48" i="7" s="1"/>
  <c r="OGA48" i="7" s="1"/>
  <c r="OGC48" i="7" s="1"/>
  <c r="OGE48" i="7" s="1"/>
  <c r="OGG48" i="7" s="1"/>
  <c r="OGI48" i="7" s="1"/>
  <c r="OGK48" i="7" s="1"/>
  <c r="OGM48" i="7" s="1"/>
  <c r="OGO48" i="7" s="1"/>
  <c r="OGQ48" i="7" s="1"/>
  <c r="OGS48" i="7" s="1"/>
  <c r="OGU48" i="7" s="1"/>
  <c r="OGW48" i="7" s="1"/>
  <c r="OGY48" i="7" s="1"/>
  <c r="OHA48" i="7" s="1"/>
  <c r="OHC48" i="7" s="1"/>
  <c r="OHE48" i="7" s="1"/>
  <c r="OHG48" i="7" s="1"/>
  <c r="OHI48" i="7" s="1"/>
  <c r="OHK48" i="7" s="1"/>
  <c r="OHM48" i="7" s="1"/>
  <c r="OHO48" i="7" s="1"/>
  <c r="OHQ48" i="7" s="1"/>
  <c r="OHS48" i="7" s="1"/>
  <c r="OHU48" i="7" s="1"/>
  <c r="OHW48" i="7" s="1"/>
  <c r="OHY48" i="7" s="1"/>
  <c r="OIA48" i="7" s="1"/>
  <c r="OIC48" i="7" s="1"/>
  <c r="OIE48" i="7" s="1"/>
  <c r="OIG48" i="7" s="1"/>
  <c r="OII48" i="7" s="1"/>
  <c r="OIK48" i="7" s="1"/>
  <c r="OIM48" i="7" s="1"/>
  <c r="OIO48" i="7" s="1"/>
  <c r="OIQ48" i="7" s="1"/>
  <c r="OIS48" i="7" s="1"/>
  <c r="OIU48" i="7" s="1"/>
  <c r="OIW48" i="7" s="1"/>
  <c r="OIY48" i="7" s="1"/>
  <c r="OJA48" i="7" s="1"/>
  <c r="OJC48" i="7" s="1"/>
  <c r="OJE48" i="7" s="1"/>
  <c r="OJG48" i="7" s="1"/>
  <c r="OJI48" i="7" s="1"/>
  <c r="OJK48" i="7" s="1"/>
  <c r="OJM48" i="7" s="1"/>
  <c r="OJO48" i="7" s="1"/>
  <c r="OJQ48" i="7" s="1"/>
  <c r="OJS48" i="7" s="1"/>
  <c r="OJU48" i="7" s="1"/>
  <c r="OJW48" i="7" s="1"/>
  <c r="OJY48" i="7" s="1"/>
  <c r="OKA48" i="7" s="1"/>
  <c r="OKC48" i="7" s="1"/>
  <c r="OKE48" i="7" s="1"/>
  <c r="OKG48" i="7" s="1"/>
  <c r="OKI48" i="7" s="1"/>
  <c r="OKK48" i="7" s="1"/>
  <c r="OKM48" i="7" s="1"/>
  <c r="OKO48" i="7" s="1"/>
  <c r="OKQ48" i="7" s="1"/>
  <c r="OKS48" i="7" s="1"/>
  <c r="OKU48" i="7" s="1"/>
  <c r="OKW48" i="7" s="1"/>
  <c r="OKY48" i="7" s="1"/>
  <c r="OLA48" i="7" s="1"/>
  <c r="OLC48" i="7" s="1"/>
  <c r="OLE48" i="7" s="1"/>
  <c r="OLG48" i="7" s="1"/>
  <c r="OLI48" i="7" s="1"/>
  <c r="OLK48" i="7" s="1"/>
  <c r="OLM48" i="7" s="1"/>
  <c r="OLO48" i="7" s="1"/>
  <c r="OLQ48" i="7" s="1"/>
  <c r="OLS48" i="7" s="1"/>
  <c r="OLU48" i="7" s="1"/>
  <c r="OLW48" i="7" s="1"/>
  <c r="OLY48" i="7" s="1"/>
  <c r="OMA48" i="7" s="1"/>
  <c r="OMC48" i="7" s="1"/>
  <c r="OME48" i="7" s="1"/>
  <c r="OMG48" i="7" s="1"/>
  <c r="OMI48" i="7" s="1"/>
  <c r="OMK48" i="7" s="1"/>
  <c r="OMM48" i="7" s="1"/>
  <c r="OMO48" i="7" s="1"/>
  <c r="OMQ48" i="7" s="1"/>
  <c r="OMS48" i="7" s="1"/>
  <c r="OMU48" i="7" s="1"/>
  <c r="OMW48" i="7" s="1"/>
  <c r="OMY48" i="7" s="1"/>
  <c r="ONA48" i="7" s="1"/>
  <c r="ONC48" i="7" s="1"/>
  <c r="ONE48" i="7" s="1"/>
  <c r="ONG48" i="7" s="1"/>
  <c r="ONI48" i="7" s="1"/>
  <c r="ONK48" i="7" s="1"/>
  <c r="ONM48" i="7" s="1"/>
  <c r="ONO48" i="7" s="1"/>
  <c r="ONQ48" i="7" s="1"/>
  <c r="ONS48" i="7" s="1"/>
  <c r="ONU48" i="7" s="1"/>
  <c r="ONW48" i="7" s="1"/>
  <c r="ONY48" i="7" s="1"/>
  <c r="OOA48" i="7" s="1"/>
  <c r="OOC48" i="7" s="1"/>
  <c r="OOE48" i="7" s="1"/>
  <c r="OOG48" i="7" s="1"/>
  <c r="OOI48" i="7" s="1"/>
  <c r="OOK48" i="7" s="1"/>
  <c r="OOM48" i="7" s="1"/>
  <c r="OOO48" i="7" s="1"/>
  <c r="OOQ48" i="7" s="1"/>
  <c r="OOS48" i="7" s="1"/>
  <c r="OOU48" i="7" s="1"/>
  <c r="OOW48" i="7" s="1"/>
  <c r="OOY48" i="7" s="1"/>
  <c r="OPA48" i="7" s="1"/>
  <c r="OPC48" i="7" s="1"/>
  <c r="OPE48" i="7" s="1"/>
  <c r="OPG48" i="7" s="1"/>
  <c r="OPI48" i="7" s="1"/>
  <c r="OPK48" i="7" s="1"/>
  <c r="OPM48" i="7" s="1"/>
  <c r="OPO48" i="7" s="1"/>
  <c r="OPQ48" i="7" s="1"/>
  <c r="OPS48" i="7" s="1"/>
  <c r="OPU48" i="7" s="1"/>
  <c r="OPW48" i="7" s="1"/>
  <c r="OPY48" i="7" s="1"/>
  <c r="OQA48" i="7" s="1"/>
  <c r="OQC48" i="7" s="1"/>
  <c r="OQE48" i="7" s="1"/>
  <c r="OQG48" i="7" s="1"/>
  <c r="OQI48" i="7" s="1"/>
  <c r="OQK48" i="7" s="1"/>
  <c r="OQM48" i="7" s="1"/>
  <c r="OQO48" i="7" s="1"/>
  <c r="OQQ48" i="7" s="1"/>
  <c r="OQS48" i="7" s="1"/>
  <c r="OQU48" i="7" s="1"/>
  <c r="OQW48" i="7" s="1"/>
  <c r="OQY48" i="7" s="1"/>
  <c r="ORA48" i="7" s="1"/>
  <c r="ORC48" i="7" s="1"/>
  <c r="ORE48" i="7" s="1"/>
  <c r="ORG48" i="7" s="1"/>
  <c r="ORI48" i="7" s="1"/>
  <c r="ORK48" i="7" s="1"/>
  <c r="ORM48" i="7" s="1"/>
  <c r="ORO48" i="7" s="1"/>
  <c r="ORQ48" i="7" s="1"/>
  <c r="ORS48" i="7" s="1"/>
  <c r="ORU48" i="7" s="1"/>
  <c r="ORW48" i="7" s="1"/>
  <c r="ORY48" i="7" s="1"/>
  <c r="OSA48" i="7" s="1"/>
  <c r="OSC48" i="7" s="1"/>
  <c r="OSE48" i="7" s="1"/>
  <c r="OSG48" i="7" s="1"/>
  <c r="OSI48" i="7" s="1"/>
  <c r="OSK48" i="7" s="1"/>
  <c r="OSM48" i="7" s="1"/>
  <c r="OSO48" i="7" s="1"/>
  <c r="OSQ48" i="7" s="1"/>
  <c r="OSS48" i="7" s="1"/>
  <c r="OSU48" i="7" s="1"/>
  <c r="OSW48" i="7" s="1"/>
  <c r="OSY48" i="7" s="1"/>
  <c r="OTA48" i="7" s="1"/>
  <c r="OTC48" i="7" s="1"/>
  <c r="OTE48" i="7" s="1"/>
  <c r="OTG48" i="7" s="1"/>
  <c r="OTI48" i="7" s="1"/>
  <c r="OTK48" i="7" s="1"/>
  <c r="OTM48" i="7" s="1"/>
  <c r="OTO48" i="7" s="1"/>
  <c r="OTQ48" i="7" s="1"/>
  <c r="OTS48" i="7" s="1"/>
  <c r="OTU48" i="7" s="1"/>
  <c r="OTW48" i="7" s="1"/>
  <c r="OTY48" i="7" s="1"/>
  <c r="OUA48" i="7" s="1"/>
  <c r="OUC48" i="7" s="1"/>
  <c r="OUE48" i="7" s="1"/>
  <c r="OUG48" i="7" s="1"/>
  <c r="OUI48" i="7" s="1"/>
  <c r="OUK48" i="7" s="1"/>
  <c r="OUM48" i="7" s="1"/>
  <c r="OUO48" i="7" s="1"/>
  <c r="OUQ48" i="7" s="1"/>
  <c r="OUS48" i="7" s="1"/>
  <c r="OUU48" i="7" s="1"/>
  <c r="OUW48" i="7" s="1"/>
  <c r="OUY48" i="7" s="1"/>
  <c r="OVA48" i="7" s="1"/>
  <c r="OVC48" i="7" s="1"/>
  <c r="OVE48" i="7" s="1"/>
  <c r="OVG48" i="7" s="1"/>
  <c r="OVI48" i="7" s="1"/>
  <c r="OVK48" i="7" s="1"/>
  <c r="OVM48" i="7" s="1"/>
  <c r="OVO48" i="7" s="1"/>
  <c r="OVQ48" i="7" s="1"/>
  <c r="OVS48" i="7" s="1"/>
  <c r="OVU48" i="7" s="1"/>
  <c r="OVW48" i="7" s="1"/>
  <c r="OVY48" i="7" s="1"/>
  <c r="OWA48" i="7" s="1"/>
  <c r="OWC48" i="7" s="1"/>
  <c r="OWE48" i="7" s="1"/>
  <c r="OWG48" i="7" s="1"/>
  <c r="OWI48" i="7" s="1"/>
  <c r="OWK48" i="7" s="1"/>
  <c r="OWM48" i="7" s="1"/>
  <c r="OWO48" i="7" s="1"/>
  <c r="OWQ48" i="7" s="1"/>
  <c r="OWS48" i="7" s="1"/>
  <c r="OWU48" i="7" s="1"/>
  <c r="OWW48" i="7" s="1"/>
  <c r="OWY48" i="7" s="1"/>
  <c r="OXA48" i="7" s="1"/>
  <c r="OXC48" i="7" s="1"/>
  <c r="OXE48" i="7" s="1"/>
  <c r="OXG48" i="7" s="1"/>
  <c r="OXI48" i="7" s="1"/>
  <c r="OXK48" i="7" s="1"/>
  <c r="OXM48" i="7" s="1"/>
  <c r="OXO48" i="7" s="1"/>
  <c r="OXQ48" i="7" s="1"/>
  <c r="OXS48" i="7" s="1"/>
  <c r="OXU48" i="7" s="1"/>
  <c r="OXW48" i="7" s="1"/>
  <c r="OXY48" i="7" s="1"/>
  <c r="OYA48" i="7" s="1"/>
  <c r="OYC48" i="7" s="1"/>
  <c r="OYE48" i="7" s="1"/>
  <c r="OYG48" i="7" s="1"/>
  <c r="OYI48" i="7" s="1"/>
  <c r="OYK48" i="7" s="1"/>
  <c r="OYM48" i="7" s="1"/>
  <c r="OYO48" i="7" s="1"/>
  <c r="OYQ48" i="7" s="1"/>
  <c r="OYS48" i="7" s="1"/>
  <c r="OYU48" i="7" s="1"/>
  <c r="OYW48" i="7" s="1"/>
  <c r="OYY48" i="7" s="1"/>
  <c r="OZA48" i="7" s="1"/>
  <c r="OZC48" i="7" s="1"/>
  <c r="OZE48" i="7" s="1"/>
  <c r="OZG48" i="7" s="1"/>
  <c r="OZI48" i="7" s="1"/>
  <c r="OZK48" i="7" s="1"/>
  <c r="OZM48" i="7" s="1"/>
  <c r="OZO48" i="7" s="1"/>
  <c r="OZQ48" i="7" s="1"/>
  <c r="OZS48" i="7" s="1"/>
  <c r="OZU48" i="7" s="1"/>
  <c r="OZW48" i="7" s="1"/>
  <c r="OZY48" i="7" s="1"/>
  <c r="PAA48" i="7" s="1"/>
  <c r="PAC48" i="7" s="1"/>
  <c r="PAE48" i="7" s="1"/>
  <c r="PAG48" i="7" s="1"/>
  <c r="PAI48" i="7" s="1"/>
  <c r="PAK48" i="7" s="1"/>
  <c r="PAM48" i="7" s="1"/>
  <c r="PAO48" i="7" s="1"/>
  <c r="PAQ48" i="7" s="1"/>
  <c r="PAS48" i="7" s="1"/>
  <c r="PAU48" i="7" s="1"/>
  <c r="PAW48" i="7" s="1"/>
  <c r="PAY48" i="7" s="1"/>
  <c r="PBA48" i="7" s="1"/>
  <c r="PBC48" i="7" s="1"/>
  <c r="PBE48" i="7" s="1"/>
  <c r="PBG48" i="7" s="1"/>
  <c r="PBI48" i="7" s="1"/>
  <c r="PBK48" i="7" s="1"/>
  <c r="PBM48" i="7" s="1"/>
  <c r="PBO48" i="7" s="1"/>
  <c r="PBQ48" i="7" s="1"/>
  <c r="PBS48" i="7" s="1"/>
  <c r="PBU48" i="7" s="1"/>
  <c r="PBW48" i="7" s="1"/>
  <c r="PBY48" i="7" s="1"/>
  <c r="PCA48" i="7" s="1"/>
  <c r="PCC48" i="7" s="1"/>
  <c r="PCE48" i="7" s="1"/>
  <c r="PCG48" i="7" s="1"/>
  <c r="PCI48" i="7" s="1"/>
  <c r="PCK48" i="7" s="1"/>
  <c r="PCM48" i="7" s="1"/>
  <c r="PCO48" i="7" s="1"/>
  <c r="PCQ48" i="7" s="1"/>
  <c r="PCS48" i="7" s="1"/>
  <c r="PCU48" i="7" s="1"/>
  <c r="PCW48" i="7" s="1"/>
  <c r="PCY48" i="7" s="1"/>
  <c r="PDA48" i="7" s="1"/>
  <c r="PDC48" i="7" s="1"/>
  <c r="PDE48" i="7" s="1"/>
  <c r="PDG48" i="7" s="1"/>
  <c r="PDI48" i="7" s="1"/>
  <c r="PDK48" i="7" s="1"/>
  <c r="PDM48" i="7" s="1"/>
  <c r="PDO48" i="7" s="1"/>
  <c r="PDQ48" i="7" s="1"/>
  <c r="PDS48" i="7" s="1"/>
  <c r="PDU48" i="7" s="1"/>
  <c r="PDW48" i="7" s="1"/>
  <c r="PDY48" i="7" s="1"/>
  <c r="PEA48" i="7" s="1"/>
  <c r="PEC48" i="7" s="1"/>
  <c r="PEE48" i="7" s="1"/>
  <c r="PEG48" i="7" s="1"/>
  <c r="PEI48" i="7" s="1"/>
  <c r="PEK48" i="7" s="1"/>
  <c r="PEM48" i="7" s="1"/>
  <c r="PEO48" i="7" s="1"/>
  <c r="PEQ48" i="7" s="1"/>
  <c r="PES48" i="7" s="1"/>
  <c r="PEU48" i="7" s="1"/>
  <c r="PEW48" i="7" s="1"/>
  <c r="PEY48" i="7" s="1"/>
  <c r="PFA48" i="7" s="1"/>
  <c r="PFC48" i="7" s="1"/>
  <c r="PFE48" i="7" s="1"/>
  <c r="PFG48" i="7" s="1"/>
  <c r="PFI48" i="7" s="1"/>
  <c r="PFK48" i="7" s="1"/>
  <c r="PFM48" i="7" s="1"/>
  <c r="PFO48" i="7" s="1"/>
  <c r="PFQ48" i="7" s="1"/>
  <c r="PFS48" i="7" s="1"/>
  <c r="PFU48" i="7" s="1"/>
  <c r="PFW48" i="7" s="1"/>
  <c r="PFY48" i="7" s="1"/>
  <c r="PGA48" i="7" s="1"/>
  <c r="PGC48" i="7" s="1"/>
  <c r="PGE48" i="7" s="1"/>
  <c r="PGG48" i="7" s="1"/>
  <c r="PGI48" i="7" s="1"/>
  <c r="PGK48" i="7" s="1"/>
  <c r="PGM48" i="7" s="1"/>
  <c r="PGO48" i="7" s="1"/>
  <c r="PGQ48" i="7" s="1"/>
  <c r="PGS48" i="7" s="1"/>
  <c r="PGU48" i="7" s="1"/>
  <c r="PGW48" i="7" s="1"/>
  <c r="PGY48" i="7" s="1"/>
  <c r="PHA48" i="7" s="1"/>
  <c r="PHC48" i="7" s="1"/>
  <c r="PHE48" i="7" s="1"/>
  <c r="PHG48" i="7" s="1"/>
  <c r="PHI48" i="7" s="1"/>
  <c r="PHK48" i="7" s="1"/>
  <c r="PHM48" i="7" s="1"/>
  <c r="PHO48" i="7" s="1"/>
  <c r="PHQ48" i="7" s="1"/>
  <c r="PHS48" i="7" s="1"/>
  <c r="PHU48" i="7" s="1"/>
  <c r="PHW48" i="7" s="1"/>
  <c r="PHY48" i="7" s="1"/>
  <c r="PIA48" i="7" s="1"/>
  <c r="PIC48" i="7" s="1"/>
  <c r="PIE48" i="7" s="1"/>
  <c r="PIG48" i="7" s="1"/>
  <c r="PII48" i="7" s="1"/>
  <c r="PIK48" i="7" s="1"/>
  <c r="PIM48" i="7" s="1"/>
  <c r="PIO48" i="7" s="1"/>
  <c r="PIQ48" i="7" s="1"/>
  <c r="PIS48" i="7" s="1"/>
  <c r="PIU48" i="7" s="1"/>
  <c r="PIW48" i="7" s="1"/>
  <c r="PIY48" i="7" s="1"/>
  <c r="PJA48" i="7" s="1"/>
  <c r="PJC48" i="7" s="1"/>
  <c r="PJE48" i="7" s="1"/>
  <c r="PJG48" i="7" s="1"/>
  <c r="PJI48" i="7" s="1"/>
  <c r="PJK48" i="7" s="1"/>
  <c r="PJM48" i="7" s="1"/>
  <c r="PJO48" i="7" s="1"/>
  <c r="PJQ48" i="7" s="1"/>
  <c r="PJS48" i="7" s="1"/>
  <c r="PJU48" i="7" s="1"/>
  <c r="PJW48" i="7" s="1"/>
  <c r="PJY48" i="7" s="1"/>
  <c r="PKA48" i="7" s="1"/>
  <c r="PKC48" i="7" s="1"/>
  <c r="PKE48" i="7" s="1"/>
  <c r="PKG48" i="7" s="1"/>
  <c r="PKI48" i="7" s="1"/>
  <c r="PKK48" i="7" s="1"/>
  <c r="PKM48" i="7" s="1"/>
  <c r="PKO48" i="7" s="1"/>
  <c r="PKQ48" i="7" s="1"/>
  <c r="PKS48" i="7" s="1"/>
  <c r="PKU48" i="7" s="1"/>
  <c r="PKW48" i="7" s="1"/>
  <c r="PKY48" i="7" s="1"/>
  <c r="PLA48" i="7" s="1"/>
  <c r="PLC48" i="7" s="1"/>
  <c r="PLE48" i="7" s="1"/>
  <c r="PLG48" i="7" s="1"/>
  <c r="PLI48" i="7" s="1"/>
  <c r="PLK48" i="7" s="1"/>
  <c r="PLM48" i="7" s="1"/>
  <c r="PLO48" i="7" s="1"/>
  <c r="PLQ48" i="7" s="1"/>
  <c r="PLS48" i="7" s="1"/>
  <c r="PLU48" i="7" s="1"/>
  <c r="PLW48" i="7" s="1"/>
  <c r="PLY48" i="7" s="1"/>
  <c r="PMA48" i="7" s="1"/>
  <c r="PMC48" i="7" s="1"/>
  <c r="PME48" i="7" s="1"/>
  <c r="PMG48" i="7" s="1"/>
  <c r="PMI48" i="7" s="1"/>
  <c r="PMK48" i="7" s="1"/>
  <c r="PMM48" i="7" s="1"/>
  <c r="PMO48" i="7" s="1"/>
  <c r="PMQ48" i="7" s="1"/>
  <c r="PMS48" i="7" s="1"/>
  <c r="PMU48" i="7" s="1"/>
  <c r="PMW48" i="7" s="1"/>
  <c r="PMY48" i="7" s="1"/>
  <c r="PNA48" i="7" s="1"/>
  <c r="PNC48" i="7" s="1"/>
  <c r="PNE48" i="7" s="1"/>
  <c r="PNG48" i="7" s="1"/>
  <c r="PNI48" i="7" s="1"/>
  <c r="PNK48" i="7" s="1"/>
  <c r="PNM48" i="7" s="1"/>
  <c r="PNO48" i="7" s="1"/>
  <c r="PNQ48" i="7" s="1"/>
  <c r="PNS48" i="7" s="1"/>
  <c r="PNU48" i="7" s="1"/>
  <c r="PNW48" i="7" s="1"/>
  <c r="PNY48" i="7" s="1"/>
  <c r="POA48" i="7" s="1"/>
  <c r="POC48" i="7" s="1"/>
  <c r="POE48" i="7" s="1"/>
  <c r="POG48" i="7" s="1"/>
  <c r="POI48" i="7" s="1"/>
  <c r="POK48" i="7" s="1"/>
  <c r="POM48" i="7" s="1"/>
  <c r="POO48" i="7" s="1"/>
  <c r="POQ48" i="7" s="1"/>
  <c r="POS48" i="7" s="1"/>
  <c r="POU48" i="7" s="1"/>
  <c r="POW48" i="7" s="1"/>
  <c r="POY48" i="7" s="1"/>
  <c r="PPA48" i="7" s="1"/>
  <c r="PPC48" i="7" s="1"/>
  <c r="PPE48" i="7" s="1"/>
  <c r="PPG48" i="7" s="1"/>
  <c r="PPI48" i="7" s="1"/>
  <c r="PPK48" i="7" s="1"/>
  <c r="PPM48" i="7" s="1"/>
  <c r="PPO48" i="7" s="1"/>
  <c r="PPQ48" i="7" s="1"/>
  <c r="PPS48" i="7" s="1"/>
  <c r="PPU48" i="7" s="1"/>
  <c r="PPW48" i="7" s="1"/>
  <c r="PPY48" i="7" s="1"/>
  <c r="PQA48" i="7" s="1"/>
  <c r="PQC48" i="7" s="1"/>
  <c r="PQE48" i="7" s="1"/>
  <c r="PQG48" i="7" s="1"/>
  <c r="PQI48" i="7" s="1"/>
  <c r="PQK48" i="7" s="1"/>
  <c r="PQM48" i="7" s="1"/>
  <c r="PQO48" i="7" s="1"/>
  <c r="PQQ48" i="7" s="1"/>
  <c r="PQS48" i="7" s="1"/>
  <c r="PQU48" i="7" s="1"/>
  <c r="PQW48" i="7" s="1"/>
  <c r="PQY48" i="7" s="1"/>
  <c r="PRA48" i="7" s="1"/>
  <c r="PRC48" i="7" s="1"/>
  <c r="PRE48" i="7" s="1"/>
  <c r="PRG48" i="7" s="1"/>
  <c r="PRI48" i="7" s="1"/>
  <c r="PRK48" i="7" s="1"/>
  <c r="PRM48" i="7" s="1"/>
  <c r="PRO48" i="7" s="1"/>
  <c r="PRQ48" i="7" s="1"/>
  <c r="PRS48" i="7" s="1"/>
  <c r="PRU48" i="7" s="1"/>
  <c r="PRW48" i="7" s="1"/>
  <c r="PRY48" i="7" s="1"/>
  <c r="PSA48" i="7" s="1"/>
  <c r="PSC48" i="7" s="1"/>
  <c r="PSE48" i="7" s="1"/>
  <c r="PSG48" i="7" s="1"/>
  <c r="PSI48" i="7" s="1"/>
  <c r="PSK48" i="7" s="1"/>
  <c r="PSM48" i="7" s="1"/>
  <c r="PSO48" i="7" s="1"/>
  <c r="PSQ48" i="7" s="1"/>
  <c r="PSS48" i="7" s="1"/>
  <c r="PSU48" i="7" s="1"/>
  <c r="PSW48" i="7" s="1"/>
  <c r="PSY48" i="7" s="1"/>
  <c r="PTA48" i="7" s="1"/>
  <c r="PTC48" i="7" s="1"/>
  <c r="PTE48" i="7" s="1"/>
  <c r="PTG48" i="7" s="1"/>
  <c r="PTI48" i="7" s="1"/>
  <c r="PTK48" i="7" s="1"/>
  <c r="PTM48" i="7" s="1"/>
  <c r="PTO48" i="7" s="1"/>
  <c r="PTQ48" i="7" s="1"/>
  <c r="PTS48" i="7" s="1"/>
  <c r="PTU48" i="7" s="1"/>
  <c r="PTW48" i="7" s="1"/>
  <c r="PTY48" i="7" s="1"/>
  <c r="PUA48" i="7" s="1"/>
  <c r="PUC48" i="7" s="1"/>
  <c r="PUE48" i="7" s="1"/>
  <c r="PUG48" i="7" s="1"/>
  <c r="PUI48" i="7" s="1"/>
  <c r="PUK48" i="7" s="1"/>
  <c r="PUM48" i="7" s="1"/>
  <c r="PUO48" i="7" s="1"/>
  <c r="PUQ48" i="7" s="1"/>
  <c r="PUS48" i="7" s="1"/>
  <c r="PUU48" i="7" s="1"/>
  <c r="PUW48" i="7" s="1"/>
  <c r="PUY48" i="7" s="1"/>
  <c r="PVA48" i="7" s="1"/>
  <c r="PVC48" i="7" s="1"/>
  <c r="PVE48" i="7" s="1"/>
  <c r="PVG48" i="7" s="1"/>
  <c r="PVI48" i="7" s="1"/>
  <c r="PVK48" i="7" s="1"/>
  <c r="PVM48" i="7" s="1"/>
  <c r="PVO48" i="7" s="1"/>
  <c r="PVQ48" i="7" s="1"/>
  <c r="PVS48" i="7" s="1"/>
  <c r="PVU48" i="7" s="1"/>
  <c r="PVW48" i="7" s="1"/>
  <c r="PVY48" i="7" s="1"/>
  <c r="PWA48" i="7" s="1"/>
  <c r="PWC48" i="7" s="1"/>
  <c r="PWE48" i="7" s="1"/>
  <c r="PWG48" i="7" s="1"/>
  <c r="PWI48" i="7" s="1"/>
  <c r="PWK48" i="7" s="1"/>
  <c r="PWM48" i="7" s="1"/>
  <c r="PWO48" i="7" s="1"/>
  <c r="PWQ48" i="7" s="1"/>
  <c r="PWS48" i="7" s="1"/>
  <c r="PWU48" i="7" s="1"/>
  <c r="PWW48" i="7" s="1"/>
  <c r="PWY48" i="7" s="1"/>
  <c r="PXA48" i="7" s="1"/>
  <c r="PXC48" i="7" s="1"/>
  <c r="PXE48" i="7" s="1"/>
  <c r="PXG48" i="7" s="1"/>
  <c r="PXI48" i="7" s="1"/>
  <c r="PXK48" i="7" s="1"/>
  <c r="PXM48" i="7" s="1"/>
  <c r="PXO48" i="7" s="1"/>
  <c r="PXQ48" i="7" s="1"/>
  <c r="PXS48" i="7" s="1"/>
  <c r="PXU48" i="7" s="1"/>
  <c r="PXW48" i="7" s="1"/>
  <c r="PXY48" i="7" s="1"/>
  <c r="PYA48" i="7" s="1"/>
  <c r="PYC48" i="7" s="1"/>
  <c r="PYE48" i="7" s="1"/>
  <c r="PYG48" i="7" s="1"/>
  <c r="PYI48" i="7" s="1"/>
  <c r="PYK48" i="7" s="1"/>
  <c r="PYM48" i="7" s="1"/>
  <c r="PYO48" i="7" s="1"/>
  <c r="PYQ48" i="7" s="1"/>
  <c r="PYS48" i="7" s="1"/>
  <c r="PYU48" i="7" s="1"/>
  <c r="PYW48" i="7" s="1"/>
  <c r="PYY48" i="7" s="1"/>
  <c r="PZA48" i="7" s="1"/>
  <c r="PZC48" i="7" s="1"/>
  <c r="PZE48" i="7" s="1"/>
  <c r="PZG48" i="7" s="1"/>
  <c r="PZI48" i="7" s="1"/>
  <c r="PZK48" i="7" s="1"/>
  <c r="PZM48" i="7" s="1"/>
  <c r="PZO48" i="7" s="1"/>
  <c r="PZQ48" i="7" s="1"/>
  <c r="PZS48" i="7" s="1"/>
  <c r="PZU48" i="7" s="1"/>
  <c r="PZW48" i="7" s="1"/>
  <c r="PZY48" i="7" s="1"/>
  <c r="QAA48" i="7" s="1"/>
  <c r="QAC48" i="7" s="1"/>
  <c r="QAE48" i="7" s="1"/>
  <c r="QAG48" i="7" s="1"/>
  <c r="QAI48" i="7" s="1"/>
  <c r="QAK48" i="7" s="1"/>
  <c r="QAM48" i="7" s="1"/>
  <c r="QAO48" i="7" s="1"/>
  <c r="QAQ48" i="7" s="1"/>
  <c r="QAS48" i="7" s="1"/>
  <c r="QAU48" i="7" s="1"/>
  <c r="QAW48" i="7" s="1"/>
  <c r="QAY48" i="7" s="1"/>
  <c r="QBA48" i="7" s="1"/>
  <c r="QBC48" i="7" s="1"/>
  <c r="QBE48" i="7" s="1"/>
  <c r="QBG48" i="7" s="1"/>
  <c r="QBI48" i="7" s="1"/>
  <c r="QBK48" i="7" s="1"/>
  <c r="QBM48" i="7" s="1"/>
  <c r="QBO48" i="7" s="1"/>
  <c r="QBQ48" i="7" s="1"/>
  <c r="QBS48" i="7" s="1"/>
  <c r="QBU48" i="7" s="1"/>
  <c r="QBW48" i="7" s="1"/>
  <c r="QBY48" i="7" s="1"/>
  <c r="QCA48" i="7" s="1"/>
  <c r="QCC48" i="7" s="1"/>
  <c r="QCE48" i="7" s="1"/>
  <c r="QCG48" i="7" s="1"/>
  <c r="QCI48" i="7" s="1"/>
  <c r="QCK48" i="7" s="1"/>
  <c r="QCM48" i="7" s="1"/>
  <c r="QCO48" i="7" s="1"/>
  <c r="QCQ48" i="7" s="1"/>
  <c r="QCS48" i="7" s="1"/>
  <c r="QCU48" i="7" s="1"/>
  <c r="QCW48" i="7" s="1"/>
  <c r="QCY48" i="7" s="1"/>
  <c r="QDA48" i="7" s="1"/>
  <c r="QDC48" i="7" s="1"/>
  <c r="QDE48" i="7" s="1"/>
  <c r="QDG48" i="7" s="1"/>
  <c r="QDI48" i="7" s="1"/>
  <c r="QDK48" i="7" s="1"/>
  <c r="QDM48" i="7" s="1"/>
  <c r="QDO48" i="7" s="1"/>
  <c r="QDQ48" i="7" s="1"/>
  <c r="QDS48" i="7" s="1"/>
  <c r="QDU48" i="7" s="1"/>
  <c r="QDW48" i="7" s="1"/>
  <c r="QDY48" i="7" s="1"/>
  <c r="QEA48" i="7" s="1"/>
  <c r="QEC48" i="7" s="1"/>
  <c r="QEE48" i="7" s="1"/>
  <c r="QEG48" i="7" s="1"/>
  <c r="QEI48" i="7" s="1"/>
  <c r="QEK48" i="7" s="1"/>
  <c r="QEM48" i="7" s="1"/>
  <c r="QEO48" i="7" s="1"/>
  <c r="QEQ48" i="7" s="1"/>
  <c r="QES48" i="7" s="1"/>
  <c r="QEU48" i="7" s="1"/>
  <c r="QEW48" i="7" s="1"/>
  <c r="QEY48" i="7" s="1"/>
  <c r="QFA48" i="7" s="1"/>
  <c r="QFC48" i="7" s="1"/>
  <c r="QFE48" i="7" s="1"/>
  <c r="QFG48" i="7" s="1"/>
  <c r="QFI48" i="7" s="1"/>
  <c r="QFK48" i="7" s="1"/>
  <c r="QFM48" i="7" s="1"/>
  <c r="QFO48" i="7" s="1"/>
  <c r="QFQ48" i="7" s="1"/>
  <c r="QFS48" i="7" s="1"/>
  <c r="QFU48" i="7" s="1"/>
  <c r="QFW48" i="7" s="1"/>
  <c r="QFY48" i="7" s="1"/>
  <c r="QGA48" i="7" s="1"/>
  <c r="QGC48" i="7" s="1"/>
  <c r="QGE48" i="7" s="1"/>
  <c r="QGG48" i="7" s="1"/>
  <c r="QGI48" i="7" s="1"/>
  <c r="QGK48" i="7" s="1"/>
  <c r="QGM48" i="7" s="1"/>
  <c r="QGO48" i="7" s="1"/>
  <c r="QGQ48" i="7" s="1"/>
  <c r="QGS48" i="7" s="1"/>
  <c r="QGU48" i="7" s="1"/>
  <c r="QGW48" i="7" s="1"/>
  <c r="QGY48" i="7" s="1"/>
  <c r="QHA48" i="7" s="1"/>
  <c r="QHC48" i="7" s="1"/>
  <c r="QHE48" i="7" s="1"/>
  <c r="QHG48" i="7" s="1"/>
  <c r="QHI48" i="7" s="1"/>
  <c r="QHK48" i="7" s="1"/>
  <c r="QHM48" i="7" s="1"/>
  <c r="QHO48" i="7" s="1"/>
  <c r="QHQ48" i="7" s="1"/>
  <c r="QHS48" i="7" s="1"/>
  <c r="QHU48" i="7" s="1"/>
  <c r="QHW48" i="7" s="1"/>
  <c r="QHY48" i="7" s="1"/>
  <c r="QIA48" i="7" s="1"/>
  <c r="QIC48" i="7" s="1"/>
  <c r="QIE48" i="7" s="1"/>
  <c r="QIG48" i="7" s="1"/>
  <c r="QII48" i="7" s="1"/>
  <c r="QIK48" i="7" s="1"/>
  <c r="QIM48" i="7" s="1"/>
  <c r="QIO48" i="7" s="1"/>
  <c r="QIQ48" i="7" s="1"/>
  <c r="QIS48" i="7" s="1"/>
  <c r="QIU48" i="7" s="1"/>
  <c r="QIW48" i="7" s="1"/>
  <c r="QIY48" i="7" s="1"/>
  <c r="QJA48" i="7" s="1"/>
  <c r="QJC48" i="7" s="1"/>
  <c r="QJE48" i="7" s="1"/>
  <c r="QJG48" i="7" s="1"/>
  <c r="QJI48" i="7" s="1"/>
  <c r="QJK48" i="7" s="1"/>
  <c r="QJM48" i="7" s="1"/>
  <c r="QJO48" i="7" s="1"/>
  <c r="QJQ48" i="7" s="1"/>
  <c r="QJS48" i="7" s="1"/>
  <c r="QJU48" i="7" s="1"/>
  <c r="QJW48" i="7" s="1"/>
  <c r="QJY48" i="7" s="1"/>
  <c r="QKA48" i="7" s="1"/>
  <c r="QKC48" i="7" s="1"/>
  <c r="QKE48" i="7" s="1"/>
  <c r="QKG48" i="7" s="1"/>
  <c r="QKI48" i="7" s="1"/>
  <c r="QKK48" i="7" s="1"/>
  <c r="QKM48" i="7" s="1"/>
  <c r="QKO48" i="7" s="1"/>
  <c r="QKQ48" i="7" s="1"/>
  <c r="QKS48" i="7" s="1"/>
  <c r="QKU48" i="7" s="1"/>
  <c r="QKW48" i="7" s="1"/>
  <c r="QKY48" i="7" s="1"/>
  <c r="QLA48" i="7" s="1"/>
  <c r="QLC48" i="7" s="1"/>
  <c r="QLE48" i="7" s="1"/>
  <c r="QLG48" i="7" s="1"/>
  <c r="QLI48" i="7" s="1"/>
  <c r="QLK48" i="7" s="1"/>
  <c r="QLM48" i="7" s="1"/>
  <c r="QLO48" i="7" s="1"/>
  <c r="QLQ48" i="7" s="1"/>
  <c r="QLS48" i="7" s="1"/>
  <c r="QLU48" i="7" s="1"/>
  <c r="QLW48" i="7" s="1"/>
  <c r="QLY48" i="7" s="1"/>
  <c r="QMA48" i="7" s="1"/>
  <c r="QMC48" i="7" s="1"/>
  <c r="QME48" i="7" s="1"/>
  <c r="QMG48" i="7" s="1"/>
  <c r="QMI48" i="7" s="1"/>
  <c r="QMK48" i="7" s="1"/>
  <c r="QMM48" i="7" s="1"/>
  <c r="QMO48" i="7" s="1"/>
  <c r="QMQ48" i="7" s="1"/>
  <c r="QMS48" i="7" s="1"/>
  <c r="QMU48" i="7" s="1"/>
  <c r="QMW48" i="7" s="1"/>
  <c r="QMY48" i="7" s="1"/>
  <c r="QNA48" i="7" s="1"/>
  <c r="QNC48" i="7" s="1"/>
  <c r="QNE48" i="7" s="1"/>
  <c r="QNG48" i="7" s="1"/>
  <c r="QNI48" i="7" s="1"/>
  <c r="QNK48" i="7" s="1"/>
  <c r="QNM48" i="7" s="1"/>
  <c r="QNO48" i="7" s="1"/>
  <c r="QNQ48" i="7" s="1"/>
  <c r="QNS48" i="7" s="1"/>
  <c r="QNU48" i="7" s="1"/>
  <c r="QNW48" i="7" s="1"/>
  <c r="QNY48" i="7" s="1"/>
  <c r="QOA48" i="7" s="1"/>
  <c r="QOC48" i="7" s="1"/>
  <c r="QOE48" i="7" s="1"/>
  <c r="QOG48" i="7" s="1"/>
  <c r="QOI48" i="7" s="1"/>
  <c r="QOK48" i="7" s="1"/>
  <c r="QOM48" i="7" s="1"/>
  <c r="QOO48" i="7" s="1"/>
  <c r="QOQ48" i="7" s="1"/>
  <c r="QOS48" i="7" s="1"/>
  <c r="QOU48" i="7" s="1"/>
  <c r="QOW48" i="7" s="1"/>
  <c r="QOY48" i="7" s="1"/>
  <c r="QPA48" i="7" s="1"/>
  <c r="QPC48" i="7" s="1"/>
  <c r="QPE48" i="7" s="1"/>
  <c r="QPG48" i="7" s="1"/>
  <c r="QPI48" i="7" s="1"/>
  <c r="QPK48" i="7" s="1"/>
  <c r="QPM48" i="7" s="1"/>
  <c r="QPO48" i="7" s="1"/>
  <c r="QPQ48" i="7" s="1"/>
  <c r="QPS48" i="7" s="1"/>
  <c r="QPU48" i="7" s="1"/>
  <c r="QPW48" i="7" s="1"/>
  <c r="QPY48" i="7" s="1"/>
  <c r="QQA48" i="7" s="1"/>
  <c r="QQC48" i="7" s="1"/>
  <c r="QQE48" i="7" s="1"/>
  <c r="QQG48" i="7" s="1"/>
  <c r="QQI48" i="7" s="1"/>
  <c r="QQK48" i="7" s="1"/>
  <c r="QQM48" i="7" s="1"/>
  <c r="QQO48" i="7" s="1"/>
  <c r="QQQ48" i="7" s="1"/>
  <c r="QQS48" i="7" s="1"/>
  <c r="QQU48" i="7" s="1"/>
  <c r="QQW48" i="7" s="1"/>
  <c r="QQY48" i="7" s="1"/>
  <c r="QRA48" i="7" s="1"/>
  <c r="QRC48" i="7" s="1"/>
  <c r="QRE48" i="7" s="1"/>
  <c r="QRG48" i="7" s="1"/>
  <c r="QRI48" i="7" s="1"/>
  <c r="QRK48" i="7" s="1"/>
  <c r="QRM48" i="7" s="1"/>
  <c r="QRO48" i="7" s="1"/>
  <c r="QRQ48" i="7" s="1"/>
  <c r="QRS48" i="7" s="1"/>
  <c r="QRU48" i="7" s="1"/>
  <c r="QRW48" i="7" s="1"/>
  <c r="QRY48" i="7" s="1"/>
  <c r="QSA48" i="7" s="1"/>
  <c r="QSC48" i="7" s="1"/>
  <c r="QSE48" i="7" s="1"/>
  <c r="QSG48" i="7" s="1"/>
  <c r="QSI48" i="7" s="1"/>
  <c r="QSK48" i="7" s="1"/>
  <c r="QSM48" i="7" s="1"/>
  <c r="QSO48" i="7" s="1"/>
  <c r="QSQ48" i="7" s="1"/>
  <c r="QSS48" i="7" s="1"/>
  <c r="QSU48" i="7" s="1"/>
  <c r="QSW48" i="7" s="1"/>
  <c r="QSY48" i="7" s="1"/>
  <c r="QTA48" i="7" s="1"/>
  <c r="QTC48" i="7" s="1"/>
  <c r="QTE48" i="7" s="1"/>
  <c r="QTG48" i="7" s="1"/>
  <c r="QTI48" i="7" s="1"/>
  <c r="QTK48" i="7" s="1"/>
  <c r="QTM48" i="7" s="1"/>
  <c r="QTO48" i="7" s="1"/>
  <c r="QTQ48" i="7" s="1"/>
  <c r="QTS48" i="7" s="1"/>
  <c r="QTU48" i="7" s="1"/>
  <c r="QTW48" i="7" s="1"/>
  <c r="QTY48" i="7" s="1"/>
  <c r="QUA48" i="7" s="1"/>
  <c r="QUC48" i="7" s="1"/>
  <c r="QUE48" i="7" s="1"/>
  <c r="QUG48" i="7" s="1"/>
  <c r="QUI48" i="7" s="1"/>
  <c r="QUK48" i="7" s="1"/>
  <c r="QUM48" i="7" s="1"/>
  <c r="QUO48" i="7" s="1"/>
  <c r="QUQ48" i="7" s="1"/>
  <c r="QUS48" i="7" s="1"/>
  <c r="QUU48" i="7" s="1"/>
  <c r="QUW48" i="7" s="1"/>
  <c r="QUY48" i="7" s="1"/>
  <c r="QVA48" i="7" s="1"/>
  <c r="QVC48" i="7" s="1"/>
  <c r="QVE48" i="7" s="1"/>
  <c r="QVG48" i="7" s="1"/>
  <c r="QVI48" i="7" s="1"/>
  <c r="QVK48" i="7" s="1"/>
  <c r="QVM48" i="7" s="1"/>
  <c r="QVO48" i="7" s="1"/>
  <c r="QVQ48" i="7" s="1"/>
  <c r="QVS48" i="7" s="1"/>
  <c r="QVU48" i="7" s="1"/>
  <c r="QVW48" i="7" s="1"/>
  <c r="QVY48" i="7" s="1"/>
  <c r="QWA48" i="7" s="1"/>
  <c r="QWC48" i="7" s="1"/>
  <c r="QWE48" i="7" s="1"/>
  <c r="QWG48" i="7" s="1"/>
  <c r="QWI48" i="7" s="1"/>
  <c r="QWK48" i="7" s="1"/>
  <c r="QWM48" i="7" s="1"/>
  <c r="QWO48" i="7" s="1"/>
  <c r="QWQ48" i="7" s="1"/>
  <c r="QWS48" i="7" s="1"/>
  <c r="QWU48" i="7" s="1"/>
  <c r="QWW48" i="7" s="1"/>
  <c r="QWY48" i="7" s="1"/>
  <c r="QXA48" i="7" s="1"/>
  <c r="QXC48" i="7" s="1"/>
  <c r="QXE48" i="7" s="1"/>
  <c r="QXG48" i="7" s="1"/>
  <c r="QXI48" i="7" s="1"/>
  <c r="QXK48" i="7" s="1"/>
  <c r="QXM48" i="7" s="1"/>
  <c r="QXO48" i="7" s="1"/>
  <c r="QXQ48" i="7" s="1"/>
  <c r="QXS48" i="7" s="1"/>
  <c r="QXU48" i="7" s="1"/>
  <c r="QXW48" i="7" s="1"/>
  <c r="QXY48" i="7" s="1"/>
  <c r="QYA48" i="7" s="1"/>
  <c r="QYC48" i="7" s="1"/>
  <c r="QYE48" i="7" s="1"/>
  <c r="QYG48" i="7" s="1"/>
  <c r="QYI48" i="7" s="1"/>
  <c r="QYK48" i="7" s="1"/>
  <c r="QYM48" i="7" s="1"/>
  <c r="QYO48" i="7" s="1"/>
  <c r="QYQ48" i="7" s="1"/>
  <c r="QYS48" i="7" s="1"/>
  <c r="QYU48" i="7" s="1"/>
  <c r="QYW48" i="7" s="1"/>
  <c r="QYY48" i="7" s="1"/>
  <c r="QZA48" i="7" s="1"/>
  <c r="QZC48" i="7" s="1"/>
  <c r="QZE48" i="7" s="1"/>
  <c r="QZG48" i="7" s="1"/>
  <c r="QZI48" i="7" s="1"/>
  <c r="QZK48" i="7" s="1"/>
  <c r="QZM48" i="7" s="1"/>
  <c r="QZO48" i="7" s="1"/>
  <c r="QZQ48" i="7" s="1"/>
  <c r="QZS48" i="7" s="1"/>
  <c r="QZU48" i="7" s="1"/>
  <c r="QZW48" i="7" s="1"/>
  <c r="QZY48" i="7" s="1"/>
  <c r="RAA48" i="7" s="1"/>
  <c r="RAC48" i="7" s="1"/>
  <c r="RAE48" i="7" s="1"/>
  <c r="RAG48" i="7" s="1"/>
  <c r="RAI48" i="7" s="1"/>
  <c r="RAK48" i="7" s="1"/>
  <c r="RAM48" i="7" s="1"/>
  <c r="RAO48" i="7" s="1"/>
  <c r="RAQ48" i="7" s="1"/>
  <c r="RAS48" i="7" s="1"/>
  <c r="RAU48" i="7" s="1"/>
  <c r="RAW48" i="7" s="1"/>
  <c r="RAY48" i="7" s="1"/>
  <c r="RBA48" i="7" s="1"/>
  <c r="RBC48" i="7" s="1"/>
  <c r="RBE48" i="7" s="1"/>
  <c r="RBG48" i="7" s="1"/>
  <c r="RBI48" i="7" s="1"/>
  <c r="RBK48" i="7" s="1"/>
  <c r="RBM48" i="7" s="1"/>
  <c r="RBO48" i="7" s="1"/>
  <c r="RBQ48" i="7" s="1"/>
  <c r="RBS48" i="7" s="1"/>
  <c r="RBU48" i="7" s="1"/>
  <c r="RBW48" i="7" s="1"/>
  <c r="RBY48" i="7" s="1"/>
  <c r="RCA48" i="7" s="1"/>
  <c r="RCC48" i="7" s="1"/>
  <c r="RCE48" i="7" s="1"/>
  <c r="RCG48" i="7" s="1"/>
  <c r="RCI48" i="7" s="1"/>
  <c r="RCK48" i="7" s="1"/>
  <c r="RCM48" i="7" s="1"/>
  <c r="RCO48" i="7" s="1"/>
  <c r="RCQ48" i="7" s="1"/>
  <c r="RCS48" i="7" s="1"/>
  <c r="RCU48" i="7" s="1"/>
  <c r="RCW48" i="7" s="1"/>
  <c r="RCY48" i="7" s="1"/>
  <c r="RDA48" i="7" s="1"/>
  <c r="RDC48" i="7" s="1"/>
  <c r="RDE48" i="7" s="1"/>
  <c r="RDG48" i="7" s="1"/>
  <c r="RDI48" i="7" s="1"/>
  <c r="RDK48" i="7" s="1"/>
  <c r="RDM48" i="7" s="1"/>
  <c r="RDO48" i="7" s="1"/>
  <c r="RDQ48" i="7" s="1"/>
  <c r="RDS48" i="7" s="1"/>
  <c r="RDU48" i="7" s="1"/>
  <c r="RDW48" i="7" s="1"/>
  <c r="RDY48" i="7" s="1"/>
  <c r="REA48" i="7" s="1"/>
  <c r="REC48" i="7" s="1"/>
  <c r="REE48" i="7" s="1"/>
  <c r="REG48" i="7" s="1"/>
  <c r="REI48" i="7" s="1"/>
  <c r="REK48" i="7" s="1"/>
  <c r="REM48" i="7" s="1"/>
  <c r="REO48" i="7" s="1"/>
  <c r="REQ48" i="7" s="1"/>
  <c r="RES48" i="7" s="1"/>
  <c r="REU48" i="7" s="1"/>
  <c r="REW48" i="7" s="1"/>
  <c r="REY48" i="7" s="1"/>
  <c r="RFA48" i="7" s="1"/>
  <c r="RFC48" i="7" s="1"/>
  <c r="RFE48" i="7" s="1"/>
  <c r="RFG48" i="7" s="1"/>
  <c r="RFI48" i="7" s="1"/>
  <c r="RFK48" i="7" s="1"/>
  <c r="RFM48" i="7" s="1"/>
  <c r="RFO48" i="7" s="1"/>
  <c r="RFQ48" i="7" s="1"/>
  <c r="RFS48" i="7" s="1"/>
  <c r="RFU48" i="7" s="1"/>
  <c r="RFW48" i="7" s="1"/>
  <c r="RFY48" i="7" s="1"/>
  <c r="RGA48" i="7" s="1"/>
  <c r="RGC48" i="7" s="1"/>
  <c r="RGE48" i="7" s="1"/>
  <c r="RGG48" i="7" s="1"/>
  <c r="RGI48" i="7" s="1"/>
  <c r="RGK48" i="7" s="1"/>
  <c r="RGM48" i="7" s="1"/>
  <c r="RGO48" i="7" s="1"/>
  <c r="RGQ48" i="7" s="1"/>
  <c r="RGS48" i="7" s="1"/>
  <c r="RGU48" i="7" s="1"/>
  <c r="RGW48" i="7" s="1"/>
  <c r="RGY48" i="7" s="1"/>
  <c r="RHA48" i="7" s="1"/>
  <c r="RHC48" i="7" s="1"/>
  <c r="RHE48" i="7" s="1"/>
  <c r="RHG48" i="7" s="1"/>
  <c r="RHI48" i="7" s="1"/>
  <c r="RHK48" i="7" s="1"/>
  <c r="RHM48" i="7" s="1"/>
  <c r="RHO48" i="7" s="1"/>
  <c r="RHQ48" i="7" s="1"/>
  <c r="RHS48" i="7" s="1"/>
  <c r="RHU48" i="7" s="1"/>
  <c r="RHW48" i="7" s="1"/>
  <c r="RHY48" i="7" s="1"/>
  <c r="RIA48" i="7" s="1"/>
  <c r="RIC48" i="7" s="1"/>
  <c r="RIE48" i="7" s="1"/>
  <c r="RIG48" i="7" s="1"/>
  <c r="RII48" i="7" s="1"/>
  <c r="RIK48" i="7" s="1"/>
  <c r="RIM48" i="7" s="1"/>
  <c r="RIO48" i="7" s="1"/>
  <c r="RIQ48" i="7" s="1"/>
  <c r="RIS48" i="7" s="1"/>
  <c r="RIU48" i="7" s="1"/>
  <c r="RIW48" i="7" s="1"/>
  <c r="RIY48" i="7" s="1"/>
  <c r="RJA48" i="7" s="1"/>
  <c r="RJC48" i="7" s="1"/>
  <c r="RJE48" i="7" s="1"/>
  <c r="RJG48" i="7" s="1"/>
  <c r="RJI48" i="7" s="1"/>
  <c r="RJK48" i="7" s="1"/>
  <c r="RJM48" i="7" s="1"/>
  <c r="RJO48" i="7" s="1"/>
  <c r="RJQ48" i="7" s="1"/>
  <c r="RJS48" i="7" s="1"/>
  <c r="RJU48" i="7" s="1"/>
  <c r="RJW48" i="7" s="1"/>
  <c r="RJY48" i="7" s="1"/>
  <c r="RKA48" i="7" s="1"/>
  <c r="RKC48" i="7" s="1"/>
  <c r="RKE48" i="7" s="1"/>
  <c r="RKG48" i="7" s="1"/>
  <c r="RKI48" i="7" s="1"/>
  <c r="RKK48" i="7" s="1"/>
  <c r="RKM48" i="7" s="1"/>
  <c r="RKO48" i="7" s="1"/>
  <c r="RKQ48" i="7" s="1"/>
  <c r="RKS48" i="7" s="1"/>
  <c r="RKU48" i="7" s="1"/>
  <c r="RKW48" i="7" s="1"/>
  <c r="RKY48" i="7" s="1"/>
  <c r="RLA48" i="7" s="1"/>
  <c r="RLC48" i="7" s="1"/>
  <c r="RLE48" i="7" s="1"/>
  <c r="RLG48" i="7" s="1"/>
  <c r="RLI48" i="7" s="1"/>
  <c r="RLK48" i="7" s="1"/>
  <c r="RLM48" i="7" s="1"/>
  <c r="RLO48" i="7" s="1"/>
  <c r="RLQ48" i="7" s="1"/>
  <c r="RLS48" i="7" s="1"/>
  <c r="RLU48" i="7" s="1"/>
  <c r="RLW48" i="7" s="1"/>
  <c r="RLY48" i="7" s="1"/>
  <c r="RMA48" i="7" s="1"/>
  <c r="RMC48" i="7" s="1"/>
  <c r="RME48" i="7" s="1"/>
  <c r="RMG48" i="7" s="1"/>
  <c r="RMI48" i="7" s="1"/>
  <c r="RMK48" i="7" s="1"/>
  <c r="RMM48" i="7" s="1"/>
  <c r="RMO48" i="7" s="1"/>
  <c r="RMQ48" i="7" s="1"/>
  <c r="RMS48" i="7" s="1"/>
  <c r="RMU48" i="7" s="1"/>
  <c r="RMW48" i="7" s="1"/>
  <c r="RMY48" i="7" s="1"/>
  <c r="RNA48" i="7" s="1"/>
  <c r="RNC48" i="7" s="1"/>
  <c r="RNE48" i="7" s="1"/>
  <c r="RNG48" i="7" s="1"/>
  <c r="RNI48" i="7" s="1"/>
  <c r="RNK48" i="7" s="1"/>
  <c r="RNM48" i="7" s="1"/>
  <c r="RNO48" i="7" s="1"/>
  <c r="RNQ48" i="7" s="1"/>
  <c r="RNS48" i="7" s="1"/>
  <c r="RNU48" i="7" s="1"/>
  <c r="RNW48" i="7" s="1"/>
  <c r="RNY48" i="7" s="1"/>
  <c r="ROA48" i="7" s="1"/>
  <c r="ROC48" i="7" s="1"/>
  <c r="ROE48" i="7" s="1"/>
  <c r="ROG48" i="7" s="1"/>
  <c r="ROI48" i="7" s="1"/>
  <c r="ROK48" i="7" s="1"/>
  <c r="ROM48" i="7" s="1"/>
  <c r="ROO48" i="7" s="1"/>
  <c r="ROQ48" i="7" s="1"/>
  <c r="ROS48" i="7" s="1"/>
  <c r="ROU48" i="7" s="1"/>
  <c r="ROW48" i="7" s="1"/>
  <c r="ROY48" i="7" s="1"/>
  <c r="RPA48" i="7" s="1"/>
  <c r="RPC48" i="7" s="1"/>
  <c r="RPE48" i="7" s="1"/>
  <c r="RPG48" i="7" s="1"/>
  <c r="RPI48" i="7" s="1"/>
  <c r="RPK48" i="7" s="1"/>
  <c r="RPM48" i="7" s="1"/>
  <c r="RPO48" i="7" s="1"/>
  <c r="RPQ48" i="7" s="1"/>
  <c r="RPS48" i="7" s="1"/>
  <c r="RPU48" i="7" s="1"/>
  <c r="RPW48" i="7" s="1"/>
  <c r="RPY48" i="7" s="1"/>
  <c r="RQA48" i="7" s="1"/>
  <c r="RQC48" i="7" s="1"/>
  <c r="RQE48" i="7" s="1"/>
  <c r="RQG48" i="7" s="1"/>
  <c r="RQI48" i="7" s="1"/>
  <c r="RQK48" i="7" s="1"/>
  <c r="RQM48" i="7" s="1"/>
  <c r="RQO48" i="7" s="1"/>
  <c r="RQQ48" i="7" s="1"/>
  <c r="RQS48" i="7" s="1"/>
  <c r="RQU48" i="7" s="1"/>
  <c r="RQW48" i="7" s="1"/>
  <c r="RQY48" i="7" s="1"/>
  <c r="RRA48" i="7" s="1"/>
  <c r="RRC48" i="7" s="1"/>
  <c r="RRE48" i="7" s="1"/>
  <c r="RRG48" i="7" s="1"/>
  <c r="RRI48" i="7" s="1"/>
  <c r="RRK48" i="7" s="1"/>
  <c r="RRM48" i="7" s="1"/>
  <c r="RRO48" i="7" s="1"/>
  <c r="RRQ48" i="7" s="1"/>
  <c r="RRS48" i="7" s="1"/>
  <c r="RRU48" i="7" s="1"/>
  <c r="RRW48" i="7" s="1"/>
  <c r="RRY48" i="7" s="1"/>
  <c r="RSA48" i="7" s="1"/>
  <c r="RSC48" i="7" s="1"/>
  <c r="RSE48" i="7" s="1"/>
  <c r="RSG48" i="7" s="1"/>
  <c r="RSI48" i="7" s="1"/>
  <c r="RSK48" i="7" s="1"/>
  <c r="RSM48" i="7" s="1"/>
  <c r="RSO48" i="7" s="1"/>
  <c r="RSQ48" i="7" s="1"/>
  <c r="RSS48" i="7" s="1"/>
  <c r="RSU48" i="7" s="1"/>
  <c r="RSW48" i="7" s="1"/>
  <c r="RSY48" i="7" s="1"/>
  <c r="RTA48" i="7" s="1"/>
  <c r="RTC48" i="7" s="1"/>
  <c r="RTE48" i="7" s="1"/>
  <c r="RTG48" i="7" s="1"/>
  <c r="RTI48" i="7" s="1"/>
  <c r="RTK48" i="7" s="1"/>
  <c r="RTM48" i="7" s="1"/>
  <c r="RTO48" i="7" s="1"/>
  <c r="RTQ48" i="7" s="1"/>
  <c r="RTS48" i="7" s="1"/>
  <c r="RTU48" i="7" s="1"/>
  <c r="RTW48" i="7" s="1"/>
  <c r="RTY48" i="7" s="1"/>
  <c r="RUA48" i="7" s="1"/>
  <c r="RUC48" i="7" s="1"/>
  <c r="RUE48" i="7" s="1"/>
  <c r="RUG48" i="7" s="1"/>
  <c r="RUI48" i="7" s="1"/>
  <c r="RUK48" i="7" s="1"/>
  <c r="RUM48" i="7" s="1"/>
  <c r="RUO48" i="7" s="1"/>
  <c r="RUQ48" i="7" s="1"/>
  <c r="RUS48" i="7" s="1"/>
  <c r="RUU48" i="7" s="1"/>
  <c r="RUW48" i="7" s="1"/>
  <c r="RUY48" i="7" s="1"/>
  <c r="RVA48" i="7" s="1"/>
  <c r="RVC48" i="7" s="1"/>
  <c r="RVE48" i="7" s="1"/>
  <c r="RVG48" i="7" s="1"/>
  <c r="RVI48" i="7" s="1"/>
  <c r="RVK48" i="7" s="1"/>
  <c r="RVM48" i="7" s="1"/>
  <c r="RVO48" i="7" s="1"/>
  <c r="RVQ48" i="7" s="1"/>
  <c r="RVS48" i="7" s="1"/>
  <c r="RVU48" i="7" s="1"/>
  <c r="RVW48" i="7" s="1"/>
  <c r="RVY48" i="7" s="1"/>
  <c r="RWA48" i="7" s="1"/>
  <c r="RWC48" i="7" s="1"/>
  <c r="RWE48" i="7" s="1"/>
  <c r="RWG48" i="7" s="1"/>
  <c r="RWI48" i="7" s="1"/>
  <c r="RWK48" i="7" s="1"/>
  <c r="RWM48" i="7" s="1"/>
  <c r="RWO48" i="7" s="1"/>
  <c r="RWQ48" i="7" s="1"/>
  <c r="RWS48" i="7" s="1"/>
  <c r="RWU48" i="7" s="1"/>
  <c r="RWW48" i="7" s="1"/>
  <c r="RWY48" i="7" s="1"/>
  <c r="RXA48" i="7" s="1"/>
  <c r="RXC48" i="7" s="1"/>
  <c r="RXE48" i="7" s="1"/>
  <c r="RXG48" i="7" s="1"/>
  <c r="RXI48" i="7" s="1"/>
  <c r="RXK48" i="7" s="1"/>
  <c r="RXM48" i="7" s="1"/>
  <c r="RXO48" i="7" s="1"/>
  <c r="RXQ48" i="7" s="1"/>
  <c r="RXS48" i="7" s="1"/>
  <c r="RXU48" i="7" s="1"/>
  <c r="RXW48" i="7" s="1"/>
  <c r="RXY48" i="7" s="1"/>
  <c r="RYA48" i="7" s="1"/>
  <c r="RYC48" i="7" s="1"/>
  <c r="RYE48" i="7" s="1"/>
  <c r="RYG48" i="7" s="1"/>
  <c r="RYI48" i="7" s="1"/>
  <c r="RYK48" i="7" s="1"/>
  <c r="RYM48" i="7" s="1"/>
  <c r="RYO48" i="7" s="1"/>
  <c r="RYQ48" i="7" s="1"/>
  <c r="RYS48" i="7" s="1"/>
  <c r="RYU48" i="7" s="1"/>
  <c r="RYW48" i="7" s="1"/>
  <c r="RYY48" i="7" s="1"/>
  <c r="RZA48" i="7" s="1"/>
  <c r="RZC48" i="7" s="1"/>
  <c r="RZE48" i="7" s="1"/>
  <c r="RZG48" i="7" s="1"/>
  <c r="RZI48" i="7" s="1"/>
  <c r="RZK48" i="7" s="1"/>
  <c r="RZM48" i="7" s="1"/>
  <c r="RZO48" i="7" s="1"/>
  <c r="RZQ48" i="7" s="1"/>
  <c r="RZS48" i="7" s="1"/>
  <c r="RZU48" i="7" s="1"/>
  <c r="RZW48" i="7" s="1"/>
  <c r="RZY48" i="7" s="1"/>
  <c r="SAA48" i="7" s="1"/>
  <c r="SAC48" i="7" s="1"/>
  <c r="SAE48" i="7" s="1"/>
  <c r="SAG48" i="7" s="1"/>
  <c r="SAI48" i="7" s="1"/>
  <c r="SAK48" i="7" s="1"/>
  <c r="SAM48" i="7" s="1"/>
  <c r="SAO48" i="7" s="1"/>
  <c r="SAQ48" i="7" s="1"/>
  <c r="SAS48" i="7" s="1"/>
  <c r="SAU48" i="7" s="1"/>
  <c r="SAW48" i="7" s="1"/>
  <c r="SAY48" i="7" s="1"/>
  <c r="SBA48" i="7" s="1"/>
  <c r="SBC48" i="7" s="1"/>
  <c r="SBE48" i="7" s="1"/>
  <c r="SBG48" i="7" s="1"/>
  <c r="SBI48" i="7" s="1"/>
  <c r="SBK48" i="7" s="1"/>
  <c r="SBM48" i="7" s="1"/>
  <c r="SBO48" i="7" s="1"/>
  <c r="SBQ48" i="7" s="1"/>
  <c r="SBS48" i="7" s="1"/>
  <c r="SBU48" i="7" s="1"/>
  <c r="SBW48" i="7" s="1"/>
  <c r="SBY48" i="7" s="1"/>
  <c r="SCA48" i="7" s="1"/>
  <c r="SCC48" i="7" s="1"/>
  <c r="SCE48" i="7" s="1"/>
  <c r="SCG48" i="7" s="1"/>
  <c r="SCI48" i="7" s="1"/>
  <c r="SCK48" i="7" s="1"/>
  <c r="SCM48" i="7" s="1"/>
  <c r="SCO48" i="7" s="1"/>
  <c r="SCQ48" i="7" s="1"/>
  <c r="SCS48" i="7" s="1"/>
  <c r="SCU48" i="7" s="1"/>
  <c r="SCW48" i="7" s="1"/>
  <c r="SCY48" i="7" s="1"/>
  <c r="SDA48" i="7" s="1"/>
  <c r="SDC48" i="7" s="1"/>
  <c r="SDE48" i="7" s="1"/>
  <c r="SDG48" i="7" s="1"/>
  <c r="SDI48" i="7" s="1"/>
  <c r="SDK48" i="7" s="1"/>
  <c r="SDM48" i="7" s="1"/>
  <c r="SDO48" i="7" s="1"/>
  <c r="SDQ48" i="7" s="1"/>
  <c r="SDS48" i="7" s="1"/>
  <c r="SDU48" i="7" s="1"/>
  <c r="SDW48" i="7" s="1"/>
  <c r="SDY48" i="7" s="1"/>
  <c r="SEA48" i="7" s="1"/>
  <c r="SEC48" i="7" s="1"/>
  <c r="SEE48" i="7" s="1"/>
  <c r="SEG48" i="7" s="1"/>
  <c r="SEI48" i="7" s="1"/>
  <c r="SEK48" i="7" s="1"/>
  <c r="SEM48" i="7" s="1"/>
  <c r="SEO48" i="7" s="1"/>
  <c r="SEQ48" i="7" s="1"/>
  <c r="SES48" i="7" s="1"/>
  <c r="SEU48" i="7" s="1"/>
  <c r="SEW48" i="7" s="1"/>
  <c r="SEY48" i="7" s="1"/>
  <c r="SFA48" i="7" s="1"/>
  <c r="SFC48" i="7" s="1"/>
  <c r="SFE48" i="7" s="1"/>
  <c r="SFG48" i="7" s="1"/>
  <c r="SFI48" i="7" s="1"/>
  <c r="SFK48" i="7" s="1"/>
  <c r="SFM48" i="7" s="1"/>
  <c r="SFO48" i="7" s="1"/>
  <c r="SFQ48" i="7" s="1"/>
  <c r="SFS48" i="7" s="1"/>
  <c r="SFU48" i="7" s="1"/>
  <c r="SFW48" i="7" s="1"/>
  <c r="SFY48" i="7" s="1"/>
  <c r="SGA48" i="7" s="1"/>
  <c r="SGC48" i="7" s="1"/>
  <c r="SGE48" i="7" s="1"/>
  <c r="SGG48" i="7" s="1"/>
  <c r="SGI48" i="7" s="1"/>
  <c r="SGK48" i="7" s="1"/>
  <c r="SGM48" i="7" s="1"/>
  <c r="SGO48" i="7" s="1"/>
  <c r="SGQ48" i="7" s="1"/>
  <c r="SGS48" i="7" s="1"/>
  <c r="SGU48" i="7" s="1"/>
  <c r="SGW48" i="7" s="1"/>
  <c r="SGY48" i="7" s="1"/>
  <c r="SHA48" i="7" s="1"/>
  <c r="SHC48" i="7" s="1"/>
  <c r="SHE48" i="7" s="1"/>
  <c r="SHG48" i="7" s="1"/>
  <c r="SHI48" i="7" s="1"/>
  <c r="SHK48" i="7" s="1"/>
  <c r="SHM48" i="7" s="1"/>
  <c r="SHO48" i="7" s="1"/>
  <c r="SHQ48" i="7" s="1"/>
  <c r="SHS48" i="7" s="1"/>
  <c r="SHU48" i="7" s="1"/>
  <c r="SHW48" i="7" s="1"/>
  <c r="SHY48" i="7" s="1"/>
  <c r="SIA48" i="7" s="1"/>
  <c r="SIC48" i="7" s="1"/>
  <c r="SIE48" i="7" s="1"/>
  <c r="SIG48" i="7" s="1"/>
  <c r="SII48" i="7" s="1"/>
  <c r="SIK48" i="7" s="1"/>
  <c r="SIM48" i="7" s="1"/>
  <c r="SIO48" i="7" s="1"/>
  <c r="SIQ48" i="7" s="1"/>
  <c r="SIS48" i="7" s="1"/>
  <c r="SIU48" i="7" s="1"/>
  <c r="SIW48" i="7" s="1"/>
  <c r="SIY48" i="7" s="1"/>
  <c r="SJA48" i="7" s="1"/>
  <c r="SJC48" i="7" s="1"/>
  <c r="SJE48" i="7" s="1"/>
  <c r="SJG48" i="7" s="1"/>
  <c r="SJI48" i="7" s="1"/>
  <c r="SJK48" i="7" s="1"/>
  <c r="SJM48" i="7" s="1"/>
  <c r="SJO48" i="7" s="1"/>
  <c r="SJQ48" i="7" s="1"/>
  <c r="SJS48" i="7" s="1"/>
  <c r="SJU48" i="7" s="1"/>
  <c r="SJW48" i="7" s="1"/>
  <c r="SJY48" i="7" s="1"/>
  <c r="SKA48" i="7" s="1"/>
  <c r="SKC48" i="7" s="1"/>
  <c r="SKE48" i="7" s="1"/>
  <c r="SKG48" i="7" s="1"/>
  <c r="SKI48" i="7" s="1"/>
  <c r="SKK48" i="7" s="1"/>
  <c r="SKM48" i="7" s="1"/>
  <c r="SKO48" i="7" s="1"/>
  <c r="SKQ48" i="7" s="1"/>
  <c r="SKS48" i="7" s="1"/>
  <c r="SKU48" i="7" s="1"/>
  <c r="SKW48" i="7" s="1"/>
  <c r="SKY48" i="7" s="1"/>
  <c r="SLA48" i="7" s="1"/>
  <c r="SLC48" i="7" s="1"/>
  <c r="SLE48" i="7" s="1"/>
  <c r="SLG48" i="7" s="1"/>
  <c r="SLI48" i="7" s="1"/>
  <c r="SLK48" i="7" s="1"/>
  <c r="SLM48" i="7" s="1"/>
  <c r="SLO48" i="7" s="1"/>
  <c r="SLQ48" i="7" s="1"/>
  <c r="SLS48" i="7" s="1"/>
  <c r="SLU48" i="7" s="1"/>
  <c r="SLW48" i="7" s="1"/>
  <c r="SLY48" i="7" s="1"/>
  <c r="SMA48" i="7" s="1"/>
  <c r="SMC48" i="7" s="1"/>
  <c r="SME48" i="7" s="1"/>
  <c r="SMG48" i="7" s="1"/>
  <c r="SMI48" i="7" s="1"/>
  <c r="SMK48" i="7" s="1"/>
  <c r="SMM48" i="7" s="1"/>
  <c r="SMO48" i="7" s="1"/>
  <c r="SMQ48" i="7" s="1"/>
  <c r="SMS48" i="7" s="1"/>
  <c r="SMU48" i="7" s="1"/>
  <c r="SMW48" i="7" s="1"/>
  <c r="SMY48" i="7" s="1"/>
  <c r="SNA48" i="7" s="1"/>
  <c r="SNC48" i="7" s="1"/>
  <c r="SNE48" i="7" s="1"/>
  <c r="SNG48" i="7" s="1"/>
  <c r="SNI48" i="7" s="1"/>
  <c r="SNK48" i="7" s="1"/>
  <c r="SNM48" i="7" s="1"/>
  <c r="SNO48" i="7" s="1"/>
  <c r="SNQ48" i="7" s="1"/>
  <c r="SNS48" i="7" s="1"/>
  <c r="SNU48" i="7" s="1"/>
  <c r="SNW48" i="7" s="1"/>
  <c r="SNY48" i="7" s="1"/>
  <c r="SOA48" i="7" s="1"/>
  <c r="SOC48" i="7" s="1"/>
  <c r="SOE48" i="7" s="1"/>
  <c r="SOG48" i="7" s="1"/>
  <c r="SOI48" i="7" s="1"/>
  <c r="SOK48" i="7" s="1"/>
  <c r="SOM48" i="7" s="1"/>
  <c r="SOO48" i="7" s="1"/>
  <c r="SOQ48" i="7" s="1"/>
  <c r="SOS48" i="7" s="1"/>
  <c r="SOU48" i="7" s="1"/>
  <c r="SOW48" i="7" s="1"/>
  <c r="SOY48" i="7" s="1"/>
  <c r="SPA48" i="7" s="1"/>
  <c r="SPC48" i="7" s="1"/>
  <c r="SPE48" i="7" s="1"/>
  <c r="SPG48" i="7" s="1"/>
  <c r="SPI48" i="7" s="1"/>
  <c r="SPK48" i="7" s="1"/>
  <c r="SPM48" i="7" s="1"/>
  <c r="SPO48" i="7" s="1"/>
  <c r="SPQ48" i="7" s="1"/>
  <c r="SPS48" i="7" s="1"/>
  <c r="SPU48" i="7" s="1"/>
  <c r="SPW48" i="7" s="1"/>
  <c r="SPY48" i="7" s="1"/>
  <c r="SQA48" i="7" s="1"/>
  <c r="SQC48" i="7" s="1"/>
  <c r="SQE48" i="7" s="1"/>
  <c r="SQG48" i="7" s="1"/>
  <c r="SQI48" i="7" s="1"/>
  <c r="SQK48" i="7" s="1"/>
  <c r="SQM48" i="7" s="1"/>
  <c r="SQO48" i="7" s="1"/>
  <c r="SQQ48" i="7" s="1"/>
  <c r="SQS48" i="7" s="1"/>
  <c r="SQU48" i="7" s="1"/>
  <c r="SQW48" i="7" s="1"/>
  <c r="SQY48" i="7" s="1"/>
  <c r="SRA48" i="7" s="1"/>
  <c r="SRC48" i="7" s="1"/>
  <c r="SRE48" i="7" s="1"/>
  <c r="SRG48" i="7" s="1"/>
  <c r="SRI48" i="7" s="1"/>
  <c r="SRK48" i="7" s="1"/>
  <c r="SRM48" i="7" s="1"/>
  <c r="SRO48" i="7" s="1"/>
  <c r="SRQ48" i="7" s="1"/>
  <c r="SRS48" i="7" s="1"/>
  <c r="SRU48" i="7" s="1"/>
  <c r="SRW48" i="7" s="1"/>
  <c r="SRY48" i="7" s="1"/>
  <c r="SSA48" i="7" s="1"/>
  <c r="SSC48" i="7" s="1"/>
  <c r="SSE48" i="7" s="1"/>
  <c r="SSG48" i="7" s="1"/>
  <c r="SSI48" i="7" s="1"/>
  <c r="SSK48" i="7" s="1"/>
  <c r="SSM48" i="7" s="1"/>
  <c r="SSO48" i="7" s="1"/>
  <c r="SSQ48" i="7" s="1"/>
  <c r="SSS48" i="7" s="1"/>
  <c r="SSU48" i="7" s="1"/>
  <c r="SSW48" i="7" s="1"/>
  <c r="SSY48" i="7" s="1"/>
  <c r="STA48" i="7" s="1"/>
  <c r="STC48" i="7" s="1"/>
  <c r="STE48" i="7" s="1"/>
  <c r="STG48" i="7" s="1"/>
  <c r="STI48" i="7" s="1"/>
  <c r="STK48" i="7" s="1"/>
  <c r="STM48" i="7" s="1"/>
  <c r="STO48" i="7" s="1"/>
  <c r="STQ48" i="7" s="1"/>
  <c r="STS48" i="7" s="1"/>
  <c r="STU48" i="7" s="1"/>
  <c r="STW48" i="7" s="1"/>
  <c r="STY48" i="7" s="1"/>
  <c r="SUA48" i="7" s="1"/>
  <c r="SUC48" i="7" s="1"/>
  <c r="SUE48" i="7" s="1"/>
  <c r="SUG48" i="7" s="1"/>
  <c r="SUI48" i="7" s="1"/>
  <c r="SUK48" i="7" s="1"/>
  <c r="SUM48" i="7" s="1"/>
  <c r="SUO48" i="7" s="1"/>
  <c r="SUQ48" i="7" s="1"/>
  <c r="SUS48" i="7" s="1"/>
  <c r="SUU48" i="7" s="1"/>
  <c r="SUW48" i="7" s="1"/>
  <c r="SUY48" i="7" s="1"/>
  <c r="SVA48" i="7" s="1"/>
  <c r="SVC48" i="7" s="1"/>
  <c r="SVE48" i="7" s="1"/>
  <c r="SVG48" i="7" s="1"/>
  <c r="SVI48" i="7" s="1"/>
  <c r="SVK48" i="7" s="1"/>
  <c r="SVM48" i="7" s="1"/>
  <c r="SVO48" i="7" s="1"/>
  <c r="SVQ48" i="7" s="1"/>
  <c r="SVS48" i="7" s="1"/>
  <c r="SVU48" i="7" s="1"/>
  <c r="SVW48" i="7" s="1"/>
  <c r="SVY48" i="7" s="1"/>
  <c r="SWA48" i="7" s="1"/>
  <c r="SWC48" i="7" s="1"/>
  <c r="SWE48" i="7" s="1"/>
  <c r="SWG48" i="7" s="1"/>
  <c r="SWI48" i="7" s="1"/>
  <c r="SWK48" i="7" s="1"/>
  <c r="SWM48" i="7" s="1"/>
  <c r="SWO48" i="7" s="1"/>
  <c r="SWQ48" i="7" s="1"/>
  <c r="SWS48" i="7" s="1"/>
  <c r="SWU48" i="7" s="1"/>
  <c r="SWW48" i="7" s="1"/>
  <c r="SWY48" i="7" s="1"/>
  <c r="SXA48" i="7" s="1"/>
  <c r="SXC48" i="7" s="1"/>
  <c r="SXE48" i="7" s="1"/>
  <c r="SXG48" i="7" s="1"/>
  <c r="SXI48" i="7" s="1"/>
  <c r="SXK48" i="7" s="1"/>
  <c r="SXM48" i="7" s="1"/>
  <c r="SXO48" i="7" s="1"/>
  <c r="SXQ48" i="7" s="1"/>
  <c r="SXS48" i="7" s="1"/>
  <c r="SXU48" i="7" s="1"/>
  <c r="SXW48" i="7" s="1"/>
  <c r="SXY48" i="7" s="1"/>
  <c r="SYA48" i="7" s="1"/>
  <c r="SYC48" i="7" s="1"/>
  <c r="SYE48" i="7" s="1"/>
  <c r="SYG48" i="7" s="1"/>
  <c r="SYI48" i="7" s="1"/>
  <c r="SYK48" i="7" s="1"/>
  <c r="SYM48" i="7" s="1"/>
  <c r="SYO48" i="7" s="1"/>
  <c r="SYQ48" i="7" s="1"/>
  <c r="SYS48" i="7" s="1"/>
  <c r="SYU48" i="7" s="1"/>
  <c r="SYW48" i="7" s="1"/>
  <c r="SYY48" i="7" s="1"/>
  <c r="SZA48" i="7" s="1"/>
  <c r="SZC48" i="7" s="1"/>
  <c r="SZE48" i="7" s="1"/>
  <c r="SZG48" i="7" s="1"/>
  <c r="SZI48" i="7" s="1"/>
  <c r="SZK48" i="7" s="1"/>
  <c r="SZM48" i="7" s="1"/>
  <c r="SZO48" i="7" s="1"/>
  <c r="SZQ48" i="7" s="1"/>
  <c r="SZS48" i="7" s="1"/>
  <c r="SZU48" i="7" s="1"/>
  <c r="SZW48" i="7" s="1"/>
  <c r="SZY48" i="7" s="1"/>
  <c r="TAA48" i="7" s="1"/>
  <c r="TAC48" i="7" s="1"/>
  <c r="TAE48" i="7" s="1"/>
  <c r="TAG48" i="7" s="1"/>
  <c r="TAI48" i="7" s="1"/>
  <c r="TAK48" i="7" s="1"/>
  <c r="TAM48" i="7" s="1"/>
  <c r="TAO48" i="7" s="1"/>
  <c r="TAQ48" i="7" s="1"/>
  <c r="TAS48" i="7" s="1"/>
  <c r="TAU48" i="7" s="1"/>
  <c r="TAW48" i="7" s="1"/>
  <c r="TAY48" i="7" s="1"/>
  <c r="TBA48" i="7" s="1"/>
  <c r="TBC48" i="7" s="1"/>
  <c r="TBE48" i="7" s="1"/>
  <c r="TBG48" i="7" s="1"/>
  <c r="TBI48" i="7" s="1"/>
  <c r="TBK48" i="7" s="1"/>
  <c r="TBM48" i="7" s="1"/>
  <c r="TBO48" i="7" s="1"/>
  <c r="TBQ48" i="7" s="1"/>
  <c r="TBS48" i="7" s="1"/>
  <c r="TBU48" i="7" s="1"/>
  <c r="TBW48" i="7" s="1"/>
  <c r="TBY48" i="7" s="1"/>
  <c r="TCA48" i="7" s="1"/>
  <c r="TCC48" i="7" s="1"/>
  <c r="TCE48" i="7" s="1"/>
  <c r="TCG48" i="7" s="1"/>
  <c r="TCI48" i="7" s="1"/>
  <c r="TCK48" i="7" s="1"/>
  <c r="TCM48" i="7" s="1"/>
  <c r="TCO48" i="7" s="1"/>
  <c r="TCQ48" i="7" s="1"/>
  <c r="TCS48" i="7" s="1"/>
  <c r="TCU48" i="7" s="1"/>
  <c r="TCW48" i="7" s="1"/>
  <c r="TCY48" i="7" s="1"/>
  <c r="TDA48" i="7" s="1"/>
  <c r="TDC48" i="7" s="1"/>
  <c r="TDE48" i="7" s="1"/>
  <c r="TDG48" i="7" s="1"/>
  <c r="TDI48" i="7" s="1"/>
  <c r="TDK48" i="7" s="1"/>
  <c r="TDM48" i="7" s="1"/>
  <c r="TDO48" i="7" s="1"/>
  <c r="TDQ48" i="7" s="1"/>
  <c r="TDS48" i="7" s="1"/>
  <c r="TDU48" i="7" s="1"/>
  <c r="TDW48" i="7" s="1"/>
  <c r="TDY48" i="7" s="1"/>
  <c r="TEA48" i="7" s="1"/>
  <c r="TEC48" i="7" s="1"/>
  <c r="TEE48" i="7" s="1"/>
  <c r="TEG48" i="7" s="1"/>
  <c r="TEI48" i="7" s="1"/>
  <c r="TEK48" i="7" s="1"/>
  <c r="TEM48" i="7" s="1"/>
  <c r="TEO48" i="7" s="1"/>
  <c r="TEQ48" i="7" s="1"/>
  <c r="TES48" i="7" s="1"/>
  <c r="TEU48" i="7" s="1"/>
  <c r="TEW48" i="7" s="1"/>
  <c r="TEY48" i="7" s="1"/>
  <c r="TFA48" i="7" s="1"/>
  <c r="TFC48" i="7" s="1"/>
  <c r="TFE48" i="7" s="1"/>
  <c r="TFG48" i="7" s="1"/>
  <c r="TFI48" i="7" s="1"/>
  <c r="TFK48" i="7" s="1"/>
  <c r="TFM48" i="7" s="1"/>
  <c r="TFO48" i="7" s="1"/>
  <c r="TFQ48" i="7" s="1"/>
  <c r="TFS48" i="7" s="1"/>
  <c r="TFU48" i="7" s="1"/>
  <c r="TFW48" i="7" s="1"/>
  <c r="TFY48" i="7" s="1"/>
  <c r="TGA48" i="7" s="1"/>
  <c r="TGC48" i="7" s="1"/>
  <c r="TGE48" i="7" s="1"/>
  <c r="TGG48" i="7" s="1"/>
  <c r="TGI48" i="7" s="1"/>
  <c r="TGK48" i="7" s="1"/>
  <c r="TGM48" i="7" s="1"/>
  <c r="TGO48" i="7" s="1"/>
  <c r="TGQ48" i="7" s="1"/>
  <c r="TGS48" i="7" s="1"/>
  <c r="TGU48" i="7" s="1"/>
  <c r="TGW48" i="7" s="1"/>
  <c r="TGY48" i="7" s="1"/>
  <c r="THA48" i="7" s="1"/>
  <c r="THC48" i="7" s="1"/>
  <c r="THE48" i="7" s="1"/>
  <c r="THG48" i="7" s="1"/>
  <c r="THI48" i="7" s="1"/>
  <c r="THK48" i="7" s="1"/>
  <c r="THM48" i="7" s="1"/>
  <c r="THO48" i="7" s="1"/>
  <c r="THQ48" i="7" s="1"/>
  <c r="THS48" i="7" s="1"/>
  <c r="THU48" i="7" s="1"/>
  <c r="THW48" i="7" s="1"/>
  <c r="THY48" i="7" s="1"/>
  <c r="TIA48" i="7" s="1"/>
  <c r="TIC48" i="7" s="1"/>
  <c r="TIE48" i="7" s="1"/>
  <c r="TIG48" i="7" s="1"/>
  <c r="TII48" i="7" s="1"/>
  <c r="TIK48" i="7" s="1"/>
  <c r="TIM48" i="7" s="1"/>
  <c r="TIO48" i="7" s="1"/>
  <c r="TIQ48" i="7" s="1"/>
  <c r="TIS48" i="7" s="1"/>
  <c r="TIU48" i="7" s="1"/>
  <c r="TIW48" i="7" s="1"/>
  <c r="TIY48" i="7" s="1"/>
  <c r="TJA48" i="7" s="1"/>
  <c r="TJC48" i="7" s="1"/>
  <c r="TJE48" i="7" s="1"/>
  <c r="TJG48" i="7" s="1"/>
  <c r="TJI48" i="7" s="1"/>
  <c r="TJK48" i="7" s="1"/>
  <c r="TJM48" i="7" s="1"/>
  <c r="TJO48" i="7" s="1"/>
  <c r="TJQ48" i="7" s="1"/>
  <c r="TJS48" i="7" s="1"/>
  <c r="TJU48" i="7" s="1"/>
  <c r="TJW48" i="7" s="1"/>
  <c r="TJY48" i="7" s="1"/>
  <c r="TKA48" i="7" s="1"/>
  <c r="TKC48" i="7" s="1"/>
  <c r="TKE48" i="7" s="1"/>
  <c r="TKG48" i="7" s="1"/>
  <c r="TKI48" i="7" s="1"/>
  <c r="TKK48" i="7" s="1"/>
  <c r="TKM48" i="7" s="1"/>
  <c r="TKO48" i="7" s="1"/>
  <c r="TKQ48" i="7" s="1"/>
  <c r="TKS48" i="7" s="1"/>
  <c r="TKU48" i="7" s="1"/>
  <c r="TKW48" i="7" s="1"/>
  <c r="TKY48" i="7" s="1"/>
  <c r="TLA48" i="7" s="1"/>
  <c r="TLC48" i="7" s="1"/>
  <c r="TLE48" i="7" s="1"/>
  <c r="TLG48" i="7" s="1"/>
  <c r="TLI48" i="7" s="1"/>
  <c r="TLK48" i="7" s="1"/>
  <c r="TLM48" i="7" s="1"/>
  <c r="TLO48" i="7" s="1"/>
  <c r="TLQ48" i="7" s="1"/>
  <c r="TLS48" i="7" s="1"/>
  <c r="TLU48" i="7" s="1"/>
  <c r="TLW48" i="7" s="1"/>
  <c r="TLY48" i="7" s="1"/>
  <c r="TMA48" i="7" s="1"/>
  <c r="TMC48" i="7" s="1"/>
  <c r="TME48" i="7" s="1"/>
  <c r="TMG48" i="7" s="1"/>
  <c r="TMI48" i="7" s="1"/>
  <c r="TMK48" i="7" s="1"/>
  <c r="TMM48" i="7" s="1"/>
  <c r="TMO48" i="7" s="1"/>
  <c r="TMQ48" i="7" s="1"/>
  <c r="TMS48" i="7" s="1"/>
  <c r="TMU48" i="7" s="1"/>
  <c r="TMW48" i="7" s="1"/>
  <c r="TMY48" i="7" s="1"/>
  <c r="TNA48" i="7" s="1"/>
  <c r="TNC48" i="7" s="1"/>
  <c r="TNE48" i="7" s="1"/>
  <c r="TNG48" i="7" s="1"/>
  <c r="TNI48" i="7" s="1"/>
  <c r="TNK48" i="7" s="1"/>
  <c r="TNM48" i="7" s="1"/>
  <c r="TNO48" i="7" s="1"/>
  <c r="TNQ48" i="7" s="1"/>
  <c r="TNS48" i="7" s="1"/>
  <c r="TNU48" i="7" s="1"/>
  <c r="TNW48" i="7" s="1"/>
  <c r="TNY48" i="7" s="1"/>
  <c r="TOA48" i="7" s="1"/>
  <c r="TOC48" i="7" s="1"/>
  <c r="TOE48" i="7" s="1"/>
  <c r="TOG48" i="7" s="1"/>
  <c r="TOI48" i="7" s="1"/>
  <c r="TOK48" i="7" s="1"/>
  <c r="TOM48" i="7" s="1"/>
  <c r="TOO48" i="7" s="1"/>
  <c r="TOQ48" i="7" s="1"/>
  <c r="TOS48" i="7" s="1"/>
  <c r="TOU48" i="7" s="1"/>
  <c r="TOW48" i="7" s="1"/>
  <c r="TOY48" i="7" s="1"/>
  <c r="TPA48" i="7" s="1"/>
  <c r="TPC48" i="7" s="1"/>
  <c r="TPE48" i="7" s="1"/>
  <c r="TPG48" i="7" s="1"/>
  <c r="TPI48" i="7" s="1"/>
  <c r="TPK48" i="7" s="1"/>
  <c r="TPM48" i="7" s="1"/>
  <c r="TPO48" i="7" s="1"/>
  <c r="TPQ48" i="7" s="1"/>
  <c r="TPS48" i="7" s="1"/>
  <c r="TPU48" i="7" s="1"/>
  <c r="TPW48" i="7" s="1"/>
  <c r="TPY48" i="7" s="1"/>
  <c r="TQA48" i="7" s="1"/>
  <c r="TQC48" i="7" s="1"/>
  <c r="TQE48" i="7" s="1"/>
  <c r="TQG48" i="7" s="1"/>
  <c r="TQI48" i="7" s="1"/>
  <c r="TQK48" i="7" s="1"/>
  <c r="TQM48" i="7" s="1"/>
  <c r="TQO48" i="7" s="1"/>
  <c r="TQQ48" i="7" s="1"/>
  <c r="TQS48" i="7" s="1"/>
  <c r="TQU48" i="7" s="1"/>
  <c r="TQW48" i="7" s="1"/>
  <c r="TQY48" i="7" s="1"/>
  <c r="TRA48" i="7" s="1"/>
  <c r="TRC48" i="7" s="1"/>
  <c r="TRE48" i="7" s="1"/>
  <c r="TRG48" i="7" s="1"/>
  <c r="TRI48" i="7" s="1"/>
  <c r="TRK48" i="7" s="1"/>
  <c r="TRM48" i="7" s="1"/>
  <c r="TRO48" i="7" s="1"/>
  <c r="TRQ48" i="7" s="1"/>
  <c r="TRS48" i="7" s="1"/>
  <c r="TRU48" i="7" s="1"/>
  <c r="TRW48" i="7" s="1"/>
  <c r="TRY48" i="7" s="1"/>
  <c r="TSA48" i="7" s="1"/>
  <c r="TSC48" i="7" s="1"/>
  <c r="TSE48" i="7" s="1"/>
  <c r="TSG48" i="7" s="1"/>
  <c r="TSI48" i="7" s="1"/>
  <c r="TSK48" i="7" s="1"/>
  <c r="TSM48" i="7" s="1"/>
  <c r="TSO48" i="7" s="1"/>
  <c r="TSQ48" i="7" s="1"/>
  <c r="TSS48" i="7" s="1"/>
  <c r="TSU48" i="7" s="1"/>
  <c r="TSW48" i="7" s="1"/>
  <c r="TSY48" i="7" s="1"/>
  <c r="TTA48" i="7" s="1"/>
  <c r="TTC48" i="7" s="1"/>
  <c r="TTE48" i="7" s="1"/>
  <c r="TTG48" i="7" s="1"/>
  <c r="TTI48" i="7" s="1"/>
  <c r="TTK48" i="7" s="1"/>
  <c r="TTM48" i="7" s="1"/>
  <c r="TTO48" i="7" s="1"/>
  <c r="TTQ48" i="7" s="1"/>
  <c r="TTS48" i="7" s="1"/>
  <c r="TTU48" i="7" s="1"/>
  <c r="TTW48" i="7" s="1"/>
  <c r="TTY48" i="7" s="1"/>
  <c r="TUA48" i="7" s="1"/>
  <c r="TUC48" i="7" s="1"/>
  <c r="TUE48" i="7" s="1"/>
  <c r="TUG48" i="7" s="1"/>
  <c r="TUI48" i="7" s="1"/>
  <c r="TUK48" i="7" s="1"/>
  <c r="TUM48" i="7" s="1"/>
  <c r="TUO48" i="7" s="1"/>
  <c r="TUQ48" i="7" s="1"/>
  <c r="TUS48" i="7" s="1"/>
  <c r="TUU48" i="7" s="1"/>
  <c r="TUW48" i="7" s="1"/>
  <c r="TUY48" i="7" s="1"/>
  <c r="TVA48" i="7" s="1"/>
  <c r="TVC48" i="7" s="1"/>
  <c r="TVE48" i="7" s="1"/>
  <c r="TVG48" i="7" s="1"/>
  <c r="TVI48" i="7" s="1"/>
  <c r="TVK48" i="7" s="1"/>
  <c r="TVM48" i="7" s="1"/>
  <c r="TVO48" i="7" s="1"/>
  <c r="TVQ48" i="7" s="1"/>
  <c r="TVS48" i="7" s="1"/>
  <c r="TVU48" i="7" s="1"/>
  <c r="TVW48" i="7" s="1"/>
  <c r="TVY48" i="7" s="1"/>
  <c r="TWA48" i="7" s="1"/>
  <c r="TWC48" i="7" s="1"/>
  <c r="TWE48" i="7" s="1"/>
  <c r="TWG48" i="7" s="1"/>
  <c r="TWI48" i="7" s="1"/>
  <c r="TWK48" i="7" s="1"/>
  <c r="TWM48" i="7" s="1"/>
  <c r="TWO48" i="7" s="1"/>
  <c r="TWQ48" i="7" s="1"/>
  <c r="TWS48" i="7" s="1"/>
  <c r="TWU48" i="7" s="1"/>
  <c r="TWW48" i="7" s="1"/>
  <c r="TWY48" i="7" s="1"/>
  <c r="TXA48" i="7" s="1"/>
  <c r="TXC48" i="7" s="1"/>
  <c r="TXE48" i="7" s="1"/>
  <c r="TXG48" i="7" s="1"/>
  <c r="TXI48" i="7" s="1"/>
  <c r="TXK48" i="7" s="1"/>
  <c r="TXM48" i="7" s="1"/>
  <c r="TXO48" i="7" s="1"/>
  <c r="TXQ48" i="7" s="1"/>
  <c r="TXS48" i="7" s="1"/>
  <c r="TXU48" i="7" s="1"/>
  <c r="TXW48" i="7" s="1"/>
  <c r="TXY48" i="7" s="1"/>
  <c r="TYA48" i="7" s="1"/>
  <c r="TYC48" i="7" s="1"/>
  <c r="TYE48" i="7" s="1"/>
  <c r="TYG48" i="7" s="1"/>
  <c r="TYI48" i="7" s="1"/>
  <c r="TYK48" i="7" s="1"/>
  <c r="TYM48" i="7" s="1"/>
  <c r="TYO48" i="7" s="1"/>
  <c r="TYQ48" i="7" s="1"/>
  <c r="TYS48" i="7" s="1"/>
  <c r="TYU48" i="7" s="1"/>
  <c r="TYW48" i="7" s="1"/>
  <c r="TYY48" i="7" s="1"/>
  <c r="TZA48" i="7" s="1"/>
  <c r="TZC48" i="7" s="1"/>
  <c r="TZE48" i="7" s="1"/>
  <c r="TZG48" i="7" s="1"/>
  <c r="TZI48" i="7" s="1"/>
  <c r="TZK48" i="7" s="1"/>
  <c r="TZM48" i="7" s="1"/>
  <c r="TZO48" i="7" s="1"/>
  <c r="TZQ48" i="7" s="1"/>
  <c r="TZS48" i="7" s="1"/>
  <c r="TZU48" i="7" s="1"/>
  <c r="TZW48" i="7" s="1"/>
  <c r="TZY48" i="7" s="1"/>
  <c r="UAA48" i="7" s="1"/>
  <c r="UAC48" i="7" s="1"/>
  <c r="UAE48" i="7" s="1"/>
  <c r="UAG48" i="7" s="1"/>
  <c r="UAI48" i="7" s="1"/>
  <c r="UAK48" i="7" s="1"/>
  <c r="UAM48" i="7" s="1"/>
  <c r="UAO48" i="7" s="1"/>
  <c r="UAQ48" i="7" s="1"/>
  <c r="UAS48" i="7" s="1"/>
  <c r="UAU48" i="7" s="1"/>
  <c r="UAW48" i="7" s="1"/>
  <c r="UAY48" i="7" s="1"/>
  <c r="UBA48" i="7" s="1"/>
  <c r="UBC48" i="7" s="1"/>
  <c r="UBE48" i="7" s="1"/>
  <c r="UBG48" i="7" s="1"/>
  <c r="UBI48" i="7" s="1"/>
  <c r="UBK48" i="7" s="1"/>
  <c r="UBM48" i="7" s="1"/>
  <c r="UBO48" i="7" s="1"/>
  <c r="UBQ48" i="7" s="1"/>
  <c r="UBS48" i="7" s="1"/>
  <c r="UBU48" i="7" s="1"/>
  <c r="UBW48" i="7" s="1"/>
  <c r="UBY48" i="7" s="1"/>
  <c r="UCA48" i="7" s="1"/>
  <c r="UCC48" i="7" s="1"/>
  <c r="UCE48" i="7" s="1"/>
  <c r="UCG48" i="7" s="1"/>
  <c r="UCI48" i="7" s="1"/>
  <c r="UCK48" i="7" s="1"/>
  <c r="UCM48" i="7" s="1"/>
  <c r="UCO48" i="7" s="1"/>
  <c r="UCQ48" i="7" s="1"/>
  <c r="UCS48" i="7" s="1"/>
  <c r="UCU48" i="7" s="1"/>
  <c r="UCW48" i="7" s="1"/>
  <c r="UCY48" i="7" s="1"/>
  <c r="UDA48" i="7" s="1"/>
  <c r="UDC48" i="7" s="1"/>
  <c r="UDE48" i="7" s="1"/>
  <c r="UDG48" i="7" s="1"/>
  <c r="UDI48" i="7" s="1"/>
  <c r="UDK48" i="7" s="1"/>
  <c r="UDM48" i="7" s="1"/>
  <c r="UDO48" i="7" s="1"/>
  <c r="UDQ48" i="7" s="1"/>
  <c r="UDS48" i="7" s="1"/>
  <c r="UDU48" i="7" s="1"/>
  <c r="UDW48" i="7" s="1"/>
  <c r="UDY48" i="7" s="1"/>
  <c r="UEA48" i="7" s="1"/>
  <c r="UEC48" i="7" s="1"/>
  <c r="UEE48" i="7" s="1"/>
  <c r="UEG48" i="7" s="1"/>
  <c r="UEI48" i="7" s="1"/>
  <c r="UEK48" i="7" s="1"/>
  <c r="UEM48" i="7" s="1"/>
  <c r="UEO48" i="7" s="1"/>
  <c r="UEQ48" i="7" s="1"/>
  <c r="UES48" i="7" s="1"/>
  <c r="UEU48" i="7" s="1"/>
  <c r="UEW48" i="7" s="1"/>
  <c r="UEY48" i="7" s="1"/>
  <c r="UFA48" i="7" s="1"/>
  <c r="UFC48" i="7" s="1"/>
  <c r="UFE48" i="7" s="1"/>
  <c r="UFG48" i="7" s="1"/>
  <c r="UFI48" i="7" s="1"/>
  <c r="UFK48" i="7" s="1"/>
  <c r="UFM48" i="7" s="1"/>
  <c r="UFO48" i="7" s="1"/>
  <c r="UFQ48" i="7" s="1"/>
  <c r="UFS48" i="7" s="1"/>
  <c r="UFU48" i="7" s="1"/>
  <c r="UFW48" i="7" s="1"/>
  <c r="UFY48" i="7" s="1"/>
  <c r="UGA48" i="7" s="1"/>
  <c r="UGC48" i="7" s="1"/>
  <c r="UGE48" i="7" s="1"/>
  <c r="UGG48" i="7" s="1"/>
  <c r="UGI48" i="7" s="1"/>
  <c r="UGK48" i="7" s="1"/>
  <c r="UGM48" i="7" s="1"/>
  <c r="UGO48" i="7" s="1"/>
  <c r="UGQ48" i="7" s="1"/>
  <c r="UGS48" i="7" s="1"/>
  <c r="UGU48" i="7" s="1"/>
  <c r="UGW48" i="7" s="1"/>
  <c r="UGY48" i="7" s="1"/>
  <c r="UHA48" i="7" s="1"/>
  <c r="UHC48" i="7" s="1"/>
  <c r="UHE48" i="7" s="1"/>
  <c r="UHG48" i="7" s="1"/>
  <c r="UHI48" i="7" s="1"/>
  <c r="UHK48" i="7" s="1"/>
  <c r="UHM48" i="7" s="1"/>
  <c r="UHO48" i="7" s="1"/>
  <c r="UHQ48" i="7" s="1"/>
  <c r="UHS48" i="7" s="1"/>
  <c r="UHU48" i="7" s="1"/>
  <c r="UHW48" i="7" s="1"/>
  <c r="UHY48" i="7" s="1"/>
  <c r="UIA48" i="7" s="1"/>
  <c r="UIC48" i="7" s="1"/>
  <c r="UIE48" i="7" s="1"/>
  <c r="UIG48" i="7" s="1"/>
  <c r="UII48" i="7" s="1"/>
  <c r="UIK48" i="7" s="1"/>
  <c r="UIM48" i="7" s="1"/>
  <c r="UIO48" i="7" s="1"/>
  <c r="UIQ48" i="7" s="1"/>
  <c r="UIS48" i="7" s="1"/>
  <c r="UIU48" i="7" s="1"/>
  <c r="UIW48" i="7" s="1"/>
  <c r="UIY48" i="7" s="1"/>
  <c r="UJA48" i="7" s="1"/>
  <c r="UJC48" i="7" s="1"/>
  <c r="UJE48" i="7" s="1"/>
  <c r="UJG48" i="7" s="1"/>
  <c r="UJI48" i="7" s="1"/>
  <c r="UJK48" i="7" s="1"/>
  <c r="UJM48" i="7" s="1"/>
  <c r="UJO48" i="7" s="1"/>
  <c r="UJQ48" i="7" s="1"/>
  <c r="UJS48" i="7" s="1"/>
  <c r="UJU48" i="7" s="1"/>
  <c r="UJW48" i="7" s="1"/>
  <c r="UJY48" i="7" s="1"/>
  <c r="UKA48" i="7" s="1"/>
  <c r="UKC48" i="7" s="1"/>
  <c r="UKE48" i="7" s="1"/>
  <c r="UKG48" i="7" s="1"/>
  <c r="UKI48" i="7" s="1"/>
  <c r="UKK48" i="7" s="1"/>
  <c r="UKM48" i="7" s="1"/>
  <c r="UKO48" i="7" s="1"/>
  <c r="UKQ48" i="7" s="1"/>
  <c r="UKS48" i="7" s="1"/>
  <c r="UKU48" i="7" s="1"/>
  <c r="UKW48" i="7" s="1"/>
  <c r="UKY48" i="7" s="1"/>
  <c r="ULA48" i="7" s="1"/>
  <c r="ULC48" i="7" s="1"/>
  <c r="ULE48" i="7" s="1"/>
  <c r="ULG48" i="7" s="1"/>
  <c r="ULI48" i="7" s="1"/>
  <c r="ULK48" i="7" s="1"/>
  <c r="ULM48" i="7" s="1"/>
  <c r="ULO48" i="7" s="1"/>
  <c r="ULQ48" i="7" s="1"/>
  <c r="ULS48" i="7" s="1"/>
  <c r="ULU48" i="7" s="1"/>
  <c r="ULW48" i="7" s="1"/>
  <c r="ULY48" i="7" s="1"/>
  <c r="UMA48" i="7" s="1"/>
  <c r="UMC48" i="7" s="1"/>
  <c r="UME48" i="7" s="1"/>
  <c r="UMG48" i="7" s="1"/>
  <c r="UMI48" i="7" s="1"/>
  <c r="UMK48" i="7" s="1"/>
  <c r="UMM48" i="7" s="1"/>
  <c r="UMO48" i="7" s="1"/>
  <c r="UMQ48" i="7" s="1"/>
  <c r="UMS48" i="7" s="1"/>
  <c r="UMU48" i="7" s="1"/>
  <c r="UMW48" i="7" s="1"/>
  <c r="UMY48" i="7" s="1"/>
  <c r="UNA48" i="7" s="1"/>
  <c r="UNC48" i="7" s="1"/>
  <c r="UNE48" i="7" s="1"/>
  <c r="UNG48" i="7" s="1"/>
  <c r="UNI48" i="7" s="1"/>
  <c r="UNK48" i="7" s="1"/>
  <c r="UNM48" i="7" s="1"/>
  <c r="UNO48" i="7" s="1"/>
  <c r="UNQ48" i="7" s="1"/>
  <c r="UNS48" i="7" s="1"/>
  <c r="UNU48" i="7" s="1"/>
  <c r="UNW48" i="7" s="1"/>
  <c r="UNY48" i="7" s="1"/>
  <c r="UOA48" i="7" s="1"/>
  <c r="UOC48" i="7" s="1"/>
  <c r="UOE48" i="7" s="1"/>
  <c r="UOG48" i="7" s="1"/>
  <c r="UOI48" i="7" s="1"/>
  <c r="UOK48" i="7" s="1"/>
  <c r="UOM48" i="7" s="1"/>
  <c r="UOO48" i="7" s="1"/>
  <c r="UOQ48" i="7" s="1"/>
  <c r="UOS48" i="7" s="1"/>
  <c r="UOU48" i="7" s="1"/>
  <c r="UOW48" i="7" s="1"/>
  <c r="UOY48" i="7" s="1"/>
  <c r="UPA48" i="7" s="1"/>
  <c r="UPC48" i="7" s="1"/>
  <c r="UPE48" i="7" s="1"/>
  <c r="UPG48" i="7" s="1"/>
  <c r="UPI48" i="7" s="1"/>
  <c r="UPK48" i="7" s="1"/>
  <c r="UPM48" i="7" s="1"/>
  <c r="UPO48" i="7" s="1"/>
  <c r="UPQ48" i="7" s="1"/>
  <c r="UPS48" i="7" s="1"/>
  <c r="UPU48" i="7" s="1"/>
  <c r="UPW48" i="7" s="1"/>
  <c r="UPY48" i="7" s="1"/>
  <c r="UQA48" i="7" s="1"/>
  <c r="UQC48" i="7" s="1"/>
  <c r="UQE48" i="7" s="1"/>
  <c r="UQG48" i="7" s="1"/>
  <c r="UQI48" i="7" s="1"/>
  <c r="UQK48" i="7" s="1"/>
  <c r="UQM48" i="7" s="1"/>
  <c r="UQO48" i="7" s="1"/>
  <c r="UQQ48" i="7" s="1"/>
  <c r="UQS48" i="7" s="1"/>
  <c r="UQU48" i="7" s="1"/>
  <c r="UQW48" i="7" s="1"/>
  <c r="UQY48" i="7" s="1"/>
  <c r="URA48" i="7" s="1"/>
  <c r="URC48" i="7" s="1"/>
  <c r="URE48" i="7" s="1"/>
  <c r="URG48" i="7" s="1"/>
  <c r="URI48" i="7" s="1"/>
  <c r="URK48" i="7" s="1"/>
  <c r="URM48" i="7" s="1"/>
  <c r="URO48" i="7" s="1"/>
  <c r="URQ48" i="7" s="1"/>
  <c r="URS48" i="7" s="1"/>
  <c r="URU48" i="7" s="1"/>
  <c r="URW48" i="7" s="1"/>
  <c r="URY48" i="7" s="1"/>
  <c r="USA48" i="7" s="1"/>
  <c r="USC48" i="7" s="1"/>
  <c r="USE48" i="7" s="1"/>
  <c r="USG48" i="7" s="1"/>
  <c r="USI48" i="7" s="1"/>
  <c r="USK48" i="7" s="1"/>
  <c r="USM48" i="7" s="1"/>
  <c r="USO48" i="7" s="1"/>
  <c r="USQ48" i="7" s="1"/>
  <c r="USS48" i="7" s="1"/>
  <c r="USU48" i="7" s="1"/>
  <c r="USW48" i="7" s="1"/>
  <c r="USY48" i="7" s="1"/>
  <c r="UTA48" i="7" s="1"/>
  <c r="UTC48" i="7" s="1"/>
  <c r="UTE48" i="7" s="1"/>
  <c r="UTG48" i="7" s="1"/>
  <c r="UTI48" i="7" s="1"/>
  <c r="UTK48" i="7" s="1"/>
  <c r="UTM48" i="7" s="1"/>
  <c r="UTO48" i="7" s="1"/>
  <c r="UTQ48" i="7" s="1"/>
  <c r="UTS48" i="7" s="1"/>
  <c r="UTU48" i="7" s="1"/>
  <c r="UTW48" i="7" s="1"/>
  <c r="UTY48" i="7" s="1"/>
  <c r="UUA48" i="7" s="1"/>
  <c r="UUC48" i="7" s="1"/>
  <c r="UUE48" i="7" s="1"/>
  <c r="UUG48" i="7" s="1"/>
  <c r="UUI48" i="7" s="1"/>
  <c r="UUK48" i="7" s="1"/>
  <c r="UUM48" i="7" s="1"/>
  <c r="UUO48" i="7" s="1"/>
  <c r="UUQ48" i="7" s="1"/>
  <c r="UUS48" i="7" s="1"/>
  <c r="UUU48" i="7" s="1"/>
  <c r="UUW48" i="7" s="1"/>
  <c r="UUY48" i="7" s="1"/>
  <c r="UVA48" i="7" s="1"/>
  <c r="UVC48" i="7" s="1"/>
  <c r="UVE48" i="7" s="1"/>
  <c r="UVG48" i="7" s="1"/>
  <c r="UVI48" i="7" s="1"/>
  <c r="UVK48" i="7" s="1"/>
  <c r="UVM48" i="7" s="1"/>
  <c r="UVO48" i="7" s="1"/>
  <c r="UVQ48" i="7" s="1"/>
  <c r="UVS48" i="7" s="1"/>
  <c r="UVU48" i="7" s="1"/>
  <c r="UVW48" i="7" s="1"/>
  <c r="UVY48" i="7" s="1"/>
  <c r="UWA48" i="7" s="1"/>
  <c r="UWC48" i="7" s="1"/>
  <c r="UWE48" i="7" s="1"/>
  <c r="UWG48" i="7" s="1"/>
  <c r="UWI48" i="7" s="1"/>
  <c r="UWK48" i="7" s="1"/>
  <c r="UWM48" i="7" s="1"/>
  <c r="UWO48" i="7" s="1"/>
  <c r="UWQ48" i="7" s="1"/>
  <c r="UWS48" i="7" s="1"/>
  <c r="UWU48" i="7" s="1"/>
  <c r="UWW48" i="7" s="1"/>
  <c r="UWY48" i="7" s="1"/>
  <c r="UXA48" i="7" s="1"/>
  <c r="UXC48" i="7" s="1"/>
  <c r="UXE48" i="7" s="1"/>
  <c r="UXG48" i="7" s="1"/>
  <c r="UXI48" i="7" s="1"/>
  <c r="UXK48" i="7" s="1"/>
  <c r="UXM48" i="7" s="1"/>
  <c r="UXO48" i="7" s="1"/>
  <c r="UXQ48" i="7" s="1"/>
  <c r="UXS48" i="7" s="1"/>
  <c r="UXU48" i="7" s="1"/>
  <c r="UXW48" i="7" s="1"/>
  <c r="UXY48" i="7" s="1"/>
  <c r="UYA48" i="7" s="1"/>
  <c r="UYC48" i="7" s="1"/>
  <c r="UYE48" i="7" s="1"/>
  <c r="UYG48" i="7" s="1"/>
  <c r="UYI48" i="7" s="1"/>
  <c r="UYK48" i="7" s="1"/>
  <c r="UYM48" i="7" s="1"/>
  <c r="UYO48" i="7" s="1"/>
  <c r="UYQ48" i="7" s="1"/>
  <c r="UYS48" i="7" s="1"/>
  <c r="UYU48" i="7" s="1"/>
  <c r="UYW48" i="7" s="1"/>
  <c r="UYY48" i="7" s="1"/>
  <c r="UZA48" i="7" s="1"/>
  <c r="UZC48" i="7" s="1"/>
  <c r="UZE48" i="7" s="1"/>
  <c r="UZG48" i="7" s="1"/>
  <c r="UZI48" i="7" s="1"/>
  <c r="UZK48" i="7" s="1"/>
  <c r="UZM48" i="7" s="1"/>
  <c r="UZO48" i="7" s="1"/>
  <c r="UZQ48" i="7" s="1"/>
  <c r="UZS48" i="7" s="1"/>
  <c r="UZU48" i="7" s="1"/>
  <c r="UZW48" i="7" s="1"/>
  <c r="UZY48" i="7" s="1"/>
  <c r="VAA48" i="7" s="1"/>
  <c r="VAC48" i="7" s="1"/>
  <c r="VAE48" i="7" s="1"/>
  <c r="VAG48" i="7" s="1"/>
  <c r="VAI48" i="7" s="1"/>
  <c r="VAK48" i="7" s="1"/>
  <c r="VAM48" i="7" s="1"/>
  <c r="VAO48" i="7" s="1"/>
  <c r="VAQ48" i="7" s="1"/>
  <c r="VAS48" i="7" s="1"/>
  <c r="VAU48" i="7" s="1"/>
  <c r="VAW48" i="7" s="1"/>
  <c r="VAY48" i="7" s="1"/>
  <c r="VBA48" i="7" s="1"/>
  <c r="VBC48" i="7" s="1"/>
  <c r="VBE48" i="7" s="1"/>
  <c r="VBG48" i="7" s="1"/>
  <c r="VBI48" i="7" s="1"/>
  <c r="VBK48" i="7" s="1"/>
  <c r="VBM48" i="7" s="1"/>
  <c r="VBO48" i="7" s="1"/>
  <c r="VBQ48" i="7" s="1"/>
  <c r="VBS48" i="7" s="1"/>
  <c r="VBU48" i="7" s="1"/>
  <c r="VBW48" i="7" s="1"/>
  <c r="VBY48" i="7" s="1"/>
  <c r="VCA48" i="7" s="1"/>
  <c r="VCC48" i="7" s="1"/>
  <c r="VCE48" i="7" s="1"/>
  <c r="VCG48" i="7" s="1"/>
  <c r="VCI48" i="7" s="1"/>
  <c r="VCK48" i="7" s="1"/>
  <c r="VCM48" i="7" s="1"/>
  <c r="VCO48" i="7" s="1"/>
  <c r="VCQ48" i="7" s="1"/>
  <c r="VCS48" i="7" s="1"/>
  <c r="VCU48" i="7" s="1"/>
  <c r="VCW48" i="7" s="1"/>
  <c r="VCY48" i="7" s="1"/>
  <c r="VDA48" i="7" s="1"/>
  <c r="VDC48" i="7" s="1"/>
  <c r="VDE48" i="7" s="1"/>
  <c r="VDG48" i="7" s="1"/>
  <c r="VDI48" i="7" s="1"/>
  <c r="VDK48" i="7" s="1"/>
  <c r="VDM48" i="7" s="1"/>
  <c r="VDO48" i="7" s="1"/>
  <c r="VDQ48" i="7" s="1"/>
  <c r="VDS48" i="7" s="1"/>
  <c r="VDU48" i="7" s="1"/>
  <c r="VDW48" i="7" s="1"/>
  <c r="VDY48" i="7" s="1"/>
  <c r="VEA48" i="7" s="1"/>
  <c r="VEC48" i="7" s="1"/>
  <c r="VEE48" i="7" s="1"/>
  <c r="VEG48" i="7" s="1"/>
  <c r="VEI48" i="7" s="1"/>
  <c r="VEK48" i="7" s="1"/>
  <c r="VEM48" i="7" s="1"/>
  <c r="VEO48" i="7" s="1"/>
  <c r="VEQ48" i="7" s="1"/>
  <c r="VES48" i="7" s="1"/>
  <c r="VEU48" i="7" s="1"/>
  <c r="VEW48" i="7" s="1"/>
  <c r="VEY48" i="7" s="1"/>
  <c r="VFA48" i="7" s="1"/>
  <c r="VFC48" i="7" s="1"/>
  <c r="VFE48" i="7" s="1"/>
  <c r="VFG48" i="7" s="1"/>
  <c r="VFI48" i="7" s="1"/>
  <c r="VFK48" i="7" s="1"/>
  <c r="VFM48" i="7" s="1"/>
  <c r="VFO48" i="7" s="1"/>
  <c r="VFQ48" i="7" s="1"/>
  <c r="VFS48" i="7" s="1"/>
  <c r="VFU48" i="7" s="1"/>
  <c r="VFW48" i="7" s="1"/>
  <c r="VFY48" i="7" s="1"/>
  <c r="VGA48" i="7" s="1"/>
  <c r="VGC48" i="7" s="1"/>
  <c r="VGE48" i="7" s="1"/>
  <c r="VGG48" i="7" s="1"/>
  <c r="VGI48" i="7" s="1"/>
  <c r="VGK48" i="7" s="1"/>
  <c r="VGM48" i="7" s="1"/>
  <c r="VGO48" i="7" s="1"/>
  <c r="VGQ48" i="7" s="1"/>
  <c r="VGS48" i="7" s="1"/>
  <c r="VGU48" i="7" s="1"/>
  <c r="VGW48" i="7" s="1"/>
  <c r="VGY48" i="7" s="1"/>
  <c r="VHA48" i="7" s="1"/>
  <c r="VHC48" i="7" s="1"/>
  <c r="VHE48" i="7" s="1"/>
  <c r="VHG48" i="7" s="1"/>
  <c r="VHI48" i="7" s="1"/>
  <c r="VHK48" i="7" s="1"/>
  <c r="VHM48" i="7" s="1"/>
  <c r="VHO48" i="7" s="1"/>
  <c r="VHQ48" i="7" s="1"/>
  <c r="VHS48" i="7" s="1"/>
  <c r="VHU48" i="7" s="1"/>
  <c r="VHW48" i="7" s="1"/>
  <c r="VHY48" i="7" s="1"/>
  <c r="VIA48" i="7" s="1"/>
  <c r="VIC48" i="7" s="1"/>
  <c r="VIE48" i="7" s="1"/>
  <c r="VIG48" i="7" s="1"/>
  <c r="VII48" i="7" s="1"/>
  <c r="VIK48" i="7" s="1"/>
  <c r="VIM48" i="7" s="1"/>
  <c r="VIO48" i="7" s="1"/>
  <c r="VIQ48" i="7" s="1"/>
  <c r="VIS48" i="7" s="1"/>
  <c r="VIU48" i="7" s="1"/>
  <c r="VIW48" i="7" s="1"/>
  <c r="VIY48" i="7" s="1"/>
  <c r="VJA48" i="7" s="1"/>
  <c r="VJC48" i="7" s="1"/>
  <c r="VJE48" i="7" s="1"/>
  <c r="VJG48" i="7" s="1"/>
  <c r="VJI48" i="7" s="1"/>
  <c r="VJK48" i="7" s="1"/>
  <c r="VJM48" i="7" s="1"/>
  <c r="VJO48" i="7" s="1"/>
  <c r="VJQ48" i="7" s="1"/>
  <c r="VJS48" i="7" s="1"/>
  <c r="VJU48" i="7" s="1"/>
  <c r="VJW48" i="7" s="1"/>
  <c r="VJY48" i="7" s="1"/>
  <c r="VKA48" i="7" s="1"/>
  <c r="VKC48" i="7" s="1"/>
  <c r="VKE48" i="7" s="1"/>
  <c r="VKG48" i="7" s="1"/>
  <c r="VKI48" i="7" s="1"/>
  <c r="VKK48" i="7" s="1"/>
  <c r="VKM48" i="7" s="1"/>
  <c r="VKO48" i="7" s="1"/>
  <c r="VKQ48" i="7" s="1"/>
  <c r="VKS48" i="7" s="1"/>
  <c r="VKU48" i="7" s="1"/>
  <c r="VKW48" i="7" s="1"/>
  <c r="VKY48" i="7" s="1"/>
  <c r="VLA48" i="7" s="1"/>
  <c r="VLC48" i="7" s="1"/>
  <c r="VLE48" i="7" s="1"/>
  <c r="VLG48" i="7" s="1"/>
  <c r="VLI48" i="7" s="1"/>
  <c r="VLK48" i="7" s="1"/>
  <c r="VLM48" i="7" s="1"/>
  <c r="VLO48" i="7" s="1"/>
  <c r="VLQ48" i="7" s="1"/>
  <c r="VLS48" i="7" s="1"/>
  <c r="VLU48" i="7" s="1"/>
  <c r="VLW48" i="7" s="1"/>
  <c r="VLY48" i="7" s="1"/>
  <c r="VMA48" i="7" s="1"/>
  <c r="VMC48" i="7" s="1"/>
  <c r="VME48" i="7" s="1"/>
  <c r="VMG48" i="7" s="1"/>
  <c r="VMI48" i="7" s="1"/>
  <c r="VMK48" i="7" s="1"/>
  <c r="VMM48" i="7" s="1"/>
  <c r="VMO48" i="7" s="1"/>
  <c r="VMQ48" i="7" s="1"/>
  <c r="VMS48" i="7" s="1"/>
  <c r="VMU48" i="7" s="1"/>
  <c r="VMW48" i="7" s="1"/>
  <c r="VMY48" i="7" s="1"/>
  <c r="VNA48" i="7" s="1"/>
  <c r="VNC48" i="7" s="1"/>
  <c r="VNE48" i="7" s="1"/>
  <c r="VNG48" i="7" s="1"/>
  <c r="VNI48" i="7" s="1"/>
  <c r="VNK48" i="7" s="1"/>
  <c r="VNM48" i="7" s="1"/>
  <c r="VNO48" i="7" s="1"/>
  <c r="VNQ48" i="7" s="1"/>
  <c r="VNS48" i="7" s="1"/>
  <c r="VNU48" i="7" s="1"/>
  <c r="VNW48" i="7" s="1"/>
  <c r="VNY48" i="7" s="1"/>
  <c r="VOA48" i="7" s="1"/>
  <c r="VOC48" i="7" s="1"/>
  <c r="VOE48" i="7" s="1"/>
  <c r="VOG48" i="7" s="1"/>
  <c r="VOI48" i="7" s="1"/>
  <c r="VOK48" i="7" s="1"/>
  <c r="VOM48" i="7" s="1"/>
  <c r="VOO48" i="7" s="1"/>
  <c r="VOQ48" i="7" s="1"/>
  <c r="VOS48" i="7" s="1"/>
  <c r="VOU48" i="7" s="1"/>
  <c r="VOW48" i="7" s="1"/>
  <c r="VOY48" i="7" s="1"/>
  <c r="VPA48" i="7" s="1"/>
  <c r="VPC48" i="7" s="1"/>
  <c r="VPE48" i="7" s="1"/>
  <c r="VPG48" i="7" s="1"/>
  <c r="VPI48" i="7" s="1"/>
  <c r="VPK48" i="7" s="1"/>
  <c r="VPM48" i="7" s="1"/>
  <c r="VPO48" i="7" s="1"/>
  <c r="VPQ48" i="7" s="1"/>
  <c r="VPS48" i="7" s="1"/>
  <c r="VPU48" i="7" s="1"/>
  <c r="VPW48" i="7" s="1"/>
  <c r="VPY48" i="7" s="1"/>
  <c r="VQA48" i="7" s="1"/>
  <c r="VQC48" i="7" s="1"/>
  <c r="VQE48" i="7" s="1"/>
  <c r="VQG48" i="7" s="1"/>
  <c r="VQI48" i="7" s="1"/>
  <c r="VQK48" i="7" s="1"/>
  <c r="VQM48" i="7" s="1"/>
  <c r="VQO48" i="7" s="1"/>
  <c r="VQQ48" i="7" s="1"/>
  <c r="VQS48" i="7" s="1"/>
  <c r="VQU48" i="7" s="1"/>
  <c r="VQW48" i="7" s="1"/>
  <c r="VQY48" i="7" s="1"/>
  <c r="VRA48" i="7" s="1"/>
  <c r="VRC48" i="7" s="1"/>
  <c r="VRE48" i="7" s="1"/>
  <c r="VRG48" i="7" s="1"/>
  <c r="VRI48" i="7" s="1"/>
  <c r="VRK48" i="7" s="1"/>
  <c r="VRM48" i="7" s="1"/>
  <c r="VRO48" i="7" s="1"/>
  <c r="VRQ48" i="7" s="1"/>
  <c r="VRS48" i="7" s="1"/>
  <c r="VRU48" i="7" s="1"/>
  <c r="VRW48" i="7" s="1"/>
  <c r="VRY48" i="7" s="1"/>
  <c r="VSA48" i="7" s="1"/>
  <c r="VSC48" i="7" s="1"/>
  <c r="VSE48" i="7" s="1"/>
  <c r="VSG48" i="7" s="1"/>
  <c r="VSI48" i="7" s="1"/>
  <c r="VSK48" i="7" s="1"/>
  <c r="VSM48" i="7" s="1"/>
  <c r="VSO48" i="7" s="1"/>
  <c r="VSQ48" i="7" s="1"/>
  <c r="VSS48" i="7" s="1"/>
  <c r="VSU48" i="7" s="1"/>
  <c r="VSW48" i="7" s="1"/>
  <c r="VSY48" i="7" s="1"/>
  <c r="VTA48" i="7" s="1"/>
  <c r="VTC48" i="7" s="1"/>
  <c r="VTE48" i="7" s="1"/>
  <c r="VTG48" i="7" s="1"/>
  <c r="VTI48" i="7" s="1"/>
  <c r="VTK48" i="7" s="1"/>
  <c r="VTM48" i="7" s="1"/>
  <c r="VTO48" i="7" s="1"/>
  <c r="VTQ48" i="7" s="1"/>
  <c r="VTS48" i="7" s="1"/>
  <c r="VTU48" i="7" s="1"/>
  <c r="VTW48" i="7" s="1"/>
  <c r="VTY48" i="7" s="1"/>
  <c r="VUA48" i="7" s="1"/>
  <c r="VUC48" i="7" s="1"/>
  <c r="VUE48" i="7" s="1"/>
  <c r="VUG48" i="7" s="1"/>
  <c r="VUI48" i="7" s="1"/>
  <c r="VUK48" i="7" s="1"/>
  <c r="VUM48" i="7" s="1"/>
  <c r="VUO48" i="7" s="1"/>
  <c r="VUQ48" i="7" s="1"/>
  <c r="VUS48" i="7" s="1"/>
  <c r="VUU48" i="7" s="1"/>
  <c r="VUW48" i="7" s="1"/>
  <c r="VUY48" i="7" s="1"/>
  <c r="VVA48" i="7" s="1"/>
  <c r="VVC48" i="7" s="1"/>
  <c r="VVE48" i="7" s="1"/>
  <c r="VVG48" i="7" s="1"/>
  <c r="VVI48" i="7" s="1"/>
  <c r="VVK48" i="7" s="1"/>
  <c r="VVM48" i="7" s="1"/>
  <c r="VVO48" i="7" s="1"/>
  <c r="VVQ48" i="7" s="1"/>
  <c r="VVS48" i="7" s="1"/>
  <c r="VVU48" i="7" s="1"/>
  <c r="VVW48" i="7" s="1"/>
  <c r="VVY48" i="7" s="1"/>
  <c r="VWA48" i="7" s="1"/>
  <c r="VWC48" i="7" s="1"/>
  <c r="VWE48" i="7" s="1"/>
  <c r="VWG48" i="7" s="1"/>
  <c r="VWI48" i="7" s="1"/>
  <c r="VWK48" i="7" s="1"/>
  <c r="VWM48" i="7" s="1"/>
  <c r="VWO48" i="7" s="1"/>
  <c r="VWQ48" i="7" s="1"/>
  <c r="VWS48" i="7" s="1"/>
  <c r="VWU48" i="7" s="1"/>
  <c r="VWW48" i="7" s="1"/>
  <c r="VWY48" i="7" s="1"/>
  <c r="VXA48" i="7" s="1"/>
  <c r="VXC48" i="7" s="1"/>
  <c r="VXE48" i="7" s="1"/>
  <c r="VXG48" i="7" s="1"/>
  <c r="VXI48" i="7" s="1"/>
  <c r="VXK48" i="7" s="1"/>
  <c r="VXM48" i="7" s="1"/>
  <c r="VXO48" i="7" s="1"/>
  <c r="VXQ48" i="7" s="1"/>
  <c r="VXS48" i="7" s="1"/>
  <c r="VXU48" i="7" s="1"/>
  <c r="VXW48" i="7" s="1"/>
  <c r="VXY48" i="7" s="1"/>
  <c r="VYA48" i="7" s="1"/>
  <c r="VYC48" i="7" s="1"/>
  <c r="VYE48" i="7" s="1"/>
  <c r="VYG48" i="7" s="1"/>
  <c r="VYI48" i="7" s="1"/>
  <c r="VYK48" i="7" s="1"/>
  <c r="VYM48" i="7" s="1"/>
  <c r="VYO48" i="7" s="1"/>
  <c r="VYQ48" i="7" s="1"/>
  <c r="VYS48" i="7" s="1"/>
  <c r="VYU48" i="7" s="1"/>
  <c r="VYW48" i="7" s="1"/>
  <c r="VYY48" i="7" s="1"/>
  <c r="VZA48" i="7" s="1"/>
  <c r="VZC48" i="7" s="1"/>
  <c r="VZE48" i="7" s="1"/>
  <c r="VZG48" i="7" s="1"/>
  <c r="VZI48" i="7" s="1"/>
  <c r="VZK48" i="7" s="1"/>
  <c r="VZM48" i="7" s="1"/>
  <c r="VZO48" i="7" s="1"/>
  <c r="VZQ48" i="7" s="1"/>
  <c r="VZS48" i="7" s="1"/>
  <c r="VZU48" i="7" s="1"/>
  <c r="VZW48" i="7" s="1"/>
  <c r="VZY48" i="7" s="1"/>
  <c r="WAA48" i="7" s="1"/>
  <c r="WAC48" i="7" s="1"/>
  <c r="WAE48" i="7" s="1"/>
  <c r="WAG48" i="7" s="1"/>
  <c r="WAI48" i="7" s="1"/>
  <c r="WAK48" i="7" s="1"/>
  <c r="WAM48" i="7" s="1"/>
  <c r="WAO48" i="7" s="1"/>
  <c r="WAQ48" i="7" s="1"/>
  <c r="WAS48" i="7" s="1"/>
  <c r="WAU48" i="7" s="1"/>
  <c r="WAW48" i="7" s="1"/>
  <c r="WAY48" i="7" s="1"/>
  <c r="WBA48" i="7" s="1"/>
  <c r="WBC48" i="7" s="1"/>
  <c r="WBE48" i="7" s="1"/>
  <c r="WBG48" i="7" s="1"/>
  <c r="WBI48" i="7" s="1"/>
  <c r="WBK48" i="7" s="1"/>
  <c r="WBM48" i="7" s="1"/>
  <c r="WBO48" i="7" s="1"/>
  <c r="WBQ48" i="7" s="1"/>
  <c r="WBS48" i="7" s="1"/>
  <c r="WBU48" i="7" s="1"/>
  <c r="WBW48" i="7" s="1"/>
  <c r="WBY48" i="7" s="1"/>
  <c r="WCA48" i="7" s="1"/>
  <c r="WCC48" i="7" s="1"/>
  <c r="WCE48" i="7" s="1"/>
  <c r="WCG48" i="7" s="1"/>
  <c r="WCI48" i="7" s="1"/>
  <c r="WCK48" i="7" s="1"/>
  <c r="WCM48" i="7" s="1"/>
  <c r="WCO48" i="7" s="1"/>
  <c r="WCQ48" i="7" s="1"/>
  <c r="WCS48" i="7" s="1"/>
  <c r="WCU48" i="7" s="1"/>
  <c r="WCW48" i="7" s="1"/>
  <c r="WCY48" i="7" s="1"/>
  <c r="WDA48" i="7" s="1"/>
  <c r="WDC48" i="7" s="1"/>
  <c r="WDE48" i="7" s="1"/>
  <c r="WDG48" i="7" s="1"/>
  <c r="WDI48" i="7" s="1"/>
  <c r="WDK48" i="7" s="1"/>
  <c r="WDM48" i="7" s="1"/>
  <c r="WDO48" i="7" s="1"/>
  <c r="WDQ48" i="7" s="1"/>
  <c r="WDS48" i="7" s="1"/>
  <c r="WDU48" i="7" s="1"/>
  <c r="WDW48" i="7" s="1"/>
  <c r="WDY48" i="7" s="1"/>
  <c r="WEA48" i="7" s="1"/>
  <c r="WEC48" i="7" s="1"/>
  <c r="WEE48" i="7" s="1"/>
  <c r="WEG48" i="7" s="1"/>
  <c r="WEI48" i="7" s="1"/>
  <c r="WEK48" i="7" s="1"/>
  <c r="WEM48" i="7" s="1"/>
  <c r="WEO48" i="7" s="1"/>
  <c r="WEQ48" i="7" s="1"/>
  <c r="WES48" i="7" s="1"/>
  <c r="WEU48" i="7" s="1"/>
  <c r="WEW48" i="7" s="1"/>
  <c r="WEY48" i="7" s="1"/>
  <c r="WFA48" i="7" s="1"/>
  <c r="WFC48" i="7" s="1"/>
  <c r="WFE48" i="7" s="1"/>
  <c r="WFG48" i="7" s="1"/>
  <c r="WFI48" i="7" s="1"/>
  <c r="WFK48" i="7" s="1"/>
  <c r="WFM48" i="7" s="1"/>
  <c r="WFO48" i="7" s="1"/>
  <c r="WFQ48" i="7" s="1"/>
  <c r="WFS48" i="7" s="1"/>
  <c r="WFU48" i="7" s="1"/>
  <c r="WFW48" i="7" s="1"/>
  <c r="WFY48" i="7" s="1"/>
  <c r="WGA48" i="7" s="1"/>
  <c r="WGC48" i="7" s="1"/>
  <c r="WGE48" i="7" s="1"/>
  <c r="WGG48" i="7" s="1"/>
  <c r="WGI48" i="7" s="1"/>
  <c r="WGK48" i="7" s="1"/>
  <c r="WGM48" i="7" s="1"/>
  <c r="WGO48" i="7" s="1"/>
  <c r="WGQ48" i="7" s="1"/>
  <c r="WGS48" i="7" s="1"/>
  <c r="WGU48" i="7" s="1"/>
  <c r="WGW48" i="7" s="1"/>
  <c r="WGY48" i="7" s="1"/>
  <c r="WHA48" i="7" s="1"/>
  <c r="WHC48" i="7" s="1"/>
  <c r="WHE48" i="7" s="1"/>
  <c r="WHG48" i="7" s="1"/>
  <c r="WHI48" i="7" s="1"/>
  <c r="WHK48" i="7" s="1"/>
  <c r="WHM48" i="7" s="1"/>
  <c r="WHO48" i="7" s="1"/>
  <c r="WHQ48" i="7" s="1"/>
  <c r="WHS48" i="7" s="1"/>
  <c r="WHU48" i="7" s="1"/>
  <c r="WHW48" i="7" s="1"/>
  <c r="WHY48" i="7" s="1"/>
  <c r="WIA48" i="7" s="1"/>
  <c r="WIC48" i="7" s="1"/>
  <c r="WIE48" i="7" s="1"/>
  <c r="WIG48" i="7" s="1"/>
  <c r="WII48" i="7" s="1"/>
  <c r="WIK48" i="7" s="1"/>
  <c r="WIM48" i="7" s="1"/>
  <c r="WIO48" i="7" s="1"/>
  <c r="WIQ48" i="7" s="1"/>
  <c r="WIS48" i="7" s="1"/>
  <c r="WIU48" i="7" s="1"/>
  <c r="WIW48" i="7" s="1"/>
  <c r="WIY48" i="7" s="1"/>
  <c r="WJA48" i="7" s="1"/>
  <c r="WJC48" i="7" s="1"/>
  <c r="WJE48" i="7" s="1"/>
  <c r="WJG48" i="7" s="1"/>
  <c r="WJI48" i="7" s="1"/>
  <c r="WJK48" i="7" s="1"/>
  <c r="WJM48" i="7" s="1"/>
  <c r="WJO48" i="7" s="1"/>
  <c r="WJQ48" i="7" s="1"/>
  <c r="WJS48" i="7" s="1"/>
  <c r="WJU48" i="7" s="1"/>
  <c r="WJW48" i="7" s="1"/>
  <c r="WJY48" i="7" s="1"/>
  <c r="WKA48" i="7" s="1"/>
  <c r="WKC48" i="7" s="1"/>
  <c r="WKE48" i="7" s="1"/>
  <c r="WKG48" i="7" s="1"/>
  <c r="WKI48" i="7" s="1"/>
  <c r="WKK48" i="7" s="1"/>
  <c r="WKM48" i="7" s="1"/>
  <c r="WKO48" i="7" s="1"/>
  <c r="WKQ48" i="7" s="1"/>
  <c r="WKS48" i="7" s="1"/>
  <c r="WKU48" i="7" s="1"/>
  <c r="WKW48" i="7" s="1"/>
  <c r="WKY48" i="7" s="1"/>
  <c r="WLA48" i="7" s="1"/>
  <c r="WLC48" i="7" s="1"/>
  <c r="WLE48" i="7" s="1"/>
  <c r="WLG48" i="7" s="1"/>
  <c r="WLI48" i="7" s="1"/>
  <c r="WLK48" i="7" s="1"/>
  <c r="WLM48" i="7" s="1"/>
  <c r="WLO48" i="7" s="1"/>
  <c r="WLQ48" i="7" s="1"/>
  <c r="WLS48" i="7" s="1"/>
  <c r="WLU48" i="7" s="1"/>
  <c r="WLW48" i="7" s="1"/>
  <c r="WLY48" i="7" s="1"/>
  <c r="WMA48" i="7" s="1"/>
  <c r="WMC48" i="7" s="1"/>
  <c r="WME48" i="7" s="1"/>
  <c r="WMG48" i="7" s="1"/>
  <c r="WMI48" i="7" s="1"/>
  <c r="WMK48" i="7" s="1"/>
  <c r="WMM48" i="7" s="1"/>
  <c r="WMO48" i="7" s="1"/>
  <c r="WMQ48" i="7" s="1"/>
  <c r="WMS48" i="7" s="1"/>
  <c r="WMU48" i="7" s="1"/>
  <c r="WMW48" i="7" s="1"/>
  <c r="WMY48" i="7" s="1"/>
  <c r="WNA48" i="7" s="1"/>
  <c r="WNC48" i="7" s="1"/>
  <c r="WNE48" i="7" s="1"/>
  <c r="WNG48" i="7" s="1"/>
  <c r="WNI48" i="7" s="1"/>
  <c r="WNK48" i="7" s="1"/>
  <c r="WNM48" i="7" s="1"/>
  <c r="WNO48" i="7" s="1"/>
  <c r="WNQ48" i="7" s="1"/>
  <c r="WNS48" i="7" s="1"/>
  <c r="WNU48" i="7" s="1"/>
  <c r="WNW48" i="7" s="1"/>
  <c r="WNY48" i="7" s="1"/>
  <c r="WOA48" i="7" s="1"/>
  <c r="WOC48" i="7" s="1"/>
  <c r="WOE48" i="7" s="1"/>
  <c r="WOG48" i="7" s="1"/>
  <c r="WOI48" i="7" s="1"/>
  <c r="WOK48" i="7" s="1"/>
  <c r="WOM48" i="7" s="1"/>
  <c r="WOO48" i="7" s="1"/>
  <c r="WOQ48" i="7" s="1"/>
  <c r="WOS48" i="7" s="1"/>
  <c r="WOU48" i="7" s="1"/>
  <c r="WOW48" i="7" s="1"/>
  <c r="WOY48" i="7" s="1"/>
  <c r="WPA48" i="7" s="1"/>
  <c r="WPC48" i="7" s="1"/>
  <c r="WPE48" i="7" s="1"/>
  <c r="WPG48" i="7" s="1"/>
  <c r="WPI48" i="7" s="1"/>
  <c r="WPK48" i="7" s="1"/>
  <c r="WPM48" i="7" s="1"/>
  <c r="WPO48" i="7" s="1"/>
  <c r="WPQ48" i="7" s="1"/>
  <c r="WPS48" i="7" s="1"/>
  <c r="WPU48" i="7" s="1"/>
  <c r="WPW48" i="7" s="1"/>
  <c r="WPY48" i="7" s="1"/>
  <c r="WQA48" i="7" s="1"/>
  <c r="WQC48" i="7" s="1"/>
  <c r="WQE48" i="7" s="1"/>
  <c r="WQG48" i="7" s="1"/>
  <c r="WQI48" i="7" s="1"/>
  <c r="WQK48" i="7" s="1"/>
  <c r="WQM48" i="7" s="1"/>
  <c r="WQO48" i="7" s="1"/>
  <c r="WQQ48" i="7" s="1"/>
  <c r="WQS48" i="7" s="1"/>
  <c r="WQU48" i="7" s="1"/>
  <c r="WQW48" i="7" s="1"/>
  <c r="WQY48" i="7" s="1"/>
  <c r="WRA48" i="7" s="1"/>
  <c r="WRC48" i="7" s="1"/>
  <c r="WRE48" i="7" s="1"/>
  <c r="WRG48" i="7" s="1"/>
  <c r="WRI48" i="7" s="1"/>
  <c r="WRK48" i="7" s="1"/>
  <c r="WRM48" i="7" s="1"/>
  <c r="WRO48" i="7" s="1"/>
  <c r="WRQ48" i="7" s="1"/>
  <c r="WRS48" i="7" s="1"/>
  <c r="WRU48" i="7" s="1"/>
  <c r="WRW48" i="7" s="1"/>
  <c r="WRY48" i="7" s="1"/>
  <c r="WSA48" i="7" s="1"/>
  <c r="WSC48" i="7" s="1"/>
  <c r="WSE48" i="7" s="1"/>
  <c r="WSG48" i="7" s="1"/>
  <c r="WSI48" i="7" s="1"/>
  <c r="WSK48" i="7" s="1"/>
  <c r="WSM48" i="7" s="1"/>
  <c r="WSO48" i="7" s="1"/>
  <c r="WSQ48" i="7" s="1"/>
  <c r="WSS48" i="7" s="1"/>
  <c r="WSU48" i="7" s="1"/>
  <c r="WSW48" i="7" s="1"/>
  <c r="WSY48" i="7" s="1"/>
  <c r="WTA48" i="7" s="1"/>
  <c r="WTC48" i="7" s="1"/>
  <c r="WTE48" i="7" s="1"/>
  <c r="WTG48" i="7" s="1"/>
  <c r="WTI48" i="7" s="1"/>
  <c r="WTK48" i="7" s="1"/>
  <c r="WTM48" i="7" s="1"/>
  <c r="WTO48" i="7" s="1"/>
  <c r="WTQ48" i="7" s="1"/>
  <c r="WTS48" i="7" s="1"/>
  <c r="WTU48" i="7" s="1"/>
  <c r="WTW48" i="7" s="1"/>
  <c r="WTY48" i="7" s="1"/>
  <c r="WUA48" i="7" s="1"/>
  <c r="WUC48" i="7" s="1"/>
  <c r="WUE48" i="7" s="1"/>
  <c r="WUG48" i="7" s="1"/>
  <c r="WUI48" i="7" s="1"/>
  <c r="WUK48" i="7" s="1"/>
  <c r="WUM48" i="7" s="1"/>
  <c r="WUO48" i="7" s="1"/>
  <c r="WUQ48" i="7" s="1"/>
  <c r="WUS48" i="7" s="1"/>
  <c r="WUU48" i="7" s="1"/>
  <c r="WUW48" i="7" s="1"/>
  <c r="WUY48" i="7" s="1"/>
  <c r="WVA48" i="7" s="1"/>
  <c r="WVC48" i="7" s="1"/>
  <c r="WVE48" i="7" s="1"/>
  <c r="WVG48" i="7" s="1"/>
  <c r="WVI48" i="7" s="1"/>
  <c r="WVK48" i="7" s="1"/>
  <c r="WVM48" i="7" s="1"/>
  <c r="WVO48" i="7" s="1"/>
  <c r="WVQ48" i="7" s="1"/>
  <c r="WVS48" i="7" s="1"/>
  <c r="WVU48" i="7" s="1"/>
  <c r="WVW48" i="7" s="1"/>
  <c r="WVY48" i="7" s="1"/>
  <c r="WWA48" i="7" s="1"/>
  <c r="WWC48" i="7" s="1"/>
  <c r="WWE48" i="7" s="1"/>
  <c r="WWG48" i="7" s="1"/>
  <c r="WWI48" i="7" s="1"/>
  <c r="WWK48" i="7" s="1"/>
  <c r="WWM48" i="7" s="1"/>
  <c r="WWO48" i="7" s="1"/>
  <c r="WWQ48" i="7" s="1"/>
  <c r="WWS48" i="7" s="1"/>
  <c r="WWU48" i="7" s="1"/>
  <c r="WWW48" i="7" s="1"/>
  <c r="WWY48" i="7" s="1"/>
  <c r="WXA48" i="7" s="1"/>
  <c r="WXC48" i="7" s="1"/>
  <c r="WXE48" i="7" s="1"/>
  <c r="WXG48" i="7" s="1"/>
  <c r="WXI48" i="7" s="1"/>
  <c r="WXK48" i="7" s="1"/>
  <c r="WXM48" i="7" s="1"/>
  <c r="WXO48" i="7" s="1"/>
  <c r="WXQ48" i="7" s="1"/>
  <c r="WXS48" i="7" s="1"/>
  <c r="WXU48" i="7" s="1"/>
  <c r="WXW48" i="7" s="1"/>
  <c r="WXY48" i="7" s="1"/>
  <c r="WYA48" i="7" s="1"/>
  <c r="WYC48" i="7" s="1"/>
  <c r="WYE48" i="7" s="1"/>
  <c r="WYG48" i="7" s="1"/>
  <c r="WYI48" i="7" s="1"/>
  <c r="WYK48" i="7" s="1"/>
  <c r="WYM48" i="7" s="1"/>
  <c r="WYO48" i="7" s="1"/>
  <c r="WYQ48" i="7" s="1"/>
  <c r="WYS48" i="7" s="1"/>
  <c r="WYU48" i="7" s="1"/>
  <c r="WYW48" i="7" s="1"/>
  <c r="WYY48" i="7" s="1"/>
  <c r="WZA48" i="7" s="1"/>
  <c r="WZC48" i="7" s="1"/>
  <c r="WZE48" i="7" s="1"/>
  <c r="WZG48" i="7" s="1"/>
  <c r="WZI48" i="7" s="1"/>
  <c r="WZK48" i="7" s="1"/>
  <c r="WZM48" i="7" s="1"/>
  <c r="WZO48" i="7" s="1"/>
  <c r="WZQ48" i="7" s="1"/>
  <c r="WZS48" i="7" s="1"/>
  <c r="WZU48" i="7" s="1"/>
  <c r="WZW48" i="7" s="1"/>
  <c r="WZY48" i="7" s="1"/>
  <c r="XAA48" i="7" s="1"/>
  <c r="XAC48" i="7" s="1"/>
  <c r="XAE48" i="7" s="1"/>
  <c r="XAG48" i="7" s="1"/>
  <c r="XAI48" i="7" s="1"/>
  <c r="XAK48" i="7" s="1"/>
  <c r="XAM48" i="7" s="1"/>
  <c r="XAO48" i="7" s="1"/>
  <c r="XAQ48" i="7" s="1"/>
  <c r="XAS48" i="7" s="1"/>
  <c r="XAU48" i="7" s="1"/>
  <c r="XAW48" i="7" s="1"/>
  <c r="XAY48" i="7" s="1"/>
  <c r="XBA48" i="7" s="1"/>
  <c r="XBC48" i="7" s="1"/>
  <c r="XBE48" i="7" s="1"/>
  <c r="XBG48" i="7" s="1"/>
  <c r="XBI48" i="7" s="1"/>
  <c r="XBK48" i="7" s="1"/>
  <c r="XBM48" i="7" s="1"/>
  <c r="XBO48" i="7" s="1"/>
  <c r="XBQ48" i="7" s="1"/>
  <c r="XBS48" i="7" s="1"/>
  <c r="XBU48" i="7" s="1"/>
  <c r="XBW48" i="7" s="1"/>
  <c r="XBY48" i="7" s="1"/>
  <c r="XCA48" i="7" s="1"/>
  <c r="XCC48" i="7" s="1"/>
  <c r="XCE48" i="7" s="1"/>
  <c r="XCG48" i="7" s="1"/>
  <c r="XCI48" i="7" s="1"/>
  <c r="XCK48" i="7" s="1"/>
  <c r="XCM48" i="7" s="1"/>
  <c r="XCO48" i="7" s="1"/>
  <c r="XCQ48" i="7" s="1"/>
  <c r="XCS48" i="7" s="1"/>
  <c r="XCU48" i="7" s="1"/>
  <c r="XCW48" i="7" s="1"/>
  <c r="XCY48" i="7" s="1"/>
  <c r="XDA48" i="7" s="1"/>
  <c r="XDC48" i="7" s="1"/>
  <c r="XDE48" i="7" s="1"/>
  <c r="XDG48" i="7" s="1"/>
  <c r="XDI48" i="7" s="1"/>
  <c r="XDK48" i="7" s="1"/>
  <c r="XDM48" i="7" s="1"/>
  <c r="XDO48" i="7" s="1"/>
  <c r="XDQ48" i="7" s="1"/>
  <c r="XDS48" i="7" s="1"/>
  <c r="XDU48" i="7" s="1"/>
  <c r="XDW48" i="7" s="1"/>
  <c r="XDY48" i="7" s="1"/>
  <c r="XEA48" i="7" s="1"/>
  <c r="XEC48" i="7" s="1"/>
  <c r="XEE48" i="7" s="1"/>
  <c r="XEG48" i="7" s="1"/>
  <c r="XEI48" i="7" s="1"/>
  <c r="XEK48" i="7" s="1"/>
  <c r="XEM48" i="7" s="1"/>
  <c r="XEO48" i="7" s="1"/>
  <c r="XEQ48" i="7" s="1"/>
  <c r="XES48" i="7" s="1"/>
  <c r="XEU48" i="7" s="1"/>
  <c r="XEW48" i="7" s="1"/>
  <c r="XEY48" i="7" s="1"/>
  <c r="XFA48" i="7" s="1"/>
  <c r="XFC48" i="7" s="1"/>
  <c r="W853" i="3"/>
  <c r="W857" i="3" s="1"/>
  <c r="E20" i="7" s="1"/>
  <c r="G20" i="7" s="1"/>
  <c r="I20" i="7" s="1"/>
  <c r="K20" i="7" s="1"/>
  <c r="M20" i="7" s="1"/>
  <c r="O20" i="7" s="1"/>
  <c r="Q20" i="7" s="1"/>
  <c r="S20" i="7" s="1"/>
  <c r="U20" i="7" s="1"/>
  <c r="W20" i="7" s="1"/>
  <c r="Y20" i="7" s="1"/>
  <c r="AA20" i="7" s="1"/>
  <c r="AC20" i="7" s="1"/>
  <c r="AE20" i="7" s="1"/>
  <c r="AG20" i="7" s="1"/>
  <c r="AC864" i="3"/>
  <c r="N108" i="4"/>
  <c r="N98" i="4" s="1"/>
  <c r="B98" i="4"/>
  <c r="B29" i="4"/>
  <c r="B30" i="4"/>
  <c r="E30" i="4" s="1"/>
  <c r="R30" i="4"/>
  <c r="S30" i="4" s="1"/>
  <c r="E30" i="13" s="1"/>
  <c r="C31" i="4"/>
  <c r="B31" i="13" s="1"/>
  <c r="B31" i="4"/>
  <c r="E31" i="4" s="1"/>
  <c r="R31" i="4" s="1"/>
  <c r="S31" i="4" s="1"/>
  <c r="E31" i="13" s="1"/>
  <c r="C32" i="4"/>
  <c r="B32" i="4"/>
  <c r="E32" i="4"/>
  <c r="R32" i="4"/>
  <c r="S32" i="4" s="1"/>
  <c r="B34" i="4"/>
  <c r="E34" i="4" s="1"/>
  <c r="R34" i="4" s="1"/>
  <c r="S34" i="4"/>
  <c r="E34" i="13" s="1"/>
  <c r="B35" i="4"/>
  <c r="E35" i="4" s="1"/>
  <c r="R35" i="4"/>
  <c r="S35" i="4" s="1"/>
  <c r="E35" i="13" s="1"/>
  <c r="B28" i="4"/>
  <c r="E28" i="4" s="1"/>
  <c r="R28" i="4" s="1"/>
  <c r="B99" i="4"/>
  <c r="E99" i="4" s="1"/>
  <c r="R99" i="4" s="1"/>
  <c r="S99" i="4" s="1"/>
  <c r="E99" i="13" s="1"/>
  <c r="B80" i="4"/>
  <c r="E80" i="4"/>
  <c r="R80" i="4" s="1"/>
  <c r="B77" i="4"/>
  <c r="E77" i="4"/>
  <c r="R77" i="4" s="1"/>
  <c r="S77" i="4" s="1"/>
  <c r="E77" i="13" s="1"/>
  <c r="B76" i="4"/>
  <c r="E76" i="4" s="1"/>
  <c r="B73" i="4"/>
  <c r="E73" i="4" s="1"/>
  <c r="B72" i="4"/>
  <c r="E72" i="4" s="1"/>
  <c r="B71" i="4"/>
  <c r="E71" i="4" s="1"/>
  <c r="E58" i="4"/>
  <c r="R58" i="4" s="1"/>
  <c r="B55" i="4"/>
  <c r="E55" i="4" s="1"/>
  <c r="R55" i="4" s="1"/>
  <c r="B44" i="4"/>
  <c r="E44" i="4"/>
  <c r="B43" i="4"/>
  <c r="E43" i="4"/>
  <c r="R43" i="4" s="1"/>
  <c r="C57" i="4"/>
  <c r="B4" i="8"/>
  <c r="F4" i="8" s="1"/>
  <c r="A3" i="15"/>
  <c r="AN929" i="3"/>
  <c r="AD64" i="15"/>
  <c r="A61" i="15"/>
  <c r="AD67" i="15"/>
  <c r="Y67" i="15"/>
  <c r="AG428" i="3"/>
  <c r="AG431" i="3"/>
  <c r="AG432" i="3"/>
  <c r="Y27" i="15" s="1"/>
  <c r="Y20" i="15"/>
  <c r="Y22" i="15" s="1"/>
  <c r="F25" i="13"/>
  <c r="F36" i="13"/>
  <c r="F40" i="13"/>
  <c r="F53" i="13"/>
  <c r="F63" i="13"/>
  <c r="F67" i="13"/>
  <c r="F78" i="13"/>
  <c r="F95" i="13"/>
  <c r="F104" i="13"/>
  <c r="S25" i="4"/>
  <c r="T20" i="15"/>
  <c r="T22" i="15"/>
  <c r="AI20" i="15"/>
  <c r="AI22" i="15"/>
  <c r="AD20" i="15"/>
  <c r="AD22" i="15"/>
  <c r="T11" i="4"/>
  <c r="H11" i="13" s="1"/>
  <c r="AI7" i="15"/>
  <c r="B58" i="4"/>
  <c r="C77" i="11"/>
  <c r="C78" i="11"/>
  <c r="C79" i="11"/>
  <c r="B77" i="11"/>
  <c r="B78" i="11"/>
  <c r="D78" i="11"/>
  <c r="I95" i="13"/>
  <c r="J95" i="13"/>
  <c r="J78" i="13"/>
  <c r="I78" i="13"/>
  <c r="G78" i="13"/>
  <c r="D78" i="13"/>
  <c r="C78" i="13"/>
  <c r="H77" i="13"/>
  <c r="B77" i="13"/>
  <c r="D78" i="4"/>
  <c r="F78" i="4"/>
  <c r="G78" i="4"/>
  <c r="H78" i="4"/>
  <c r="I78" i="4"/>
  <c r="J78" i="4"/>
  <c r="K78" i="4"/>
  <c r="L78" i="4"/>
  <c r="M78" i="4"/>
  <c r="N78" i="4"/>
  <c r="O78" i="4"/>
  <c r="P78" i="4"/>
  <c r="Q78" i="4"/>
  <c r="T78" i="4"/>
  <c r="H78" i="13" s="1"/>
  <c r="C78" i="4"/>
  <c r="B78" i="13" s="1"/>
  <c r="C9" i="7"/>
  <c r="C7" i="7"/>
  <c r="C5" i="7"/>
  <c r="A73" i="13"/>
  <c r="A66" i="13"/>
  <c r="A61" i="13"/>
  <c r="A60" i="13"/>
  <c r="A52" i="13"/>
  <c r="A51" i="13"/>
  <c r="A35" i="13"/>
  <c r="A24" i="13"/>
  <c r="A103" i="13"/>
  <c r="A94" i="13"/>
  <c r="A93" i="13"/>
  <c r="A92" i="13"/>
  <c r="A91" i="13"/>
  <c r="A90" i="13"/>
  <c r="AD68" i="15"/>
  <c r="B5" i="8"/>
  <c r="F5" i="8" s="1"/>
  <c r="B6" i="8"/>
  <c r="F6" i="8" s="1"/>
  <c r="B7" i="8"/>
  <c r="F7" i="8"/>
  <c r="B8" i="8"/>
  <c r="F8" i="8"/>
  <c r="B9" i="8"/>
  <c r="F9" i="8" s="1"/>
  <c r="B10" i="8"/>
  <c r="F10" i="8"/>
  <c r="B11" i="8"/>
  <c r="F11" i="8"/>
  <c r="B12" i="8"/>
  <c r="F12" i="8" s="1"/>
  <c r="B13" i="8"/>
  <c r="F13" i="8" s="1"/>
  <c r="B14" i="8"/>
  <c r="F14" i="8" s="1"/>
  <c r="B15" i="8"/>
  <c r="F15" i="8" s="1"/>
  <c r="B16" i="8"/>
  <c r="F16" i="8"/>
  <c r="B17" i="8"/>
  <c r="F17" i="8" s="1"/>
  <c r="B18" i="8"/>
  <c r="F18" i="8" s="1"/>
  <c r="B19" i="8"/>
  <c r="F19" i="8" s="1"/>
  <c r="B20" i="8"/>
  <c r="F20" i="8"/>
  <c r="B21" i="8"/>
  <c r="F21" i="8" s="1"/>
  <c r="B22" i="8"/>
  <c r="F22" i="8" s="1"/>
  <c r="B23" i="8"/>
  <c r="F23" i="8" s="1"/>
  <c r="B24" i="8"/>
  <c r="F24" i="8" s="1"/>
  <c r="B25" i="8"/>
  <c r="F25" i="8" s="1"/>
  <c r="B26" i="8"/>
  <c r="F26" i="8"/>
  <c r="B27" i="8"/>
  <c r="F27" i="8" s="1"/>
  <c r="B28" i="8"/>
  <c r="F28" i="8"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87" i="13"/>
  <c r="E65" i="13"/>
  <c r="E51" i="13"/>
  <c r="E47" i="13"/>
  <c r="E44" i="13"/>
  <c r="E43" i="13"/>
  <c r="E32" i="13"/>
  <c r="E26" i="13"/>
  <c r="E24" i="13"/>
  <c r="E23" i="13"/>
  <c r="E22" i="13"/>
  <c r="E21" i="13"/>
  <c r="E20" i="13"/>
  <c r="E19" i="13"/>
  <c r="E18" i="13"/>
  <c r="E17" i="13"/>
  <c r="E15" i="13"/>
  <c r="E14"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7" i="13" s="1"/>
  <c r="B66" i="13"/>
  <c r="B65" i="13"/>
  <c r="B61" i="13"/>
  <c r="B60" i="13"/>
  <c r="B59" i="13"/>
  <c r="B58" i="13"/>
  <c r="B57" i="13"/>
  <c r="B56" i="13"/>
  <c r="B55" i="13"/>
  <c r="B52" i="13"/>
  <c r="B51" i="13"/>
  <c r="B50" i="13"/>
  <c r="B49" i="13"/>
  <c r="B48" i="13"/>
  <c r="B47" i="13"/>
  <c r="B46" i="13"/>
  <c r="B45" i="13"/>
  <c r="B44" i="13"/>
  <c r="B43" i="13"/>
  <c r="B41" i="13"/>
  <c r="C40" i="4"/>
  <c r="B40" i="13"/>
  <c r="B39" i="13"/>
  <c r="B38" i="13"/>
  <c r="B35" i="13"/>
  <c r="B34" i="13"/>
  <c r="B33" i="13"/>
  <c r="B32" i="13"/>
  <c r="B30" i="13"/>
  <c r="B29" i="13"/>
  <c r="B28" i="13"/>
  <c r="B26" i="13"/>
  <c r="B24" i="13"/>
  <c r="B23" i="13"/>
  <c r="B22" i="13"/>
  <c r="B21" i="13"/>
  <c r="B20" i="13"/>
  <c r="B19" i="13"/>
  <c r="B18" i="13"/>
  <c r="B17" i="13"/>
  <c r="B5" i="13"/>
  <c r="B6" i="13"/>
  <c r="B7" i="13"/>
  <c r="C8" i="4"/>
  <c r="B8" i="13"/>
  <c r="B9" i="13"/>
  <c r="B10" i="13"/>
  <c r="B13" i="13"/>
  <c r="B14" i="13"/>
  <c r="B15" i="13"/>
  <c r="B4" i="13"/>
  <c r="J104" i="13"/>
  <c r="I104" i="13"/>
  <c r="G104" i="13"/>
  <c r="G105" i="13" s="1"/>
  <c r="G107" i="13" s="1"/>
  <c r="D104" i="13"/>
  <c r="C104" i="13"/>
  <c r="G95" i="13"/>
  <c r="D95" i="13"/>
  <c r="C95" i="13"/>
  <c r="D74" i="13"/>
  <c r="C74" i="13"/>
  <c r="J67" i="13"/>
  <c r="I67" i="13"/>
  <c r="G67" i="13"/>
  <c r="D67" i="13"/>
  <c r="C67" i="13"/>
  <c r="D62" i="13"/>
  <c r="C62" i="13"/>
  <c r="J53" i="13"/>
  <c r="I53" i="13"/>
  <c r="G53" i="13"/>
  <c r="D53" i="13"/>
  <c r="C53" i="13"/>
  <c r="J40" i="13"/>
  <c r="I40" i="13"/>
  <c r="G40" i="13"/>
  <c r="D40" i="13"/>
  <c r="C40" i="13"/>
  <c r="J36" i="13"/>
  <c r="I36" i="13"/>
  <c r="G36" i="13"/>
  <c r="D36" i="13"/>
  <c r="C36" i="13"/>
  <c r="J25" i="13"/>
  <c r="I25" i="13"/>
  <c r="I11" i="13"/>
  <c r="G25" i="13"/>
  <c r="G63" i="13" s="1"/>
  <c r="G96" i="13" s="1"/>
  <c r="D25" i="13"/>
  <c r="C25" i="13"/>
  <c r="J11" i="13"/>
  <c r="J63" i="13" s="1"/>
  <c r="J96" i="13" s="1"/>
  <c r="J105" i="13" s="1"/>
  <c r="J107" i="13" s="1"/>
  <c r="D11" i="13"/>
  <c r="C11" i="13"/>
  <c r="C8" i="13"/>
  <c r="C12" i="13" s="1"/>
  <c r="D8" i="13"/>
  <c r="D63" i="13"/>
  <c r="D96" i="13" s="1"/>
  <c r="D105" i="13" s="1"/>
  <c r="T104" i="4"/>
  <c r="H104" i="13" s="1"/>
  <c r="R94" i="4"/>
  <c r="S94" i="4" s="1"/>
  <c r="E94" i="13" s="1"/>
  <c r="R73" i="4"/>
  <c r="R72" i="4"/>
  <c r="R71" i="4"/>
  <c r="R44" i="4"/>
  <c r="R33" i="4"/>
  <c r="S33" i="4" s="1"/>
  <c r="E33" i="13" s="1"/>
  <c r="R26" i="4"/>
  <c r="R24" i="4"/>
  <c r="R23" i="4"/>
  <c r="R22" i="4"/>
  <c r="R21" i="4"/>
  <c r="R17" i="4"/>
  <c r="R18" i="4"/>
  <c r="R19" i="4"/>
  <c r="R20" i="4"/>
  <c r="R25" i="4"/>
  <c r="AD991" i="3"/>
  <c r="B5" i="11"/>
  <c r="C5" i="11"/>
  <c r="B6" i="11"/>
  <c r="C6" i="11"/>
  <c r="C9" i="11" s="1"/>
  <c r="B7" i="11"/>
  <c r="C7" i="11"/>
  <c r="C8" i="11"/>
  <c r="B8" i="11"/>
  <c r="B10" i="11"/>
  <c r="B11" i="11"/>
  <c r="B12" i="11"/>
  <c r="C10" i="11"/>
  <c r="C12" i="11" s="1"/>
  <c r="C11" i="11"/>
  <c r="B14" i="11"/>
  <c r="C14" i="11"/>
  <c r="B15" i="11"/>
  <c r="C15" i="11"/>
  <c r="B16" i="11"/>
  <c r="D16" i="11" s="1"/>
  <c r="C16" i="11"/>
  <c r="B18" i="11"/>
  <c r="C18" i="11"/>
  <c r="B19" i="11"/>
  <c r="C19" i="11"/>
  <c r="D19" i="11"/>
  <c r="B20" i="11"/>
  <c r="C20" i="11"/>
  <c r="B21" i="11"/>
  <c r="C21" i="11"/>
  <c r="B22" i="11"/>
  <c r="B23" i="11"/>
  <c r="B24" i="11"/>
  <c r="D24" i="11" s="1"/>
  <c r="B25" i="11"/>
  <c r="B26" i="11" s="1"/>
  <c r="D26" i="11" s="1"/>
  <c r="C22" i="11"/>
  <c r="D22" i="11"/>
  <c r="C23" i="11"/>
  <c r="C24" i="11"/>
  <c r="C25" i="11"/>
  <c r="B27" i="11"/>
  <c r="C27" i="11"/>
  <c r="D27" i="11" s="1"/>
  <c r="B29" i="11"/>
  <c r="B30" i="11"/>
  <c r="B31" i="11"/>
  <c r="B32" i="11"/>
  <c r="B33" i="11"/>
  <c r="B34" i="11"/>
  <c r="B35" i="11"/>
  <c r="D35" i="11" s="1"/>
  <c r="B36" i="11"/>
  <c r="D36" i="11" s="1"/>
  <c r="C29" i="11"/>
  <c r="D29" i="11" s="1"/>
  <c r="C30" i="11"/>
  <c r="D30" i="11" s="1"/>
  <c r="C31" i="11"/>
  <c r="C32" i="11"/>
  <c r="C33" i="11"/>
  <c r="D33" i="11" s="1"/>
  <c r="C34" i="11"/>
  <c r="D34" i="11"/>
  <c r="C35" i="11"/>
  <c r="C36" i="11"/>
  <c r="B39" i="11"/>
  <c r="C39" i="11"/>
  <c r="C40" i="11"/>
  <c r="D40" i="11" s="1"/>
  <c r="C41" i="11"/>
  <c r="B40" i="11"/>
  <c r="B41" i="11"/>
  <c r="B42" i="11"/>
  <c r="C42" i="11"/>
  <c r="D42" i="11" s="1"/>
  <c r="B44" i="11"/>
  <c r="C44" i="11"/>
  <c r="B45" i="11"/>
  <c r="D45" i="11" s="1"/>
  <c r="C45" i="11"/>
  <c r="B46" i="11"/>
  <c r="B47" i="11"/>
  <c r="D47" i="11" s="1"/>
  <c r="B48" i="11"/>
  <c r="B49" i="11"/>
  <c r="B50" i="11"/>
  <c r="B51" i="11"/>
  <c r="D51" i="11" s="1"/>
  <c r="B52" i="11"/>
  <c r="B53" i="11"/>
  <c r="C46" i="11"/>
  <c r="C47" i="11"/>
  <c r="C48" i="11"/>
  <c r="D48" i="11" s="1"/>
  <c r="C49" i="11"/>
  <c r="C50" i="11"/>
  <c r="C51" i="11"/>
  <c r="C52" i="11"/>
  <c r="C53" i="11"/>
  <c r="D50" i="11"/>
  <c r="B56" i="11"/>
  <c r="C56" i="11"/>
  <c r="B57" i="11"/>
  <c r="C57" i="11"/>
  <c r="B58" i="11"/>
  <c r="C58" i="11"/>
  <c r="B59" i="11"/>
  <c r="C59" i="11"/>
  <c r="B60" i="11"/>
  <c r="C60" i="11"/>
  <c r="B61" i="11"/>
  <c r="C61" i="11"/>
  <c r="B62" i="11"/>
  <c r="C62" i="11"/>
  <c r="D62" i="11"/>
  <c r="B66" i="11"/>
  <c r="B67" i="11"/>
  <c r="B68" i="11"/>
  <c r="D68" i="11" s="1"/>
  <c r="C66" i="11"/>
  <c r="D66" i="11"/>
  <c r="C67" i="11"/>
  <c r="C68" i="11"/>
  <c r="B70" i="11"/>
  <c r="C70" i="11"/>
  <c r="B71" i="11"/>
  <c r="C71" i="11"/>
  <c r="B72" i="11"/>
  <c r="D72" i="11" s="1"/>
  <c r="C72" i="11"/>
  <c r="B73" i="11"/>
  <c r="C73" i="11"/>
  <c r="D73" i="11"/>
  <c r="B74" i="11"/>
  <c r="C74" i="11"/>
  <c r="D74" i="11"/>
  <c r="B81" i="11"/>
  <c r="C81" i="11"/>
  <c r="D81" i="11"/>
  <c r="B82" i="11"/>
  <c r="C82" i="11"/>
  <c r="C83" i="11"/>
  <c r="C84" i="11"/>
  <c r="C85" i="11"/>
  <c r="D85" i="11" s="1"/>
  <c r="C86" i="11"/>
  <c r="C87" i="11"/>
  <c r="C88" i="11"/>
  <c r="D88" i="11" s="1"/>
  <c r="C89" i="11"/>
  <c r="C90" i="11"/>
  <c r="C91" i="11"/>
  <c r="C92" i="11"/>
  <c r="C93" i="11"/>
  <c r="D93" i="11" s="1"/>
  <c r="C94" i="11"/>
  <c r="C95" i="11"/>
  <c r="B83" i="11"/>
  <c r="D83" i="11"/>
  <c r="B84" i="11"/>
  <c r="D84" i="11" s="1"/>
  <c r="B85" i="11"/>
  <c r="B86" i="11"/>
  <c r="D86" i="11"/>
  <c r="B87" i="11"/>
  <c r="B88" i="11"/>
  <c r="B89" i="11"/>
  <c r="D89" i="11"/>
  <c r="B90" i="11"/>
  <c r="B91" i="11"/>
  <c r="B92" i="11"/>
  <c r="B93" i="11"/>
  <c r="B94" i="11"/>
  <c r="B95" i="11"/>
  <c r="D95" i="11"/>
  <c r="B99" i="11"/>
  <c r="C99" i="11"/>
  <c r="D99" i="11" s="1"/>
  <c r="B100" i="11"/>
  <c r="B101" i="11"/>
  <c r="B102" i="11"/>
  <c r="B103" i="11"/>
  <c r="D103" i="11" s="1"/>
  <c r="B104" i="11"/>
  <c r="C100" i="11"/>
  <c r="C101" i="11"/>
  <c r="C102" i="11"/>
  <c r="C103" i="11"/>
  <c r="C104" i="11"/>
  <c r="A4" i="8"/>
  <c r="C4" i="8"/>
  <c r="H4" i="8" s="1"/>
  <c r="I4" i="8" s="1"/>
  <c r="I30" i="8" s="1"/>
  <c r="Z789" i="3" s="1"/>
  <c r="E6" i="7"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c r="G14" i="7"/>
  <c r="I14" i="7" s="1"/>
  <c r="E15" i="7"/>
  <c r="G15" i="7"/>
  <c r="I15" i="7" s="1"/>
  <c r="K15" i="7" s="1"/>
  <c r="M15" i="7" s="1"/>
  <c r="O15" i="7" s="1"/>
  <c r="Q15" i="7" s="1"/>
  <c r="S15" i="7" s="1"/>
  <c r="U15" i="7" s="1"/>
  <c r="W15" i="7" s="1"/>
  <c r="Y15" i="7" s="1"/>
  <c r="AA15" i="7" s="1"/>
  <c r="AC15" i="7" s="1"/>
  <c r="AE15" i="7" s="1"/>
  <c r="AG15" i="7" s="1"/>
  <c r="W835" i="3"/>
  <c r="E16" i="7"/>
  <c r="G16" i="7" s="1"/>
  <c r="W840" i="3"/>
  <c r="E17" i="7"/>
  <c r="G17" i="7" s="1"/>
  <c r="I17" i="7" s="1"/>
  <c r="K17" i="7" s="1"/>
  <c r="M17" i="7"/>
  <c r="O17" i="7" s="1"/>
  <c r="Q17" i="7" s="1"/>
  <c r="S17" i="7" s="1"/>
  <c r="U17" i="7" s="1"/>
  <c r="W17" i="7" s="1"/>
  <c r="Y17" i="7" s="1"/>
  <c r="AA17" i="7" s="1"/>
  <c r="AC17" i="7" s="1"/>
  <c r="AE17" i="7" s="1"/>
  <c r="AG17" i="7" s="1"/>
  <c r="E18" i="7"/>
  <c r="G18" i="7"/>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c r="U19" i="7" s="1"/>
  <c r="W19" i="7"/>
  <c r="Y19" i="7" s="1"/>
  <c r="AA19" i="7" s="1"/>
  <c r="AC19" i="7" s="1"/>
  <c r="AE19" i="7" s="1"/>
  <c r="AG19" i="7" s="1"/>
  <c r="E23" i="7"/>
  <c r="G23" i="7" s="1"/>
  <c r="I23" i="7"/>
  <c r="K23" i="7"/>
  <c r="M23" i="7" s="1"/>
  <c r="O23" i="7" s="1"/>
  <c r="Q23" i="7" s="1"/>
  <c r="S23" i="7" s="1"/>
  <c r="U23" i="7" s="1"/>
  <c r="W23" i="7" s="1"/>
  <c r="Y23" i="7" s="1"/>
  <c r="AA23" i="7" s="1"/>
  <c r="AC23" i="7" s="1"/>
  <c r="AE23" i="7" s="1"/>
  <c r="AG23" i="7" s="1"/>
  <c r="E25" i="7"/>
  <c r="AE25" i="7"/>
  <c r="E26" i="7"/>
  <c r="G26" i="7"/>
  <c r="I26" i="7"/>
  <c r="K26" i="7"/>
  <c r="M26" i="7" s="1"/>
  <c r="O26" i="7"/>
  <c r="Q26" i="7" s="1"/>
  <c r="S26" i="7" s="1"/>
  <c r="U26" i="7" s="1"/>
  <c r="W26" i="7" s="1"/>
  <c r="Y26" i="7" s="1"/>
  <c r="AA26" i="7" s="1"/>
  <c r="AC26" i="7" s="1"/>
  <c r="AE26" i="7" s="1"/>
  <c r="AG26" i="7" s="1"/>
  <c r="A27" i="7"/>
  <c r="E27" i="7"/>
  <c r="G27" i="7"/>
  <c r="I27" i="7" s="1"/>
  <c r="K27" i="7"/>
  <c r="M27" i="7"/>
  <c r="O27" i="7" s="1"/>
  <c r="Q27" i="7" s="1"/>
  <c r="S27" i="7" s="1"/>
  <c r="U27" i="7" s="1"/>
  <c r="W27" i="7" s="1"/>
  <c r="Y27" i="7" s="1"/>
  <c r="AA27" i="7" s="1"/>
  <c r="AC27" i="7" s="1"/>
  <c r="AE27" i="7" s="1"/>
  <c r="AG27" i="7" s="1"/>
  <c r="A28" i="7"/>
  <c r="E28" i="7"/>
  <c r="G28" i="7"/>
  <c r="I28" i="7"/>
  <c r="K28" i="7" s="1"/>
  <c r="M28" i="7" s="1"/>
  <c r="O28" i="7" s="1"/>
  <c r="Q28" i="7"/>
  <c r="S28" i="7" s="1"/>
  <c r="U28" i="7" s="1"/>
  <c r="W28" i="7" s="1"/>
  <c r="Y28" i="7" s="1"/>
  <c r="AA28" i="7" s="1"/>
  <c r="AC28" i="7" s="1"/>
  <c r="AE28" i="7" s="1"/>
  <c r="AG28" i="7" s="1"/>
  <c r="A35" i="7"/>
  <c r="E35" i="7"/>
  <c r="E38" i="7" s="1"/>
  <c r="M35" i="7"/>
  <c r="M37" i="7"/>
  <c r="G37" i="7"/>
  <c r="I37" i="7"/>
  <c r="K37" i="7"/>
  <c r="O37" i="7"/>
  <c r="Q37" i="7"/>
  <c r="S37" i="7"/>
  <c r="U37" i="7"/>
  <c r="W37" i="7"/>
  <c r="Y37" i="7"/>
  <c r="AA37" i="7"/>
  <c r="AC37" i="7"/>
  <c r="AE37" i="7"/>
  <c r="AG37" i="7"/>
  <c r="E52" i="7"/>
  <c r="G52" i="7"/>
  <c r="I52" i="7"/>
  <c r="K52" i="7"/>
  <c r="M52" i="7"/>
  <c r="O52" i="7"/>
  <c r="Q52" i="7"/>
  <c r="S52" i="7"/>
  <c r="U52" i="7"/>
  <c r="W52" i="7"/>
  <c r="Y52" i="7"/>
  <c r="AA52" i="7"/>
  <c r="AC52" i="7"/>
  <c r="AE52" i="7"/>
  <c r="AG52" i="7"/>
  <c r="T25" i="4"/>
  <c r="H25" i="13"/>
  <c r="T36" i="4"/>
  <c r="H36" i="13"/>
  <c r="T40" i="4"/>
  <c r="H40" i="13" s="1"/>
  <c r="T53" i="4"/>
  <c r="H53" i="13"/>
  <c r="T67" i="4"/>
  <c r="H67" i="13"/>
  <c r="T95" i="4"/>
  <c r="H95" i="13" s="1"/>
  <c r="BO779" i="3"/>
  <c r="BA589" i="3"/>
  <c r="BA590" i="3"/>
  <c r="BA591" i="3"/>
  <c r="BA592" i="3"/>
  <c r="BA614" i="3" s="1"/>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1" i="3" s="1"/>
  <c r="BA623" i="3"/>
  <c r="BA633" i="3" s="1"/>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21" i="3" s="1"/>
  <c r="BF618" i="3"/>
  <c r="BF619" i="3"/>
  <c r="BF620" i="3"/>
  <c r="BF623" i="3"/>
  <c r="BF633" i="3" s="1"/>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21" i="3" s="1"/>
  <c r="BP618" i="3"/>
  <c r="BP619" i="3"/>
  <c r="BP620" i="3"/>
  <c r="BP623" i="3"/>
  <c r="BP624" i="3"/>
  <c r="BP625" i="3"/>
  <c r="BP626" i="3"/>
  <c r="BP627" i="3"/>
  <c r="BP628" i="3"/>
  <c r="BP629" i="3"/>
  <c r="BP630" i="3"/>
  <c r="BP631" i="3"/>
  <c r="BP632" i="3"/>
  <c r="BZ623" i="3"/>
  <c r="BZ633" i="3" s="1"/>
  <c r="BZ624" i="3"/>
  <c r="BZ625" i="3"/>
  <c r="BZ626" i="3"/>
  <c r="BZ627" i="3"/>
  <c r="BZ628" i="3"/>
  <c r="BZ629" i="3"/>
  <c r="BZ630" i="3"/>
  <c r="BZ631" i="3"/>
  <c r="BZ632" i="3"/>
  <c r="BZ617" i="3"/>
  <c r="BZ621" i="3" s="1"/>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21" i="3" s="1"/>
  <c r="BU618" i="3"/>
  <c r="BU619" i="3"/>
  <c r="BU620" i="3"/>
  <c r="BU623" i="3"/>
  <c r="BU624" i="3"/>
  <c r="BU625" i="3"/>
  <c r="BU626" i="3"/>
  <c r="BU627" i="3"/>
  <c r="BU628" i="3"/>
  <c r="BU633" i="3" s="1"/>
  <c r="BU629" i="3"/>
  <c r="BU630" i="3"/>
  <c r="BU631" i="3"/>
  <c r="BU632" i="3"/>
  <c r="BK621" i="3"/>
  <c r="AD958" i="3"/>
  <c r="AQ878" i="3"/>
  <c r="AD965" i="3"/>
  <c r="AQ879" i="3"/>
  <c r="AD969" i="3"/>
  <c r="AQ880" i="3" s="1"/>
  <c r="AD971" i="3"/>
  <c r="AQ881" i="3" s="1"/>
  <c r="AD974" i="3"/>
  <c r="AR589" i="3"/>
  <c r="AT589" i="3" s="1"/>
  <c r="AR590" i="3"/>
  <c r="AT590" i="3"/>
  <c r="AR591" i="3"/>
  <c r="AT591" i="3"/>
  <c r="AR592" i="3"/>
  <c r="AT592" i="3" s="1"/>
  <c r="AR593" i="3"/>
  <c r="AT593" i="3" s="1"/>
  <c r="AR594" i="3"/>
  <c r="AT594" i="3"/>
  <c r="AR595" i="3"/>
  <c r="AT595" i="3"/>
  <c r="AR596" i="3"/>
  <c r="AT596" i="3"/>
  <c r="AR597" i="3"/>
  <c r="AT597" i="3" s="1"/>
  <c r="AR598" i="3"/>
  <c r="AT598" i="3"/>
  <c r="AR599" i="3"/>
  <c r="AT599" i="3"/>
  <c r="AR600" i="3"/>
  <c r="AT600" i="3"/>
  <c r="AR601" i="3"/>
  <c r="AT601" i="3" s="1"/>
  <c r="AR602" i="3"/>
  <c r="AT602" i="3"/>
  <c r="AR603" i="3"/>
  <c r="AT603" i="3"/>
  <c r="AR604" i="3"/>
  <c r="AT604" i="3"/>
  <c r="AR605" i="3"/>
  <c r="AT605" i="3" s="1"/>
  <c r="AR606" i="3"/>
  <c r="AT606" i="3"/>
  <c r="AR607" i="3"/>
  <c r="AT607" i="3"/>
  <c r="AR608" i="3"/>
  <c r="AT608" i="3"/>
  <c r="AR609" i="3"/>
  <c r="AT609" i="3" s="1"/>
  <c r="AR610" i="3"/>
  <c r="AT610" i="3"/>
  <c r="AR611" i="3"/>
  <c r="AT611" i="3"/>
  <c r="AR612" i="3"/>
  <c r="AT612" i="3" s="1"/>
  <c r="AR613" i="3"/>
  <c r="AT613" i="3" s="1"/>
  <c r="AV589" i="3"/>
  <c r="AX589" i="3"/>
  <c r="AV590" i="3"/>
  <c r="AX590" i="3"/>
  <c r="AV591" i="3"/>
  <c r="AX591" i="3"/>
  <c r="AV592" i="3"/>
  <c r="AX592" i="3" s="1"/>
  <c r="AV593" i="3"/>
  <c r="AX593" i="3"/>
  <c r="AV594" i="3"/>
  <c r="AX594" i="3"/>
  <c r="AV595" i="3"/>
  <c r="AX595" i="3"/>
  <c r="AV596" i="3"/>
  <c r="AX596" i="3" s="1"/>
  <c r="AV597" i="3"/>
  <c r="AX597" i="3"/>
  <c r="AV598" i="3"/>
  <c r="AX598" i="3"/>
  <c r="AV599" i="3"/>
  <c r="AX599" i="3" s="1"/>
  <c r="AX614" i="3" s="1"/>
  <c r="X1003" i="3" s="1"/>
  <c r="AV600" i="3"/>
  <c r="AX600" i="3" s="1"/>
  <c r="AV601" i="3"/>
  <c r="AX601" i="3"/>
  <c r="AV602" i="3"/>
  <c r="AX602" i="3"/>
  <c r="AV603" i="3"/>
  <c r="AX603" i="3"/>
  <c r="AV604" i="3"/>
  <c r="AX604" i="3" s="1"/>
  <c r="AV605" i="3"/>
  <c r="AX605" i="3"/>
  <c r="AV606" i="3"/>
  <c r="AX606" i="3"/>
  <c r="AV607" i="3"/>
  <c r="AX607" i="3"/>
  <c r="AV608" i="3"/>
  <c r="AX608" i="3" s="1"/>
  <c r="AV609" i="3"/>
  <c r="AX609" i="3"/>
  <c r="AV610" i="3"/>
  <c r="AX610" i="3"/>
  <c r="AV611" i="3"/>
  <c r="AX611" i="3"/>
  <c r="AV612" i="3"/>
  <c r="AX612" i="3" s="1"/>
  <c r="AV613" i="3"/>
  <c r="AX613" i="3"/>
  <c r="C11" i="4"/>
  <c r="C25" i="4"/>
  <c r="B25" i="13" s="1"/>
  <c r="C36" i="4"/>
  <c r="B36" i="13" s="1"/>
  <c r="C53" i="4"/>
  <c r="B53" i="13" s="1"/>
  <c r="C62" i="4"/>
  <c r="C74" i="4"/>
  <c r="C95" i="4"/>
  <c r="B95" i="13" s="1"/>
  <c r="C104" i="4"/>
  <c r="B104" i="13"/>
  <c r="B62" i="13"/>
  <c r="B74" i="13"/>
  <c r="D8" i="4"/>
  <c r="D11" i="4"/>
  <c r="D12" i="4"/>
  <c r="D25" i="4"/>
  <c r="D36" i="4"/>
  <c r="B36" i="4"/>
  <c r="D40" i="4"/>
  <c r="B40" i="4" s="1"/>
  <c r="D53" i="4"/>
  <c r="D62" i="4"/>
  <c r="B62" i="4"/>
  <c r="D67" i="4"/>
  <c r="D74" i="4"/>
  <c r="D95" i="4"/>
  <c r="D104" i="4"/>
  <c r="AG630" i="3"/>
  <c r="AG632" i="3"/>
  <c r="E25" i="13"/>
  <c r="F2" i="4"/>
  <c r="G2" i="4"/>
  <c r="H2" i="4"/>
  <c r="I2" i="4"/>
  <c r="J2" i="4"/>
  <c r="K2" i="4"/>
  <c r="L2" i="4"/>
  <c r="M2" i="4"/>
  <c r="N2" i="4"/>
  <c r="O2" i="4"/>
  <c r="P2" i="4"/>
  <c r="Q2" i="4"/>
  <c r="B4" i="4"/>
  <c r="B5" i="4"/>
  <c r="B6" i="4"/>
  <c r="B7" i="4"/>
  <c r="E7" i="4" s="1"/>
  <c r="R7" i="4" s="1"/>
  <c r="F8" i="4"/>
  <c r="F63" i="4" s="1"/>
  <c r="F96" i="4" s="1"/>
  <c r="F105" i="4" s="1"/>
  <c r="G8" i="4"/>
  <c r="G11" i="4"/>
  <c r="G12" i="4"/>
  <c r="H11" i="4"/>
  <c r="I8" i="4"/>
  <c r="I11" i="4"/>
  <c r="I12" i="4" s="1"/>
  <c r="J11" i="4"/>
  <c r="J25" i="4"/>
  <c r="J36" i="4"/>
  <c r="J40" i="4"/>
  <c r="J53" i="4"/>
  <c r="J62" i="4"/>
  <c r="J67" i="4"/>
  <c r="J74" i="4"/>
  <c r="J95" i="4"/>
  <c r="J104" i="4"/>
  <c r="K8" i="4"/>
  <c r="K11" i="4"/>
  <c r="K12" i="4"/>
  <c r="L8" i="4"/>
  <c r="L12" i="4" s="1"/>
  <c r="L11" i="4"/>
  <c r="M8" i="4"/>
  <c r="M12" i="4" s="1"/>
  <c r="N8" i="4"/>
  <c r="O8" i="4"/>
  <c r="O63" i="4" s="1"/>
  <c r="O96" i="4" s="1"/>
  <c r="O105" i="4" s="1"/>
  <c r="Q8" i="4"/>
  <c r="Q12" i="4" s="1"/>
  <c r="Q11" i="4"/>
  <c r="B9" i="4"/>
  <c r="E9" i="4" s="1"/>
  <c r="R9" i="4" s="1"/>
  <c r="B10" i="4"/>
  <c r="F11" i="4"/>
  <c r="F25" i="4"/>
  <c r="F36" i="4"/>
  <c r="F40" i="4"/>
  <c r="F53" i="4"/>
  <c r="F62" i="4"/>
  <c r="F12" i="4"/>
  <c r="N11" i="4"/>
  <c r="N12" i="4"/>
  <c r="O11" i="4"/>
  <c r="B13" i="4"/>
  <c r="E13" i="4" s="1"/>
  <c r="R13" i="4" s="1"/>
  <c r="S13" i="4" s="1"/>
  <c r="E13" i="13" s="1"/>
  <c r="B14" i="4"/>
  <c r="E14" i="4" s="1"/>
  <c r="R14" i="4" s="1"/>
  <c r="B15" i="4"/>
  <c r="E15" i="4" s="1"/>
  <c r="R15" i="4" s="1"/>
  <c r="AB48" i="15"/>
  <c r="B17" i="4"/>
  <c r="B18" i="4"/>
  <c r="B19" i="4"/>
  <c r="B20" i="4"/>
  <c r="B21" i="4"/>
  <c r="B22" i="4"/>
  <c r="B23" i="4"/>
  <c r="B24" i="4"/>
  <c r="E25" i="4"/>
  <c r="G25" i="4"/>
  <c r="H25" i="4"/>
  <c r="I25" i="4"/>
  <c r="I36" i="4"/>
  <c r="I40" i="4"/>
  <c r="I53" i="4"/>
  <c r="I62" i="4"/>
  <c r="K25" i="4"/>
  <c r="L25" i="4"/>
  <c r="M25" i="4"/>
  <c r="M36" i="4"/>
  <c r="M40" i="4"/>
  <c r="M53" i="4"/>
  <c r="M62" i="4"/>
  <c r="M67" i="4"/>
  <c r="M74" i="4"/>
  <c r="M95" i="4"/>
  <c r="M104" i="4"/>
  <c r="N25" i="4"/>
  <c r="N36" i="4"/>
  <c r="N40" i="4"/>
  <c r="N63" i="4" s="1"/>
  <c r="N96" i="4" s="1"/>
  <c r="N105" i="4" s="1"/>
  <c r="N53" i="4"/>
  <c r="N62" i="4"/>
  <c r="N67" i="4"/>
  <c r="N74" i="4"/>
  <c r="N95" i="4"/>
  <c r="N104" i="4"/>
  <c r="O25" i="4"/>
  <c r="P25" i="4"/>
  <c r="Q25" i="4"/>
  <c r="B26" i="4"/>
  <c r="B33" i="4"/>
  <c r="E33" i="4" s="1"/>
  <c r="H36" i="4"/>
  <c r="L36" i="4"/>
  <c r="O36" i="4"/>
  <c r="P36" i="4"/>
  <c r="P40" i="4"/>
  <c r="P53" i="4"/>
  <c r="P62" i="4"/>
  <c r="P63" i="4"/>
  <c r="P96" i="4" s="1"/>
  <c r="P105" i="4" s="1"/>
  <c r="P67" i="4"/>
  <c r="P74" i="4"/>
  <c r="P95" i="4"/>
  <c r="P104" i="4"/>
  <c r="Q36" i="4"/>
  <c r="B38" i="4"/>
  <c r="E38" i="4" s="1"/>
  <c r="R38" i="4" s="1"/>
  <c r="B39" i="4"/>
  <c r="E39" i="4" s="1"/>
  <c r="R39" i="4" s="1"/>
  <c r="S39" i="4" s="1"/>
  <c r="E39" i="13" s="1"/>
  <c r="G40" i="4"/>
  <c r="H40" i="4"/>
  <c r="K40" i="4"/>
  <c r="L40" i="4"/>
  <c r="O40" i="4"/>
  <c r="Q40" i="4"/>
  <c r="B41" i="4"/>
  <c r="E41" i="4" s="1"/>
  <c r="R41" i="4" s="1"/>
  <c r="S41" i="4" s="1"/>
  <c r="E41" i="13" s="1"/>
  <c r="B45" i="4"/>
  <c r="E45" i="4" s="1"/>
  <c r="R45" i="4" s="1"/>
  <c r="S45" i="4" s="1"/>
  <c r="B46" i="4"/>
  <c r="E46" i="4" s="1"/>
  <c r="R46" i="4" s="1"/>
  <c r="S46" i="4" s="1"/>
  <c r="E46" i="13" s="1"/>
  <c r="B47" i="4"/>
  <c r="E47" i="4" s="1"/>
  <c r="R47" i="4" s="1"/>
  <c r="B48" i="4"/>
  <c r="E48" i="4" s="1"/>
  <c r="R48" i="4" s="1"/>
  <c r="S48" i="4" s="1"/>
  <c r="E48" i="13" s="1"/>
  <c r="B49" i="4"/>
  <c r="E49" i="4" s="1"/>
  <c r="R49" i="4" s="1"/>
  <c r="S49" i="4" s="1"/>
  <c r="E49" i="13" s="1"/>
  <c r="B50" i="4"/>
  <c r="E50" i="4" s="1"/>
  <c r="R50" i="4" s="1"/>
  <c r="S50" i="4" s="1"/>
  <c r="E50" i="13" s="1"/>
  <c r="B51" i="4"/>
  <c r="E51" i="4" s="1"/>
  <c r="R51" i="4" s="1"/>
  <c r="R53" i="4" s="1"/>
  <c r="B52" i="4"/>
  <c r="E52" i="4" s="1"/>
  <c r="R52" i="4" s="1"/>
  <c r="S52" i="4" s="1"/>
  <c r="E52" i="13" s="1"/>
  <c r="G53" i="4"/>
  <c r="H53" i="4"/>
  <c r="K53" i="4"/>
  <c r="L53" i="4"/>
  <c r="O53" i="4"/>
  <c r="Q53" i="4"/>
  <c r="B56" i="4"/>
  <c r="E56" i="4" s="1"/>
  <c r="R56" i="4" s="1"/>
  <c r="B57" i="4"/>
  <c r="E57" i="4" s="1"/>
  <c r="R57" i="4" s="1"/>
  <c r="B59" i="4"/>
  <c r="E59" i="4" s="1"/>
  <c r="R59" i="4" s="1"/>
  <c r="B60" i="4"/>
  <c r="E60" i="4" s="1"/>
  <c r="R60" i="4" s="1"/>
  <c r="B61" i="4"/>
  <c r="E61" i="4" s="1"/>
  <c r="R61" i="4" s="1"/>
  <c r="G62" i="4"/>
  <c r="H62" i="4"/>
  <c r="K62" i="4"/>
  <c r="L62" i="4"/>
  <c r="O62" i="4"/>
  <c r="O67" i="4"/>
  <c r="O74" i="4"/>
  <c r="O95" i="4"/>
  <c r="O104" i="4"/>
  <c r="Q62" i="4"/>
  <c r="B65" i="4"/>
  <c r="E65" i="4" s="1"/>
  <c r="R65" i="4" s="1"/>
  <c r="B66" i="4"/>
  <c r="E66" i="4" s="1"/>
  <c r="R66" i="4" s="1"/>
  <c r="S66" i="4" s="1"/>
  <c r="F67" i="4"/>
  <c r="G67" i="4"/>
  <c r="H67" i="4"/>
  <c r="I67" i="4"/>
  <c r="K67" i="4"/>
  <c r="L67" i="4"/>
  <c r="Q67" i="4"/>
  <c r="B69" i="4"/>
  <c r="E69" i="4" s="1"/>
  <c r="R69" i="4" s="1"/>
  <c r="B70" i="4"/>
  <c r="E70" i="4" s="1"/>
  <c r="R70" i="4" s="1"/>
  <c r="B74" i="4"/>
  <c r="F74" i="4"/>
  <c r="G74" i="4"/>
  <c r="H74" i="4"/>
  <c r="I74" i="4"/>
  <c r="K74" i="4"/>
  <c r="L74" i="4"/>
  <c r="Q74" i="4"/>
  <c r="B78" i="4"/>
  <c r="B81" i="4"/>
  <c r="E81" i="4" s="1"/>
  <c r="R81" i="4" s="1"/>
  <c r="S81" i="4" s="1"/>
  <c r="B82" i="4"/>
  <c r="E82" i="4" s="1"/>
  <c r="R82" i="4" s="1"/>
  <c r="S82" i="4" s="1"/>
  <c r="E82" i="13" s="1"/>
  <c r="B83" i="4"/>
  <c r="E83" i="4" s="1"/>
  <c r="R83" i="4" s="1"/>
  <c r="S83" i="4" s="1"/>
  <c r="E83" i="13" s="1"/>
  <c r="B84" i="4"/>
  <c r="E84" i="4" s="1"/>
  <c r="R84" i="4" s="1"/>
  <c r="S84" i="4" s="1"/>
  <c r="E84" i="13" s="1"/>
  <c r="B85" i="4"/>
  <c r="E85" i="4" s="1"/>
  <c r="B86" i="4"/>
  <c r="E86" i="4" s="1"/>
  <c r="R86" i="4" s="1"/>
  <c r="S86" i="4" s="1"/>
  <c r="E86" i="13" s="1"/>
  <c r="B87" i="4"/>
  <c r="E87" i="4" s="1"/>
  <c r="R87" i="4" s="1"/>
  <c r="B88" i="4"/>
  <c r="E88" i="4" s="1"/>
  <c r="R88" i="4" s="1"/>
  <c r="S88" i="4" s="1"/>
  <c r="E88" i="13" s="1"/>
  <c r="B89" i="4"/>
  <c r="E89" i="4" s="1"/>
  <c r="R89" i="4" s="1"/>
  <c r="S89" i="4" s="1"/>
  <c r="E89" i="13" s="1"/>
  <c r="B90" i="4"/>
  <c r="E90" i="4" s="1"/>
  <c r="R90" i="4" s="1"/>
  <c r="S90" i="4" s="1"/>
  <c r="E90" i="13" s="1"/>
  <c r="B91" i="4"/>
  <c r="E91" i="4" s="1"/>
  <c r="R91" i="4" s="1"/>
  <c r="S91" i="4" s="1"/>
  <c r="E91" i="13" s="1"/>
  <c r="B92" i="4"/>
  <c r="E92" i="4" s="1"/>
  <c r="R92" i="4" s="1"/>
  <c r="S92" i="4" s="1"/>
  <c r="E92" i="13" s="1"/>
  <c r="B93" i="4"/>
  <c r="E93" i="4" s="1"/>
  <c r="R93" i="4" s="1"/>
  <c r="S93" i="4" s="1"/>
  <c r="E93" i="13" s="1"/>
  <c r="B94" i="4"/>
  <c r="E94" i="4" s="1"/>
  <c r="F95" i="4"/>
  <c r="G95" i="4"/>
  <c r="H95" i="4"/>
  <c r="I95" i="4"/>
  <c r="K95" i="4"/>
  <c r="L95" i="4"/>
  <c r="Q95" i="4"/>
  <c r="B100" i="4"/>
  <c r="E100" i="4" s="1"/>
  <c r="R100" i="4" s="1"/>
  <c r="S100" i="4" s="1"/>
  <c r="E100" i="13" s="1"/>
  <c r="B101" i="4"/>
  <c r="E101" i="4" s="1"/>
  <c r="R101" i="4" s="1"/>
  <c r="S101" i="4" s="1"/>
  <c r="E101" i="13" s="1"/>
  <c r="B102" i="4"/>
  <c r="E102" i="4" s="1"/>
  <c r="R102" i="4" s="1"/>
  <c r="S102" i="4" s="1"/>
  <c r="E102" i="13" s="1"/>
  <c r="B103" i="4"/>
  <c r="E103" i="4" s="1"/>
  <c r="R103" i="4" s="1"/>
  <c r="S103" i="4" s="1"/>
  <c r="F104" i="4"/>
  <c r="G104" i="4"/>
  <c r="H104" i="4"/>
  <c r="I104" i="4"/>
  <c r="K104" i="4"/>
  <c r="L104" i="4"/>
  <c r="Q104" i="4"/>
  <c r="E108" i="4"/>
  <c r="F108" i="4"/>
  <c r="F29" i="4" s="1"/>
  <c r="G108" i="4"/>
  <c r="G29" i="4" s="1"/>
  <c r="G36" i="4" s="1"/>
  <c r="G63" i="4" s="1"/>
  <c r="G96" i="4" s="1"/>
  <c r="G105" i="4" s="1"/>
  <c r="H108" i="4"/>
  <c r="H4" i="4" s="1"/>
  <c r="H8" i="4" s="1"/>
  <c r="I108" i="4"/>
  <c r="I29" i="4" s="1"/>
  <c r="J108" i="4"/>
  <c r="K108" i="4"/>
  <c r="K29" i="4" s="1"/>
  <c r="K36" i="4" s="1"/>
  <c r="K63" i="4" s="1"/>
  <c r="K96" i="4" s="1"/>
  <c r="K105" i="4" s="1"/>
  <c r="L108" i="4"/>
  <c r="L29" i="4" s="1"/>
  <c r="M108" i="4"/>
  <c r="M10" i="4" s="1"/>
  <c r="M11" i="4" s="1"/>
  <c r="O108" i="4"/>
  <c r="O98" i="4" s="1"/>
  <c r="E98" i="4" s="1"/>
  <c r="R98" i="4" s="1"/>
  <c r="P108" i="4"/>
  <c r="Q108" i="4"/>
  <c r="B131" i="4"/>
  <c r="I186" i="3"/>
  <c r="AT220" i="3"/>
  <c r="AT237" i="3" s="1"/>
  <c r="BB239" i="3" s="1"/>
  <c r="T262" i="3" s="1"/>
  <c r="AT221" i="3"/>
  <c r="AT222" i="3"/>
  <c r="AT223" i="3"/>
  <c r="AT224" i="3"/>
  <c r="AT226" i="3"/>
  <c r="M227" i="3"/>
  <c r="AT227" i="3"/>
  <c r="AT228" i="3"/>
  <c r="AT230" i="3"/>
  <c r="AT231" i="3"/>
  <c r="AT232" i="3"/>
  <c r="AT233" i="3"/>
  <c r="AT234" i="3"/>
  <c r="AT235" i="3"/>
  <c r="W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E614" i="3" s="1"/>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I709" i="3" s="1"/>
  <c r="AN650" i="3"/>
  <c r="AI710" i="3" s="1"/>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AI712" i="3" s="1"/>
  <c r="G658" i="3"/>
  <c r="Z658" i="3"/>
  <c r="AN653" i="3"/>
  <c r="AI713" i="3" s="1"/>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Y710" i="3"/>
  <c r="Y711" i="3"/>
  <c r="AI711" i="3" s="1"/>
  <c r="Y712" i="3"/>
  <c r="Y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AM905" i="3" s="1"/>
  <c r="O778" i="3"/>
  <c r="AC862" i="3" s="1"/>
  <c r="AC863" i="3" s="1"/>
  <c r="O758" i="3"/>
  <c r="M812" i="3"/>
  <c r="Q812" i="3"/>
  <c r="U812" i="3"/>
  <c r="Y812" i="3"/>
  <c r="AC812" i="3"/>
  <c r="AG812" i="3"/>
  <c r="AV824" i="3"/>
  <c r="Z877" i="3"/>
  <c r="AN926" i="3"/>
  <c r="AN927" i="3"/>
  <c r="AN928" i="3"/>
  <c r="AN930" i="3"/>
  <c r="AN931" i="3"/>
  <c r="AN932" i="3"/>
  <c r="AN933" i="3"/>
  <c r="AN934" i="3"/>
  <c r="Z979" i="3"/>
  <c r="V983" i="3"/>
  <c r="Z985" i="3"/>
  <c r="B104" i="4"/>
  <c r="Q63" i="4"/>
  <c r="Q96" i="4"/>
  <c r="Q105" i="4"/>
  <c r="B67" i="4"/>
  <c r="D58" i="11"/>
  <c r="D49" i="11"/>
  <c r="B8" i="4"/>
  <c r="B12" i="4" s="1"/>
  <c r="D39" i="11"/>
  <c r="D23" i="11"/>
  <c r="D94" i="11"/>
  <c r="D92" i="11"/>
  <c r="D67" i="11"/>
  <c r="D31" i="11"/>
  <c r="D6" i="11"/>
  <c r="D32" i="11"/>
  <c r="D15" i="11"/>
  <c r="D71" i="11"/>
  <c r="D18" i="11"/>
  <c r="D102" i="11"/>
  <c r="D60" i="11"/>
  <c r="D8" i="11"/>
  <c r="D56" i="11"/>
  <c r="C75" i="11"/>
  <c r="D61" i="11"/>
  <c r="C63" i="11"/>
  <c r="D63" i="11" s="1"/>
  <c r="D53" i="11"/>
  <c r="D10" i="11"/>
  <c r="D101" i="11"/>
  <c r="D90" i="11"/>
  <c r="D44" i="11"/>
  <c r="B75" i="11"/>
  <c r="D75" i="11"/>
  <c r="D70" i="11"/>
  <c r="D57" i="11"/>
  <c r="AI27" i="15"/>
  <c r="D41" i="11"/>
  <c r="B63" i="11"/>
  <c r="C105" i="11"/>
  <c r="D100" i="11"/>
  <c r="D82" i="11"/>
  <c r="D7" i="11"/>
  <c r="L63" i="4"/>
  <c r="L96" i="4"/>
  <c r="L105" i="4"/>
  <c r="D46" i="11"/>
  <c r="D12" i="13"/>
  <c r="B25" i="4"/>
  <c r="B53" i="4"/>
  <c r="D77" i="11"/>
  <c r="C37" i="11"/>
  <c r="B9" i="11"/>
  <c r="D20" i="11"/>
  <c r="D5" i="11"/>
  <c r="D63" i="4"/>
  <c r="D96" i="4"/>
  <c r="D105" i="4"/>
  <c r="D14" i="11"/>
  <c r="B11" i="4"/>
  <c r="B11" i="13"/>
  <c r="U35" i="7"/>
  <c r="U38" i="7" s="1"/>
  <c r="S35" i="7"/>
  <c r="S38" i="7" s="1"/>
  <c r="I35" i="7"/>
  <c r="I38" i="7" s="1"/>
  <c r="K35" i="7"/>
  <c r="K38" i="7" s="1"/>
  <c r="W35" i="7"/>
  <c r="W38" i="7" s="1"/>
  <c r="Y35" i="7"/>
  <c r="Y38" i="7" s="1"/>
  <c r="AD7" i="15"/>
  <c r="C63" i="4"/>
  <c r="C96" i="4"/>
  <c r="C105" i="4" s="1"/>
  <c r="C26" i="11"/>
  <c r="G35" i="7"/>
  <c r="G38" i="7" s="1"/>
  <c r="O35" i="7"/>
  <c r="O38" i="7" s="1"/>
  <c r="AE35" i="7"/>
  <c r="AE38" i="7" s="1"/>
  <c r="AA35" i="7"/>
  <c r="AA38" i="7" s="1"/>
  <c r="AG35" i="7"/>
  <c r="AG38" i="7" s="1"/>
  <c r="Q35" i="7"/>
  <c r="Q38" i="7" s="1"/>
  <c r="AC35" i="7"/>
  <c r="AC38" i="7" s="1"/>
  <c r="CT614" i="3"/>
  <c r="T7" i="15"/>
  <c r="K25" i="7"/>
  <c r="O25" i="7"/>
  <c r="I25" i="7"/>
  <c r="W25" i="7"/>
  <c r="S25" i="7"/>
  <c r="Y25" i="7"/>
  <c r="AC25" i="7"/>
  <c r="AG25" i="7"/>
  <c r="M25" i="7"/>
  <c r="G25" i="7"/>
  <c r="AA25" i="7"/>
  <c r="Q25" i="7"/>
  <c r="U25" i="7"/>
  <c r="AD27" i="15"/>
  <c r="T63" i="4"/>
  <c r="T96" i="4" s="1"/>
  <c r="Y758" i="3"/>
  <c r="AC861" i="3"/>
  <c r="DD614" i="3"/>
  <c r="CJ614" i="3"/>
  <c r="AN891" i="3"/>
  <c r="AQ882" i="3" s="1"/>
  <c r="Y778" i="3"/>
  <c r="CO614" i="3"/>
  <c r="CY614" i="3"/>
  <c r="P734" i="3"/>
  <c r="C30" i="8" s="1"/>
  <c r="E9" i="7"/>
  <c r="F30" i="8"/>
  <c r="K14" i="7"/>
  <c r="G9" i="7"/>
  <c r="I8" i="7"/>
  <c r="K8" i="7" s="1"/>
  <c r="I16" i="7"/>
  <c r="K16" i="7"/>
  <c r="M16" i="7"/>
  <c r="O16" i="7" s="1"/>
  <c r="Q16" i="7" s="1"/>
  <c r="S16" i="7" s="1"/>
  <c r="U16" i="7" s="1"/>
  <c r="W16" i="7" s="1"/>
  <c r="Y16" i="7" s="1"/>
  <c r="AA16" i="7" s="1"/>
  <c r="AC16" i="7" s="1"/>
  <c r="AE16" i="7" s="1"/>
  <c r="AG16" i="7" s="1"/>
  <c r="D104" i="11"/>
  <c r="B96" i="11"/>
  <c r="B95" i="4"/>
  <c r="D11" i="11"/>
  <c r="B13" i="11"/>
  <c r="D12" i="11"/>
  <c r="C12" i="4"/>
  <c r="B12" i="13"/>
  <c r="Y780" i="3"/>
  <c r="B63" i="13"/>
  <c r="Y781" i="3"/>
  <c r="E4" i="7" s="1"/>
  <c r="M14" i="7"/>
  <c r="H63" i="13"/>
  <c r="B96" i="13"/>
  <c r="O14" i="7"/>
  <c r="Q14" i="7"/>
  <c r="M8" i="7" l="1"/>
  <c r="K9" i="7"/>
  <c r="B64" i="11"/>
  <c r="B97" i="11" s="1"/>
  <c r="B106" i="11" s="1"/>
  <c r="I999" i="3"/>
  <c r="I1003" i="3"/>
  <c r="AO907" i="3" s="1"/>
  <c r="E5" i="7"/>
  <c r="E10" i="7"/>
  <c r="E32" i="7" s="1"/>
  <c r="G4" i="7"/>
  <c r="AA1000" i="3"/>
  <c r="T105" i="4"/>
  <c r="H96" i="13"/>
  <c r="AU673" i="3"/>
  <c r="AV673" i="3" s="1"/>
  <c r="AU657" i="3"/>
  <c r="AV657" i="3" s="1"/>
  <c r="E45" i="13"/>
  <c r="S53" i="4"/>
  <c r="E53" i="13" s="1"/>
  <c r="BZ635" i="3"/>
  <c r="V951" i="3" s="1"/>
  <c r="R85" i="4"/>
  <c r="E95" i="4"/>
  <c r="E7" i="7"/>
  <c r="G6" i="7"/>
  <c r="H63" i="4"/>
  <c r="H96" i="4" s="1"/>
  <c r="H105" i="4" s="1"/>
  <c r="H12" i="4"/>
  <c r="AT614" i="3"/>
  <c r="X999" i="3" s="1"/>
  <c r="R76" i="4"/>
  <c r="E78" i="4"/>
  <c r="D105" i="11"/>
  <c r="AU674" i="3"/>
  <c r="AV674" i="3" s="1"/>
  <c r="AU650" i="3"/>
  <c r="AC442" i="3"/>
  <c r="B105" i="13"/>
  <c r="B105" i="4"/>
  <c r="BA635" i="3"/>
  <c r="V947" i="3" s="1"/>
  <c r="C96" i="11"/>
  <c r="D96" i="11" s="1"/>
  <c r="S95" i="4"/>
  <c r="E95" i="13" s="1"/>
  <c r="E81" i="13"/>
  <c r="E53" i="4"/>
  <c r="E40" i="4"/>
  <c r="L948" i="3"/>
  <c r="L949" i="3"/>
  <c r="L947" i="3"/>
  <c r="AD947" i="3" s="1"/>
  <c r="D52" i="11"/>
  <c r="C54" i="11"/>
  <c r="C13" i="11"/>
  <c r="D13" i="11" s="1"/>
  <c r="Z798" i="3"/>
  <c r="Q21" i="7"/>
  <c r="Q30" i="7" s="1"/>
  <c r="O21" i="7"/>
  <c r="O30" i="7" s="1"/>
  <c r="AT675" i="3"/>
  <c r="S14" i="7"/>
  <c r="M21" i="7"/>
  <c r="M30" i="7" s="1"/>
  <c r="D9" i="11"/>
  <c r="B96" i="4"/>
  <c r="I9" i="7"/>
  <c r="E74" i="4"/>
  <c r="O12" i="4"/>
  <c r="J5" i="4"/>
  <c r="L950" i="3"/>
  <c r="BK614" i="3"/>
  <c r="BK635" i="3" s="1"/>
  <c r="V949" i="3" s="1"/>
  <c r="M38" i="7"/>
  <c r="T27" i="15"/>
  <c r="R62" i="4"/>
  <c r="B63" i="4"/>
  <c r="K21" i="7"/>
  <c r="K30" i="7" s="1"/>
  <c r="S38" i="4"/>
  <c r="R40" i="4"/>
  <c r="E4" i="4"/>
  <c r="BP614" i="3"/>
  <c r="R104" i="4"/>
  <c r="S98" i="4"/>
  <c r="R74" i="4"/>
  <c r="E67" i="4"/>
  <c r="E62" i="4"/>
  <c r="M63" i="4"/>
  <c r="M96" i="4" s="1"/>
  <c r="M105" i="4" s="1"/>
  <c r="I63" i="4"/>
  <c r="I96" i="4" s="1"/>
  <c r="I105" i="4" s="1"/>
  <c r="BU614" i="3"/>
  <c r="BU635" i="3" s="1"/>
  <c r="BZ614" i="3"/>
  <c r="BP633" i="3"/>
  <c r="BK633" i="3"/>
  <c r="BF614" i="3"/>
  <c r="BF635" i="3" s="1"/>
  <c r="V948" i="3" s="1"/>
  <c r="E104" i="4"/>
  <c r="E66" i="13"/>
  <c r="S67" i="4"/>
  <c r="E67" i="13" s="1"/>
  <c r="R67" i="4"/>
  <c r="E10" i="4"/>
  <c r="R10" i="4" s="1"/>
  <c r="S10" i="4" s="1"/>
  <c r="L951" i="3"/>
  <c r="AD951" i="3" s="1"/>
  <c r="I21" i="7"/>
  <c r="I30" i="7" s="1"/>
  <c r="D91" i="11"/>
  <c r="D25" i="11"/>
  <c r="S28" i="4"/>
  <c r="E29" i="4"/>
  <c r="I63" i="13"/>
  <c r="I96" i="13" s="1"/>
  <c r="I105" i="13" s="1"/>
  <c r="I107" i="13" s="1"/>
  <c r="D59" i="11"/>
  <c r="B79" i="11"/>
  <c r="D79" i="11" s="1"/>
  <c r="F96" i="13"/>
  <c r="F105" i="13" s="1"/>
  <c r="F107" i="13" s="1"/>
  <c r="G21" i="7"/>
  <c r="G30" i="7" s="1"/>
  <c r="B54" i="11"/>
  <c r="C63" i="13"/>
  <c r="C96" i="13" s="1"/>
  <c r="C105" i="13" s="1"/>
  <c r="E21" i="7"/>
  <c r="E30" i="7" s="1"/>
  <c r="B105" i="11"/>
  <c r="D87" i="11"/>
  <c r="R95" i="4"/>
  <c r="D21" i="11"/>
  <c r="B37" i="11"/>
  <c r="D37" i="11" s="1"/>
  <c r="R4" i="4" l="1"/>
  <c r="D54" i="11"/>
  <c r="C64" i="11"/>
  <c r="S40" i="4"/>
  <c r="E40" i="13" s="1"/>
  <c r="E38" i="13"/>
  <c r="AD949" i="3"/>
  <c r="AD948" i="3"/>
  <c r="R11" i="4"/>
  <c r="I4" i="7"/>
  <c r="G5" i="7"/>
  <c r="G10" i="7" s="1"/>
  <c r="G32" i="7" s="1"/>
  <c r="AV650" i="3"/>
  <c r="G7" i="7"/>
  <c r="I6" i="7"/>
  <c r="E40" i="7"/>
  <c r="E44" i="7"/>
  <c r="S21" i="7"/>
  <c r="S30" i="7" s="1"/>
  <c r="U14" i="7"/>
  <c r="E5" i="4"/>
  <c r="R5" i="4" s="1"/>
  <c r="H105" i="13"/>
  <c r="T107" i="4"/>
  <c r="H107" i="13" s="1"/>
  <c r="S76" i="4"/>
  <c r="R78" i="4"/>
  <c r="R29" i="4"/>
  <c r="E36" i="4"/>
  <c r="AC441" i="3"/>
  <c r="AB47" i="15"/>
  <c r="AB49" i="15" s="1"/>
  <c r="AO906" i="3"/>
  <c r="AD996" i="3" s="1"/>
  <c r="AA996" i="3"/>
  <c r="J6" i="4"/>
  <c r="E6" i="4" s="1"/>
  <c r="R6" i="4" s="1"/>
  <c r="AU651" i="3"/>
  <c r="AV651" i="3" s="1"/>
  <c r="AU667" i="3"/>
  <c r="AV667" i="3" s="1"/>
  <c r="AU661" i="3"/>
  <c r="AV661" i="3" s="1"/>
  <c r="AU668" i="3"/>
  <c r="AV668" i="3" s="1"/>
  <c r="AU652" i="3"/>
  <c r="AV652" i="3" s="1"/>
  <c r="AU662" i="3"/>
  <c r="AV662" i="3" s="1"/>
  <c r="AU655" i="3"/>
  <c r="AV655" i="3" s="1"/>
  <c r="AU654" i="3"/>
  <c r="AV654" i="3" s="1"/>
  <c r="AU656" i="3"/>
  <c r="AV656" i="3" s="1"/>
  <c r="AU653" i="3"/>
  <c r="AV653" i="3" s="1"/>
  <c r="AU663" i="3"/>
  <c r="AV663" i="3" s="1"/>
  <c r="AU664" i="3"/>
  <c r="AV664" i="3" s="1"/>
  <c r="AU670" i="3"/>
  <c r="AV670" i="3" s="1"/>
  <c r="AU658" i="3"/>
  <c r="AV658" i="3" s="1"/>
  <c r="AU660" i="3"/>
  <c r="AV660" i="3" s="1"/>
  <c r="AU669" i="3"/>
  <c r="AV669" i="3" s="1"/>
  <c r="AU665" i="3"/>
  <c r="AV665" i="3" s="1"/>
  <c r="AU659" i="3"/>
  <c r="AV659" i="3" s="1"/>
  <c r="AU672" i="3"/>
  <c r="AV672" i="3" s="1"/>
  <c r="AU671" i="3"/>
  <c r="AV671" i="3" s="1"/>
  <c r="AD11" i="15"/>
  <c r="AD23" i="15" s="1"/>
  <c r="AD26" i="15" s="1"/>
  <c r="AD28" i="15" s="1"/>
  <c r="E10" i="13"/>
  <c r="E98" i="13"/>
  <c r="S104" i="4"/>
  <c r="E104" i="13" s="1"/>
  <c r="AI11" i="15"/>
  <c r="AI23" i="15" s="1"/>
  <c r="AI26" i="15" s="1"/>
  <c r="AI28" i="15" s="1"/>
  <c r="E28" i="13"/>
  <c r="E11" i="4"/>
  <c r="BP635" i="3"/>
  <c r="V950" i="3" s="1"/>
  <c r="AD950" i="3" s="1"/>
  <c r="AD953" i="3" s="1"/>
  <c r="AU666" i="3"/>
  <c r="AV666" i="3" s="1"/>
  <c r="O8" i="7"/>
  <c r="M9" i="7"/>
  <c r="G40" i="7" l="1"/>
  <c r="G44" i="7"/>
  <c r="AD955" i="3"/>
  <c r="AQ877" i="3" s="1"/>
  <c r="AD988" i="3"/>
  <c r="B1014" i="3"/>
  <c r="AD1000" i="3"/>
  <c r="AU675" i="3"/>
  <c r="O9" i="7"/>
  <c r="Q8" i="7"/>
  <c r="U21" i="7"/>
  <c r="U30" i="7" s="1"/>
  <c r="W14" i="7"/>
  <c r="S78" i="4"/>
  <c r="E78" i="13" s="1"/>
  <c r="E76" i="13"/>
  <c r="AV675" i="3"/>
  <c r="AD734" i="3" s="1"/>
  <c r="S29" i="4"/>
  <c r="R36" i="4"/>
  <c r="D64" i="11"/>
  <c r="C97" i="11"/>
  <c r="V952" i="3"/>
  <c r="E56" i="7"/>
  <c r="E54" i="7"/>
  <c r="E43" i="7"/>
  <c r="E42" i="7"/>
  <c r="E8" i="4"/>
  <c r="J8" i="4"/>
  <c r="K4" i="7"/>
  <c r="I5" i="7"/>
  <c r="I10" i="7" s="1"/>
  <c r="I32" i="7" s="1"/>
  <c r="K6" i="7"/>
  <c r="I7" i="7"/>
  <c r="R8" i="4"/>
  <c r="AB54" i="15"/>
  <c r="AB55" i="15" s="1"/>
  <c r="I40" i="7" l="1"/>
  <c r="I44" i="7"/>
  <c r="M6" i="7"/>
  <c r="K7" i="7"/>
  <c r="AQ885" i="3"/>
  <c r="AQ888" i="3" s="1"/>
  <c r="B1012" i="3" s="1"/>
  <c r="AM829" i="3"/>
  <c r="AM826" i="3"/>
  <c r="AM834" i="3" s="1"/>
  <c r="K5" i="7"/>
  <c r="K10" i="7" s="1"/>
  <c r="K32" i="7" s="1"/>
  <c r="M4" i="7"/>
  <c r="W21" i="7"/>
  <c r="W30" i="7" s="1"/>
  <c r="Y14" i="7"/>
  <c r="AD1004" i="3"/>
  <c r="T24" i="15" s="1"/>
  <c r="AQ886" i="3"/>
  <c r="R12" i="4"/>
  <c r="R63" i="4"/>
  <c r="R96" i="4" s="1"/>
  <c r="R105" i="4" s="1"/>
  <c r="E29" i="13"/>
  <c r="S36" i="4"/>
  <c r="D97" i="11"/>
  <c r="C106" i="11"/>
  <c r="D106" i="11" s="1"/>
  <c r="J63" i="4"/>
  <c r="J96" i="4" s="1"/>
  <c r="J105" i="4" s="1"/>
  <c r="J12" i="4"/>
  <c r="Q9" i="7"/>
  <c r="S8" i="7"/>
  <c r="E63" i="4"/>
  <c r="E96" i="4" s="1"/>
  <c r="E105" i="4" s="1"/>
  <c r="E12" i="4"/>
  <c r="G56" i="7"/>
  <c r="G42" i="7"/>
  <c r="G43" i="7"/>
  <c r="G54" i="7"/>
  <c r="K40" i="7" l="1"/>
  <c r="K44" i="7"/>
  <c r="S9" i="7"/>
  <c r="U8" i="7"/>
  <c r="Y21" i="7"/>
  <c r="Y30" i="7" s="1"/>
  <c r="AA14" i="7"/>
  <c r="O6" i="7"/>
  <c r="M7" i="7"/>
  <c r="E36" i="13"/>
  <c r="S63" i="4"/>
  <c r="O4" i="7"/>
  <c r="M5" i="7"/>
  <c r="M10" i="7" s="1"/>
  <c r="M32" i="7" s="1"/>
  <c r="I56" i="7"/>
  <c r="I54" i="7"/>
  <c r="I43" i="7"/>
  <c r="I42" i="7"/>
  <c r="M40" i="7" l="1"/>
  <c r="M44" i="7"/>
  <c r="S96" i="4"/>
  <c r="E63" i="13"/>
  <c r="AA21" i="7"/>
  <c r="AA30" i="7" s="1"/>
  <c r="AC14" i="7"/>
  <c r="O5" i="7"/>
  <c r="Q4" i="7"/>
  <c r="O10" i="7"/>
  <c r="O32" i="7" s="1"/>
  <c r="W8" i="7"/>
  <c r="U9" i="7"/>
  <c r="Q6" i="7"/>
  <c r="O7" i="7"/>
  <c r="K56" i="7"/>
  <c r="K43" i="7"/>
  <c r="K42" i="7"/>
  <c r="K54" i="7"/>
  <c r="O40" i="7" l="1"/>
  <c r="O44" i="7"/>
  <c r="Q5" i="7"/>
  <c r="Q10" i="7" s="1"/>
  <c r="Q32" i="7" s="1"/>
  <c r="S4" i="7"/>
  <c r="AC21" i="7"/>
  <c r="AC30" i="7" s="1"/>
  <c r="AE14" i="7"/>
  <c r="Q7" i="7"/>
  <c r="S6" i="7"/>
  <c r="S105" i="4"/>
  <c r="E96" i="13"/>
  <c r="Y8" i="7"/>
  <c r="W9" i="7"/>
  <c r="M56" i="7"/>
  <c r="M43" i="7"/>
  <c r="M42" i="7"/>
  <c r="M54" i="7"/>
  <c r="Q40" i="7" l="1"/>
  <c r="Q44" i="7"/>
  <c r="U4" i="7"/>
  <c r="S5" i="7"/>
  <c r="S10" i="7"/>
  <c r="S32" i="7" s="1"/>
  <c r="AA8" i="7"/>
  <c r="Y9" i="7"/>
  <c r="AE21" i="7"/>
  <c r="AE30" i="7" s="1"/>
  <c r="AG14" i="7"/>
  <c r="AG21" i="7" s="1"/>
  <c r="AG30" i="7" s="1"/>
  <c r="S107" i="4"/>
  <c r="E105" i="13"/>
  <c r="S7" i="7"/>
  <c r="U6" i="7"/>
  <c r="O56" i="7"/>
  <c r="O43" i="7"/>
  <c r="O54" i="7"/>
  <c r="O42" i="7"/>
  <c r="AA9" i="7" l="1"/>
  <c r="AC8" i="7"/>
  <c r="W6" i="7"/>
  <c r="U7" i="7"/>
  <c r="S40" i="7"/>
  <c r="S44" i="7"/>
  <c r="U10" i="7"/>
  <c r="U32" i="7" s="1"/>
  <c r="W4" i="7"/>
  <c r="U5" i="7"/>
  <c r="E107" i="13"/>
  <c r="AC443" i="3"/>
  <c r="Q56" i="7"/>
  <c r="Q42" i="7"/>
  <c r="Q54" i="7"/>
  <c r="Q43" i="7"/>
  <c r="U40" i="7" l="1"/>
  <c r="U44" i="7"/>
  <c r="S56" i="7"/>
  <c r="S42" i="7"/>
  <c r="S54" i="7"/>
  <c r="S43" i="7"/>
  <c r="Y6" i="7"/>
  <c r="W7" i="7"/>
  <c r="Y4" i="7"/>
  <c r="W5" i="7"/>
  <c r="W10" i="7" s="1"/>
  <c r="W32" i="7" s="1"/>
  <c r="Y11" i="15"/>
  <c r="Y23" i="15" s="1"/>
  <c r="Y26" i="15" s="1"/>
  <c r="Y28" i="15" s="1"/>
  <c r="T11" i="15"/>
  <c r="T23" i="15" s="1"/>
  <c r="AE8" i="7"/>
  <c r="AC9" i="7"/>
  <c r="W40" i="7" l="1"/>
  <c r="W44" i="7"/>
  <c r="T26" i="15"/>
  <c r="T28" i="15" s="1"/>
  <c r="T29" i="15" s="1"/>
  <c r="Y64" i="15"/>
  <c r="Y68" i="15" s="1"/>
  <c r="Y38" i="15"/>
  <c r="Y40" i="15" s="1"/>
  <c r="Y41" i="15" s="1"/>
  <c r="AB56" i="15" s="1"/>
  <c r="AD38" i="15"/>
  <c r="AD40" i="15" s="1"/>
  <c r="Y7" i="7"/>
  <c r="Y10" i="7" s="1"/>
  <c r="Y32" i="7" s="1"/>
  <c r="AA6" i="7"/>
  <c r="AE9" i="7"/>
  <c r="AG8" i="7"/>
  <c r="AG9" i="7" s="1"/>
  <c r="AA4" i="7"/>
  <c r="Y5" i="7"/>
  <c r="U56" i="7"/>
  <c r="U43" i="7"/>
  <c r="U42" i="7"/>
  <c r="U54" i="7"/>
  <c r="Y40" i="7" l="1"/>
  <c r="Y44" i="7"/>
  <c r="AC6" i="7"/>
  <c r="AA7" i="7"/>
  <c r="AA10" i="7" s="1"/>
  <c r="AA32" i="7" s="1"/>
  <c r="AB57" i="15"/>
  <c r="M26" i="3"/>
  <c r="P203" i="3" s="1"/>
  <c r="AC4" i="7"/>
  <c r="AA5" i="7"/>
  <c r="W56" i="7"/>
  <c r="W42" i="7"/>
  <c r="W54" i="7"/>
  <c r="W43" i="7"/>
  <c r="AA40" i="7" l="1"/>
  <c r="AA44" i="7"/>
  <c r="AE4" i="7"/>
  <c r="AC5" i="7"/>
  <c r="AB59" i="15"/>
  <c r="AB76" i="15" s="1"/>
  <c r="AB77" i="15" s="1"/>
  <c r="AE6" i="7"/>
  <c r="AC7" i="7"/>
  <c r="AC10" i="7" s="1"/>
  <c r="AC32" i="7" s="1"/>
  <c r="Y56" i="7"/>
  <c r="Y43" i="7"/>
  <c r="Y42" i="7"/>
  <c r="Y54" i="7"/>
  <c r="AC40" i="7" l="1"/>
  <c r="AC44" i="7"/>
  <c r="AB87" i="15"/>
  <c r="M27" i="3"/>
  <c r="P204" i="3" s="1"/>
  <c r="AB86" i="15"/>
  <c r="AB78" i="15"/>
  <c r="AB80" i="15" s="1"/>
  <c r="J81" i="15" s="1"/>
  <c r="AE5" i="7"/>
  <c r="AE10" i="7" s="1"/>
  <c r="AE32" i="7" s="1"/>
  <c r="AG4" i="7"/>
  <c r="AE7" i="7"/>
  <c r="AG6" i="7"/>
  <c r="AG7" i="7" s="1"/>
  <c r="AA56" i="7"/>
  <c r="AA42" i="7"/>
  <c r="AA54" i="7"/>
  <c r="AA43" i="7"/>
  <c r="AE40" i="7" l="1"/>
  <c r="AE44" i="7"/>
  <c r="AG5" i="7"/>
  <c r="AG10" i="7" s="1"/>
  <c r="AG32" i="7" s="1"/>
  <c r="AC56" i="7"/>
  <c r="AC43" i="7"/>
  <c r="AC42" i="7"/>
  <c r="AC54" i="7"/>
  <c r="AG40" i="7" l="1"/>
  <c r="AG44" i="7"/>
  <c r="AE56" i="7"/>
  <c r="AE54" i="7"/>
  <c r="AE42" i="7"/>
  <c r="AE43" i="7"/>
  <c r="AG56" i="7" l="1"/>
  <c r="AG42" i="7"/>
  <c r="AG54" i="7"/>
  <c r="AG43"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789" authorId="0" shapeId="0" xr:uid="{00000000-0006-0000-0400-000001000000}">
      <text>
        <r>
          <rPr>
            <sz val="9"/>
            <color rgb="FF000000"/>
            <rFont val="Tahoma"/>
            <family val="2"/>
          </rPr>
          <t xml:space="preserve">Complete the Subsidy Contract Calculation tab, the annual rental subsidy overhang amount will automatically populate
</t>
        </r>
      </text>
    </comment>
    <comment ref="L947" authorId="1"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indexed="81"/>
            <rFont val="Tahoma"/>
            <family val="2"/>
          </rPr>
          <t>minimum $15,000 in hard construction costs per unit.</t>
        </r>
      </text>
    </comment>
    <comment ref="B26" authorId="0" shapeId="0" xr:uid="{00000000-0006-0000-0500-000004000000}">
      <text>
        <r>
          <rPr>
            <sz val="9"/>
            <color indexed="81"/>
            <rFont val="Tahoma"/>
            <family val="2"/>
          </rPr>
          <t xml:space="preserve">Relocation costs should correlate to the costs approved by either the local agency or federal agency. 
</t>
        </r>
      </text>
    </comment>
    <comment ref="A71" authorId="2" shapeId="0" xr:uid="{00000000-0006-0000-0500-000005000000}">
      <text>
        <r>
          <rPr>
            <sz val="9"/>
            <color indexed="81"/>
            <rFont val="Tahoma"/>
            <family val="2"/>
          </rPr>
          <t>For projects subject to a TCAC Capital Needs Covenant</t>
        </r>
      </text>
    </comment>
    <comment ref="A72" authorId="2" shapeId="0" xr:uid="{00000000-0006-0000-0500-000006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7000000}">
      <text>
        <r>
          <rPr>
            <sz val="9"/>
            <color indexed="81"/>
            <rFont val="Tahoma"/>
            <family val="2"/>
          </rPr>
          <t xml:space="preserve">Any project fees paid as brokerage to a related party are part of developer fee.
</t>
        </r>
      </text>
    </comment>
    <comment ref="B102" authorId="0" shapeId="0" xr:uid="{00000000-0006-0000-0500-000008000000}">
      <text>
        <r>
          <rPr>
            <sz val="9"/>
            <color indexed="81"/>
            <rFont val="Tahoma"/>
            <family val="2"/>
          </rPr>
          <t xml:space="preserve">Any construction management oversight paid to developer or related party are part of developer fees.
</t>
        </r>
      </text>
    </comment>
    <comment ref="S104" authorId="0" shapeId="0" xr:uid="{00000000-0006-0000-0500-000009000000}">
      <text>
        <r>
          <rPr>
            <sz val="10"/>
            <color rgb="FF000000"/>
            <rFont val="Arial"/>
            <family val="2"/>
          </rPr>
          <t>Cannot exceed 15% of cell S96.  See TCAC Reg. Section 10327(c)(2)(B) for deferral/equity contribution requirements.</t>
        </r>
      </text>
    </comment>
    <comment ref="T104" authorId="0" shapeId="0" xr:uid="{00000000-0006-0000-0500-00000A000000}">
      <text>
        <r>
          <rPr>
            <sz val="10"/>
            <color rgb="FF000000"/>
            <rFont val="Arial"/>
            <family val="2"/>
          </rPr>
          <t>Acquisition Credits cannot exceed 5% of cell T96 (or 15% if regulatory requirements are met). See TCAC Reg. Section 10327(c)(2)(B) for deferral/equity contribution requirements.</t>
        </r>
        <r>
          <rPr>
            <sz val="9"/>
            <color rgb="FF000000"/>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700-000002000000}">
      <text>
        <r>
          <rPr>
            <sz val="9"/>
            <color indexed="81"/>
            <rFont val="Tahoma"/>
            <family val="2"/>
          </rPr>
          <t xml:space="preserve">The Total Requested Unadjusted Eligible Basis must not exceed the Total Adjusted Threshold Basis Limit.
</t>
        </r>
      </text>
    </comment>
    <comment ref="B24" authorId="1" shapeId="0" xr:uid="{00000000-0006-0000-0700-000003000000}">
      <text>
        <r>
          <rPr>
            <sz val="9"/>
            <color indexed="81"/>
            <rFont val="Tahoma"/>
            <family val="2"/>
          </rPr>
          <t>The Total Requested Unadjusted Eligible Basis must not exceed the Total Adjusted Threshold Basis Limit.</t>
        </r>
      </text>
    </comment>
    <comment ref="T25" authorId="2" shapeId="0" xr:uid="{00000000-0006-0000-0700-000004000000}">
      <text>
        <r>
          <rPr>
            <sz val="10"/>
            <rFont val="Arial"/>
          </rPr>
          <t>130% adjustment only for sites located in a DDA/QCT.</t>
        </r>
      </text>
    </comment>
    <comment ref="Y25" authorId="2" shapeId="0" xr:uid="{00000000-0006-0000-0700-000005000000}">
      <text>
        <r>
          <rPr>
            <sz val="10"/>
            <rFont val="Arial"/>
          </rPr>
          <t>No 130% adjustment for sites not located in DDA or QCT</t>
        </r>
      </text>
    </comment>
  </commentList>
</comments>
</file>

<file path=xl/sharedStrings.xml><?xml version="1.0" encoding="utf-8"?>
<sst xmlns="http://schemas.openxmlformats.org/spreadsheetml/2006/main" count="3711" uniqueCount="1845">
  <si>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</si>
  <si>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</si>
  <si>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</si>
  <si>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</si>
  <si>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</si>
  <si>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</si>
  <si>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</si>
  <si>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</si>
  <si>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</si>
  <si>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</si>
  <si>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</si>
  <si>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</si>
  <si>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</si>
  <si>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</si>
  <si>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</si>
  <si>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</si>
  <si>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</si>
  <si>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</si>
  <si>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</si>
  <si>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</si>
  <si>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</si>
  <si>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</si>
  <si>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</si>
  <si>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</si>
  <si>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</si>
  <si>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</si>
  <si>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</si>
  <si>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</si>
  <si>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</si>
  <si>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</si>
  <si>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</si>
  <si>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</si>
  <si>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</si>
  <si>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</si>
  <si>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</si>
  <si>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</si>
  <si>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</si>
  <si>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</si>
  <si>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</si>
  <si>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</si>
  <si>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</si>
  <si>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</si>
  <si>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</si>
  <si>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</si>
  <si>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</si>
  <si>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</si>
  <si>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</si>
  <si>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</si>
  <si>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</si>
  <si>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</si>
  <si>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</si>
  <si>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</si>
  <si>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</si>
  <si>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</si>
  <si>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</si>
  <si>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</si>
  <si>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</si>
  <si>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</si>
  <si>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</si>
  <si>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</si>
  <si>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</si>
  <si>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</si>
  <si>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</si>
  <si>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</si>
  <si>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</si>
  <si>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</si>
  <si>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</si>
  <si>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</si>
  <si>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</si>
  <si>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</si>
  <si>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</si>
  <si>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</si>
  <si>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</si>
  <si>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</si>
  <si>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</si>
  <si>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</si>
  <si>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</si>
  <si>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</si>
  <si>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</si>
  <si>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</si>
  <si>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</si>
  <si>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</si>
  <si>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</si>
  <si>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</si>
  <si>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</si>
  <si>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</si>
  <si>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</si>
  <si>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</si>
  <si>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</si>
  <si>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</si>
  <si>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</si>
  <si>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</si>
  <si>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</si>
  <si>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</si>
  <si>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</si>
  <si>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</si>
  <si>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</si>
  <si>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</si>
  <si>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</si>
  <si>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</si>
  <si>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</si>
  <si>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</si>
  <si>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</si>
  <si>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</si>
  <si>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</si>
  <si>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</si>
  <si>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</si>
  <si>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</si>
  <si>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</si>
  <si>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</si>
  <si>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</si>
  <si>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</si>
  <si>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</si>
  <si>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</si>
  <si>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</si>
  <si>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</si>
  <si>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</si>
  <si>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</si>
  <si>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</si>
  <si>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</si>
  <si>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</si>
  <si>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</si>
  <si>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</si>
  <si>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</si>
  <si>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</si>
  <si>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</si>
  <si>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</si>
  <si>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</si>
  <si>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</si>
  <si>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</si>
  <si>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</si>
  <si>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</si>
  <si>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</si>
  <si>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</si>
  <si>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</si>
  <si>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</si>
  <si>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</si>
  <si>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</si>
  <si>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</si>
  <si>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</si>
  <si>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</si>
  <si>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</si>
  <si>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</si>
  <si>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</si>
  <si>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</si>
  <si>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</si>
  <si>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</si>
  <si>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</si>
  <si>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</si>
  <si>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</si>
  <si>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</si>
  <si>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</si>
  <si>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</si>
  <si>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</si>
  <si>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</si>
  <si>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</si>
  <si>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</si>
  <si>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</si>
  <si>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</si>
  <si>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</si>
  <si>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</si>
  <si>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</si>
  <si>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</si>
  <si>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</si>
  <si>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</si>
  <si>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</si>
  <si>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</si>
  <si>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</si>
  <si>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</si>
  <si>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</si>
  <si>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</si>
  <si>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</si>
  <si>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</si>
  <si>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</si>
  <si>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</si>
  <si>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</si>
  <si>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</si>
  <si>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</si>
  <si>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</si>
  <si>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</si>
  <si>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</si>
  <si>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</si>
  <si>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</si>
  <si>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</si>
  <si>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</si>
  <si>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</si>
  <si>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</si>
  <si>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</si>
  <si>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</si>
  <si>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</si>
  <si>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</si>
  <si>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</si>
  <si>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</si>
  <si>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</si>
  <si>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</si>
  <si>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</si>
  <si>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</si>
  <si>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</si>
  <si>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</si>
  <si>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</si>
  <si>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</si>
  <si>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</si>
  <si>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</si>
  <si>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</si>
  <si>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</si>
  <si>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</si>
  <si>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</si>
  <si>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</si>
  <si>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</si>
  <si>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</si>
  <si>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</si>
  <si>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</si>
  <si>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</si>
  <si>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</si>
  <si>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</si>
  <si>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</si>
  <si>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</si>
  <si>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</si>
  <si>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</si>
  <si>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</si>
  <si>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</si>
  <si>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</si>
  <si>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</si>
  <si>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</si>
  <si>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</si>
  <si>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</si>
  <si>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</si>
  <si>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</si>
  <si>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</si>
  <si>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</si>
  <si>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</si>
  <si>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</si>
  <si>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</si>
  <si>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</si>
  <si>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</si>
  <si>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</si>
  <si>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</si>
  <si>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</si>
  <si>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</si>
  <si>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</si>
  <si>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</si>
  <si>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</si>
  <si>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</si>
  <si>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</si>
  <si>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</si>
  <si>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</si>
  <si>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</si>
  <si>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</si>
  <si>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</si>
  <si>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</si>
  <si>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</si>
  <si>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</si>
  <si>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</si>
  <si>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</si>
  <si>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</si>
  <si>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</si>
  <si>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</si>
  <si>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</si>
  <si>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</si>
  <si>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</si>
  <si>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</si>
  <si>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</si>
  <si>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</si>
  <si>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</si>
  <si>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</si>
  <si>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</si>
  <si>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</si>
  <si>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</si>
  <si>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</si>
  <si>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</si>
  <si>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</si>
  <si>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</si>
  <si>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</si>
  <si>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</si>
  <si>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</si>
  <si>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</si>
  <si>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</si>
  <si>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</si>
  <si>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</si>
  <si>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</si>
  <si>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</si>
  <si>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</si>
  <si>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</si>
  <si>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</si>
  <si>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</si>
  <si>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</si>
  <si>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</si>
  <si>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</si>
  <si>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</si>
  <si>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</si>
  <si>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</si>
  <si>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</si>
  <si>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</si>
  <si>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</si>
  <si>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</si>
  <si>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</si>
  <si>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</si>
  <si>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</si>
  <si>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</si>
  <si>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</si>
  <si>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</si>
  <si>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</si>
  <si>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</si>
  <si>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</si>
  <si>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</si>
  <si>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</si>
  <si>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</si>
  <si>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</si>
  <si>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</si>
  <si>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</si>
  <si>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</si>
  <si>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</si>
  <si>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</si>
  <si>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</si>
  <si>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</si>
  <si>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</si>
  <si>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</si>
  <si>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</si>
  <si>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</si>
  <si>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</si>
  <si>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</si>
  <si>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</si>
  <si>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</si>
  <si>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</si>
  <si>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</si>
  <si>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</si>
  <si>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</si>
  <si>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</si>
  <si>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</si>
  <si>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</si>
  <si>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</si>
  <si>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</si>
  <si>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</si>
  <si>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</si>
  <si>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</si>
  <si>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</si>
  <si>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</si>
  <si>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</si>
  <si>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</si>
  <si>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</si>
  <si>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</si>
  <si>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</si>
  <si>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</si>
  <si>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</si>
  <si>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</si>
  <si>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</si>
  <si>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</si>
  <si>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</si>
  <si>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</si>
  <si>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</si>
  <si>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</si>
  <si>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</si>
  <si>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</si>
  <si>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</si>
  <si>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</si>
  <si>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</si>
  <si>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</si>
  <si>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</si>
  <si>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</si>
  <si>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</si>
  <si>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</si>
  <si>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</si>
  <si>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</si>
  <si>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</si>
  <si>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</si>
  <si>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</si>
  <si>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</si>
  <si>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</si>
  <si>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</si>
  <si>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</si>
  <si>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</si>
  <si>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</si>
  <si>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</si>
  <si>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</si>
  <si>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</si>
  <si>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</si>
  <si>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</si>
  <si>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</si>
  <si>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</si>
  <si>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</si>
  <si>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</si>
  <si>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</si>
  <si>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</si>
  <si>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</si>
  <si>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</si>
  <si>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</si>
  <si>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</si>
  <si>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</si>
  <si>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</si>
  <si>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</si>
  <si>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</si>
  <si>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</si>
  <si>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</si>
  <si>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</si>
  <si>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</si>
  <si>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</si>
  <si>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</si>
  <si>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</si>
  <si>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</si>
  <si>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</si>
  <si>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</si>
  <si>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</si>
  <si>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</si>
  <si>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</si>
  <si>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</si>
  <si>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</si>
  <si>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</si>
  <si>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</si>
  <si>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</si>
  <si>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</si>
  <si>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</si>
  <si>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</si>
  <si>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</si>
  <si>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</si>
  <si>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</si>
  <si>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</si>
  <si>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</si>
  <si>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</si>
  <si>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</si>
  <si>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</si>
  <si>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</si>
  <si>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</si>
  <si>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</si>
  <si>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</si>
  <si>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</si>
  <si>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</si>
  <si>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</si>
  <si>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</si>
  <si>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</si>
  <si>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</si>
  <si>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</si>
  <si>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</si>
  <si>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</si>
  <si>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</si>
  <si>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</si>
  <si>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</si>
  <si>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</si>
  <si>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</si>
  <si>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</si>
  <si>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</si>
  <si>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</si>
  <si>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</si>
  <si>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</si>
  <si>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</si>
  <si>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</si>
  <si>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</si>
  <si>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</si>
  <si>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</si>
  <si>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</si>
  <si>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</si>
  <si>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</si>
  <si>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</si>
  <si>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</si>
  <si>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</si>
  <si>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</si>
  <si>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</si>
  <si>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</si>
  <si>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</si>
  <si>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</si>
  <si>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</si>
  <si>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</si>
  <si>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</si>
  <si>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</si>
  <si>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</si>
  <si>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</si>
  <si>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</si>
  <si>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</si>
  <si>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</si>
  <si>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</si>
  <si>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</si>
  <si>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</si>
  <si>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</si>
  <si>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</si>
  <si>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</si>
  <si>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</si>
  <si>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</si>
  <si>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</si>
  <si>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</si>
  <si>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</si>
  <si>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</si>
  <si>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</si>
  <si>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</si>
  <si>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</si>
  <si>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</si>
  <si>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</si>
  <si>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</si>
  <si>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</si>
  <si>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</si>
  <si>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</si>
  <si>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</si>
  <si>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</si>
  <si>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</si>
  <si>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</si>
  <si>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</si>
  <si>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</si>
  <si>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</si>
  <si>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</si>
  <si>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</si>
  <si>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</si>
  <si>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</si>
  <si>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</si>
  <si>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</si>
  <si>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</si>
  <si>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</si>
  <si>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</si>
  <si>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</si>
  <si>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</si>
  <si>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</si>
  <si>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</si>
  <si>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</si>
  <si>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</si>
  <si>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</si>
  <si>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</si>
  <si>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</si>
  <si>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</si>
  <si>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</si>
  <si>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</si>
  <si>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</si>
  <si>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</si>
  <si>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</si>
  <si>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</si>
  <si>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</si>
  <si>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</si>
  <si>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</si>
  <si>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</si>
  <si>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</si>
  <si>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</si>
  <si>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</si>
  <si>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</si>
  <si>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</si>
  <si>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</si>
  <si>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</si>
  <si>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</si>
  <si>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</si>
  <si>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</si>
  <si>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</si>
  <si>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</si>
  <si>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</si>
  <si>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</si>
  <si>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</si>
  <si>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</si>
  <si>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</si>
  <si>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</si>
  <si>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</si>
  <si>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</si>
  <si>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</si>
  <si>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</si>
  <si>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</si>
  <si>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</si>
  <si>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</si>
  <si>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</si>
  <si>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</si>
  <si>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</si>
  <si>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</si>
  <si>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</si>
  <si>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</si>
  <si>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</si>
  <si>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</si>
  <si>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</si>
  <si>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</si>
  <si>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</si>
  <si>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</si>
  <si>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</si>
  <si>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</si>
  <si>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</si>
  <si>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</si>
  <si>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</si>
  <si>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</si>
  <si>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</si>
  <si>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</si>
  <si>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</si>
  <si>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</si>
  <si>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</si>
  <si>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</si>
  <si>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</si>
  <si>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</si>
  <si>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</si>
  <si>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</si>
  <si>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</si>
  <si>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</si>
  <si>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</si>
  <si>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</si>
  <si>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</si>
  <si>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</si>
  <si>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</si>
  <si>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</si>
  <si>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</si>
  <si>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</si>
  <si>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</si>
  <si>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</si>
  <si>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</si>
  <si>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</si>
  <si>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</si>
  <si>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</si>
  <si>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</si>
  <si>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</si>
  <si>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</si>
  <si>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</si>
  <si>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</si>
  <si>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</si>
  <si>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</si>
  <si>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</si>
  <si>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</si>
  <si>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</si>
  <si>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</si>
  <si>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</si>
  <si>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</si>
  <si>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</si>
  <si>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</si>
  <si>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</si>
  <si>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</si>
  <si>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</si>
  <si>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</si>
  <si>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</si>
  <si>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</si>
  <si>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</si>
  <si>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</si>
  <si>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</si>
  <si>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</si>
  <si>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</si>
  <si>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</si>
  <si>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</si>
  <si>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</si>
  <si>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</si>
  <si>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</si>
  <si>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</si>
  <si>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</si>
  <si>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</si>
  <si>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</si>
  <si>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</si>
  <si>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</si>
  <si>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</si>
  <si>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</si>
  <si>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</si>
  <si>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</si>
  <si>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</si>
  <si>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</si>
  <si>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</si>
  <si>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</si>
  <si>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</si>
  <si>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</si>
  <si>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</si>
  <si>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</si>
  <si>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</si>
  <si>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</si>
  <si>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</si>
  <si>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</si>
  <si>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</si>
  <si>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</si>
  <si>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</si>
  <si>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</si>
  <si>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</si>
  <si>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</si>
  <si>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</si>
  <si>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</si>
  <si>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</si>
  <si>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</si>
  <si>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</si>
  <si>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</si>
  <si>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</si>
  <si>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</si>
  <si>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</si>
  <si>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</si>
  <si>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</si>
  <si>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</si>
  <si>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</si>
  <si>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</si>
  <si>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</si>
  <si>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</si>
  <si>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</si>
  <si>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</si>
  <si>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</si>
  <si>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</si>
  <si>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</si>
  <si>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</si>
  <si>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</si>
  <si>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</si>
  <si>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</si>
  <si>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</si>
  <si>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</si>
  <si>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</si>
  <si>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</si>
  <si>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</si>
  <si>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</si>
  <si>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</si>
  <si>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</si>
  <si>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</si>
  <si>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</si>
  <si>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</si>
  <si>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</si>
  <si>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</si>
  <si>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</si>
  <si>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</si>
  <si>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</si>
  <si>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</si>
  <si>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</si>
  <si>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</si>
  <si>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</si>
  <si>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</si>
  <si>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</si>
  <si>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</si>
  <si>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</si>
  <si>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</si>
  <si>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</si>
  <si>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</si>
  <si>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</si>
  <si>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</si>
  <si>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</si>
  <si>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</si>
  <si>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</si>
  <si>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</si>
  <si>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</si>
  <si>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</si>
  <si>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</si>
  <si>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</si>
  <si>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</si>
  <si>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</si>
  <si>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</si>
  <si>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</si>
  <si>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</si>
  <si>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</si>
  <si>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</si>
  <si>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</si>
  <si>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</si>
  <si>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</si>
  <si>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</si>
  <si>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</si>
  <si>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</si>
  <si>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</si>
  <si>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</si>
  <si>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</si>
  <si>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</si>
  <si>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</si>
  <si>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</si>
  <si>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</si>
  <si>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</si>
  <si>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</si>
  <si>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</si>
  <si>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</si>
  <si>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</si>
  <si>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</si>
  <si>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</si>
  <si>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</si>
  <si>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</si>
  <si>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</si>
  <si>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</si>
  <si>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</si>
  <si>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</si>
  <si>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</si>
  <si>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</si>
  <si>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</si>
  <si>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</si>
  <si>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</si>
  <si>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</si>
  <si>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</si>
  <si>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</si>
  <si>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</si>
  <si>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</si>
  <si>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</si>
  <si>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</si>
  <si>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</si>
  <si>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</si>
  <si>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</si>
  <si>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</si>
  <si>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</si>
  <si>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</si>
  <si>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</si>
  <si>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</si>
  <si>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</si>
  <si>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</si>
  <si>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</si>
  <si>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</si>
  <si>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</si>
  <si>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</si>
  <si>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</si>
  <si>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</si>
  <si>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</si>
  <si>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</si>
  <si>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</si>
  <si>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</si>
  <si>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</si>
  <si>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</si>
  <si>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</si>
  <si>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</si>
  <si>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</si>
  <si>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</si>
  <si>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</si>
  <si>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</si>
  <si>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</si>
  <si>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</si>
  <si>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</si>
  <si>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</si>
  <si>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</si>
  <si>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</si>
  <si>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</si>
  <si>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</si>
  <si>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</si>
  <si>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</si>
  <si>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</si>
  <si>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</si>
  <si>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</si>
  <si>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</si>
  <si>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</si>
  <si>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</si>
  <si>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</si>
  <si>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</si>
  <si>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</si>
  <si>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</si>
  <si>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</si>
  <si>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</si>
  <si>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</si>
  <si>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</si>
  <si>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</si>
  <si>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</si>
  <si>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</si>
  <si>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</si>
  <si>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</si>
  <si>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</si>
  <si>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</si>
  <si>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</si>
  <si>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</si>
  <si>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</si>
  <si>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</si>
  <si>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</si>
  <si>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</si>
  <si>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</si>
  <si>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</si>
  <si>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</si>
  <si>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</si>
  <si>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</si>
  <si>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</si>
  <si>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</si>
  <si>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</si>
  <si>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</si>
  <si>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</si>
  <si>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</si>
  <si>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</si>
  <si>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</si>
  <si>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</si>
  <si>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</si>
  <si>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</si>
  <si>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</si>
  <si>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</si>
  <si>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</si>
  <si>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</si>
  <si>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</si>
  <si>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</si>
  <si>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</si>
  <si>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</si>
  <si>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</si>
  <si>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</si>
  <si>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</si>
  <si>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</si>
  <si>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</si>
  <si>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</si>
  <si>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</si>
  <si>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</si>
  <si>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</si>
  <si>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</si>
  <si>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</si>
  <si>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</si>
  <si>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</si>
  <si>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</si>
  <si>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</si>
  <si>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</si>
  <si>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</si>
  <si>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</si>
  <si>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</si>
  <si>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</si>
  <si>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</si>
  <si>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</si>
  <si>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</si>
  <si>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</si>
  <si>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</si>
  <si>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</si>
  <si>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</si>
  <si>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</si>
  <si>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</si>
  <si>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</si>
  <si>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</si>
  <si>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</si>
  <si>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</si>
  <si>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</si>
  <si>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</si>
  <si>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</si>
  <si>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</si>
  <si>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</si>
  <si>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</si>
  <si>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</si>
  <si>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</si>
  <si>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</si>
  <si>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</si>
  <si>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</si>
  <si>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</si>
  <si>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</si>
  <si>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</si>
  <si>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</si>
  <si>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</si>
  <si>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</si>
  <si>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</si>
  <si>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</si>
  <si>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</si>
  <si>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</si>
  <si>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</si>
  <si>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</si>
  <si>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</si>
  <si>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</si>
  <si>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</si>
  <si>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</si>
  <si>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</si>
  <si>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</si>
  <si>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</si>
  <si>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</si>
  <si>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</si>
  <si>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</si>
  <si>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</si>
  <si>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</si>
  <si>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</si>
  <si>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</si>
  <si>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</si>
  <si>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</si>
  <si>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</si>
  <si>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</si>
  <si>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</si>
  <si>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</si>
  <si>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</si>
  <si>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</si>
  <si>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</si>
  <si>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</si>
  <si>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</si>
  <si>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</si>
  <si>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</si>
  <si>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</si>
  <si>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</si>
  <si>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</si>
  <si>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</si>
  <si>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</si>
  <si>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</si>
  <si>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</si>
  <si>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</si>
  <si>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</si>
  <si>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</si>
  <si>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</si>
  <si>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</si>
  <si>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</si>
  <si>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</si>
  <si>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</si>
  <si>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</si>
  <si>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</si>
  <si>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</si>
  <si>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</si>
  <si>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</si>
  <si>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</si>
  <si>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</si>
  <si>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</si>
  <si>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</si>
  <si>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</si>
  <si>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</si>
  <si>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</si>
  <si>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</si>
  <si>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</si>
  <si>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</si>
  <si>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</si>
  <si>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</si>
  <si>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</si>
  <si>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</si>
  <si>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</si>
  <si>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</si>
  <si>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</si>
  <si>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</si>
  <si>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</si>
  <si>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</si>
  <si>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</si>
  <si>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</si>
  <si>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</si>
  <si>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</si>
  <si>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</si>
  <si>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</si>
  <si>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</si>
  <si>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</si>
  <si>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</si>
  <si>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</si>
  <si>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</si>
  <si>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</si>
  <si>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</si>
  <si>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</si>
  <si>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</si>
  <si>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</si>
  <si>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</si>
  <si>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</si>
  <si>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</si>
  <si>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</si>
  <si>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</si>
  <si>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</si>
  <si>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</si>
  <si>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</si>
  <si>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</si>
  <si>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</si>
  <si>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</si>
  <si>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</si>
  <si>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</si>
  <si>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</si>
  <si>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</si>
  <si>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</si>
  <si>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</si>
  <si>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</si>
  <si>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</si>
  <si>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</si>
  <si>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</si>
  <si>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</si>
  <si>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</si>
  <si>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</si>
  <si>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</si>
  <si>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</si>
  <si>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</si>
  <si>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</si>
  <si>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</si>
  <si>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</si>
  <si>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</si>
  <si>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</si>
  <si>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</si>
  <si>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</si>
  <si>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</si>
  <si>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</si>
  <si>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</si>
  <si>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</si>
  <si>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</si>
  <si>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</si>
  <si>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rPr>
      <t>annual</t>
    </r>
    <r>
      <rPr>
        <sz val="10"/>
        <rFont val="Arial"/>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</si>
  <si>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</si>
  <si>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</si>
  <si>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</si>
  <si>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</si>
  <si>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</si>
  <si>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</si>
  <si>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</si>
  <si>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</si>
  <si>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</si>
  <si>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</si>
  <si>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</si>
  <si>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</si>
  <si>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</si>
  <si>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</si>
  <si>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</si>
  <si>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</si>
  <si>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</si>
  <si>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</si>
  <si>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</si>
  <si>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</si>
  <si>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</si>
  <si>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</si>
  <si>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</si>
  <si>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</si>
  <si>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</si>
  <si>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</si>
  <si>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</si>
  <si>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</si>
  <si>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</si>
  <si>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</si>
  <si>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</si>
  <si>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</si>
  <si>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</si>
  <si>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</si>
  <si>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</si>
  <si>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</si>
  <si>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</si>
  <si>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</si>
  <si>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</si>
  <si>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</si>
  <si>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</si>
  <si>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</si>
  <si>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</si>
  <si>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</si>
  <si>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</si>
  <si>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</si>
  <si>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</si>
  <si>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</si>
  <si>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</si>
  <si>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</si>
  <si>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</si>
  <si>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</si>
  <si>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</si>
  <si>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</si>
  <si>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</si>
  <si>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</si>
  <si>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</si>
  <si>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</si>
  <si>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</si>
  <si>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</si>
  <si>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</si>
  <si>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</si>
  <si>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</si>
  <si>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</si>
  <si>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</si>
  <si>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</si>
  <si>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</si>
  <si>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</si>
  <si>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</si>
  <si>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</si>
  <si>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</si>
  <si>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</si>
  <si>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</si>
  <si>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</si>
  <si>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</si>
  <si>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</si>
  <si>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</si>
  <si>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</si>
  <si>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</si>
  <si>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</si>
  <si>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</si>
  <si>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</si>
  <si>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</si>
  <si>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</si>
  <si>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</si>
  <si>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</si>
  <si>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</si>
  <si>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</si>
  <si>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</si>
  <si>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</si>
  <si>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</si>
  <si>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</si>
  <si>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</si>
  <si>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</si>
  <si>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</si>
  <si>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</si>
  <si>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</si>
  <si>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</si>
  <si>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</si>
  <si>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</si>
  <si>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</si>
  <si>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</si>
  <si>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</si>
  <si>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</si>
  <si>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</si>
  <si>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</si>
  <si>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</si>
  <si>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</si>
  <si>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</si>
  <si>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</si>
  <si>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</si>
  <si>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</si>
  <si>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</si>
  <si>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</si>
  <si>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</si>
  <si>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</si>
  <si>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</si>
  <si>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</si>
  <si>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</si>
  <si>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</si>
  <si>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</si>
  <si>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</si>
  <si>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</si>
  <si>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</si>
  <si>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</si>
  <si>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</si>
  <si>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</si>
  <si>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</si>
  <si>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</si>
  <si>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</si>
  <si>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</si>
  <si>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</si>
  <si>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</si>
  <si>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</si>
  <si>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</si>
  <si>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</si>
  <si>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</si>
  <si>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</si>
  <si>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</si>
  <si>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</si>
  <si>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</si>
  <si>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</si>
  <si>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</si>
  <si>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</si>
  <si>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</si>
  <si>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</si>
  <si>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</si>
  <si>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</si>
  <si>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</si>
  <si>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</si>
  <si>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</si>
  <si>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</si>
  <si>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</si>
  <si>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</si>
  <si>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</si>
  <si>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</si>
  <si>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</si>
  <si>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</si>
  <si>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</si>
  <si>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</si>
  <si>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</si>
  <si>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</si>
  <si>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</si>
  <si>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</si>
  <si>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</si>
  <si>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</si>
  <si>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</si>
  <si>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</si>
  <si>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</si>
  <si>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</si>
  <si>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</si>
  <si>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</si>
  <si>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</si>
  <si>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</si>
  <si>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</si>
  <si>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</si>
  <si>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</si>
  <si>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</si>
  <si>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</si>
  <si>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</si>
  <si>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</si>
  <si>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</si>
  <si>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</si>
  <si>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</si>
  <si>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</si>
  <si>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</si>
  <si>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</si>
  <si>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</si>
  <si>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</si>
  <si>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</si>
  <si>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</si>
  <si>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</si>
  <si>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</si>
  <si>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</si>
  <si>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</si>
  <si>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</si>
  <si>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</si>
  <si>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</si>
  <si>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</si>
  <si>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</si>
  <si>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</si>
  <si>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</si>
  <si>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</si>
  <si>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</si>
  <si>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</si>
  <si>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</si>
  <si>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</si>
  <si>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</si>
  <si>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</si>
  <si>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</si>
  <si>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</si>
  <si>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</si>
  <si>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</si>
  <si>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</si>
  <si>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</si>
  <si>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</si>
  <si>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</si>
  <si>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</si>
  <si>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</si>
  <si>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</si>
  <si>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</si>
  <si>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</si>
  <si>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</si>
  <si>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</si>
  <si>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</si>
  <si>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</si>
  <si>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</si>
  <si>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</si>
  <si>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</si>
  <si>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</si>
  <si>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</si>
  <si>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</si>
  <si>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</si>
  <si>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</si>
  <si>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</si>
  <si>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</si>
  <si>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</si>
  <si>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</si>
  <si>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</si>
  <si>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</si>
  <si>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</si>
  <si>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</si>
  <si>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</si>
  <si>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</si>
  <si>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</si>
  <si>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</si>
  <si>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</si>
  <si>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</si>
  <si>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</si>
  <si>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</si>
  <si>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</si>
  <si>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</si>
  <si>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</si>
  <si>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</si>
  <si>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</si>
  <si>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</si>
  <si>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</si>
  <si>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</si>
  <si>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</si>
  <si>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</si>
  <si>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</si>
  <si>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</si>
  <si>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</si>
  <si>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</si>
  <si>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</si>
  <si>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</si>
  <si>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</si>
  <si>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</si>
  <si>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</si>
  <si>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</si>
  <si>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</si>
  <si>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</si>
  <si>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</si>
  <si>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</si>
  <si>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</si>
  <si>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</si>
  <si>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</si>
  <si>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</si>
  <si>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</si>
  <si>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</si>
  <si>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</si>
  <si>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</si>
  <si>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</si>
  <si>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</si>
  <si>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</si>
  <si>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</si>
  <si>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</si>
  <si>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</si>
  <si>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</si>
  <si>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</si>
  <si>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</si>
  <si>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</si>
  <si>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</si>
  <si>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</si>
  <si>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</si>
  <si>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</si>
  <si>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</si>
  <si>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</si>
  <si>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</si>
  <si>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</si>
  <si>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</si>
  <si>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</si>
  <si>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</si>
  <si>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</si>
  <si>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</si>
  <si>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</si>
  <si>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</si>
  <si>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</si>
  <si>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</si>
  <si>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</si>
  <si>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</si>
  <si>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</si>
  <si>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</si>
  <si>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</si>
  <si>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</si>
  <si>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</si>
  <si>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</si>
  <si>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</si>
  <si>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</si>
  <si>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</si>
  <si>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</si>
  <si>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</si>
  <si>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</si>
  <si>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</si>
  <si>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</si>
  <si>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</si>
  <si>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</si>
  <si>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</si>
  <si>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</si>
  <si>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rPr>
      <t xml:space="preserve">: the period of years the annual 2.5% underwriting increase to
project income is delayed in the 15 Year Pro Forma.  
</t>
    </r>
    <r>
      <rPr>
        <u/>
        <sz val="10"/>
        <rFont val="Arial"/>
        <family val="2"/>
      </rPr>
      <t>Temporary rent adjuster</t>
    </r>
    <r>
      <rPr>
        <sz val="10"/>
        <rFont val="Arial"/>
      </rPr>
      <t xml:space="preserve">: the percentage used in place of the annual 2.5% underwriting increase to project income in the 15 Year Pro Forma. 
</t>
    </r>
    <r>
      <rPr>
        <u/>
        <sz val="10"/>
        <rFont val="Arial"/>
        <family val="2"/>
      </rPr>
      <t>Calculation</t>
    </r>
    <r>
      <rPr>
        <sz val="10"/>
        <rFont val="Arial"/>
      </rPr>
      <t>:</t>
    </r>
    <r>
      <rPr>
        <u/>
        <sz val="10"/>
        <rFont val="Arial"/>
        <family val="2"/>
      </rPr>
      <t xml:space="preserve">
</t>
    </r>
    <r>
      <rPr>
        <sz val="10"/>
        <rFont val="Arial"/>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</si>
  <si>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</si>
  <si>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</si>
  <si>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</si>
  <si>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</si>
  <si>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</si>
  <si>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</si>
  <si>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</si>
  <si>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</si>
  <si>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</si>
  <si>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</si>
  <si>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</si>
  <si>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</si>
  <si>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</si>
  <si>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</si>
  <si>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</si>
  <si>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</si>
  <si>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</si>
  <si>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</si>
  <si>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</si>
  <si>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</si>
  <si>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</si>
  <si>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</si>
  <si>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</si>
  <si>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</si>
  <si>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</si>
  <si>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</si>
  <si>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</si>
  <si>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</si>
  <si>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</si>
  <si>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</si>
  <si>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</si>
  <si>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</si>
  <si>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</si>
  <si>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</si>
  <si>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</si>
  <si>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</si>
  <si>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</si>
  <si>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</si>
  <si>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</si>
  <si>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</si>
  <si>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</si>
  <si>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</si>
  <si>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</si>
  <si>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</si>
  <si>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</si>
  <si>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</si>
  <si>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</si>
  <si>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</si>
  <si>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</si>
  <si>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</si>
  <si>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</si>
  <si>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</si>
  <si>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</si>
  <si>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</si>
  <si>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</si>
  <si>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</si>
  <si>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</si>
  <si>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</si>
  <si>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</si>
  <si>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</si>
  <si>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</si>
  <si>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</si>
  <si>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</si>
  <si>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</si>
  <si>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</si>
  <si>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</si>
  <si>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</si>
  <si>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</si>
  <si>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</si>
  <si>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</si>
  <si>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</si>
  <si>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</si>
  <si>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</si>
  <si>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</si>
  <si>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</si>
  <si>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</si>
  <si>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</si>
  <si>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</si>
  <si>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</si>
  <si>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</si>
  <si>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</si>
  <si>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</si>
  <si>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</si>
  <si>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</si>
  <si>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</si>
  <si>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</si>
  <si>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</si>
  <si>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</si>
  <si>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</si>
  <si>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</si>
  <si>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</si>
  <si>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</si>
  <si>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</si>
  <si>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</si>
  <si>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</si>
  <si>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</si>
  <si>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</si>
  <si>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</si>
  <si>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</si>
  <si>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</si>
  <si>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</si>
  <si>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</si>
  <si>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</si>
  <si>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</si>
  <si>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</si>
  <si>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</si>
  <si>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</si>
  <si>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</si>
  <si>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</si>
  <si>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</si>
  <si>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</si>
  <si>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</si>
  <si>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</si>
  <si>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</si>
  <si>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</si>
  <si>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</si>
  <si>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</si>
  <si>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</si>
  <si>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</si>
  <si>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</si>
  <si>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</si>
  <si>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</si>
  <si>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</si>
  <si>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</si>
  <si>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</si>
  <si>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</si>
  <si>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</si>
  <si>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</si>
  <si>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</si>
  <si>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</si>
  <si>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</si>
  <si>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</si>
  <si>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</si>
  <si>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</si>
  <si>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rPr>
      <t xml:space="preserve"> and </t>
    </r>
    <r>
      <rPr>
        <u/>
        <sz val="10"/>
        <rFont val="Arial"/>
        <family val="2"/>
      </rPr>
      <t>state tax credit factor</t>
    </r>
    <r>
      <rPr>
        <sz val="10"/>
        <rFont val="Arial"/>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</si>
  <si>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</si>
  <si>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</si>
  <si>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</si>
  <si>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</si>
  <si>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</si>
  <si>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</si>
  <si>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</si>
  <si>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</si>
  <si>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</si>
  <si>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</si>
  <si>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</si>
  <si>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</si>
  <si>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</si>
  <si>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</si>
  <si>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</si>
  <si>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</si>
  <si>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</si>
  <si>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</si>
  <si>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</si>
  <si>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</si>
  <si>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</si>
  <si>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</si>
  <si>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</si>
  <si>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</si>
  <si>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</si>
  <si>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</si>
  <si>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</si>
  <si>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</si>
  <si>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</si>
  <si>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</si>
  <si>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</si>
  <si>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</si>
  <si>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</si>
  <si>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</si>
  <si>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</si>
  <si>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</si>
  <si>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rPr>
      <t xml:space="preserve"> Applicants must submit the joint application including this Excel file using the CDLAC online application portal. </t>
    </r>
    <r>
      <rPr>
        <u/>
        <sz val="10"/>
        <rFont val="Arial"/>
        <family val="2"/>
      </rPr>
      <t>Non-Joint Applications</t>
    </r>
    <r>
      <rPr>
        <sz val="10"/>
        <rFont val="Arial"/>
      </rPr>
      <t>: Applicants must submit the application on a flash drive.</t>
    </r>
  </si>
  <si>
    <r>
      <rPr>
        <b/>
        <sz val="10"/>
        <color indexed="10"/>
        <rFont val="Arial"/>
        <family val="2"/>
      </rPr>
      <t>DO NOT UNPROTECT OR UNLOCK CELLS</t>
    </r>
    <r>
      <rPr>
        <sz val="10"/>
        <rFont val="Arial"/>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</si>
  <si>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</si>
  <si>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</si>
  <si>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</si>
  <si>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</si>
  <si>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</si>
  <si>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</si>
  <si>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</si>
  <si>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</si>
  <si>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</si>
  <si>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</si>
  <si>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</si>
  <si>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</si>
  <si>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</si>
  <si>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</si>
  <si>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</si>
  <si>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</si>
  <si>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</si>
  <si>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</si>
  <si>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</si>
  <si>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</si>
  <si>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</si>
  <si>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</si>
  <si>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</si>
  <si>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</si>
  <si>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</si>
  <si>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</si>
  <si>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</si>
  <si>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</si>
  <si>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</si>
  <si>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</si>
  <si>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</si>
  <si>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</si>
  <si>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</si>
  <si>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</si>
  <si>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</si>
  <si>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</si>
  <si>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</si>
  <si>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</si>
  <si>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</si>
  <si>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</si>
  <si>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</si>
  <si>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</si>
  <si>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</si>
  <si>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</si>
  <si>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</si>
  <si>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</si>
  <si>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</si>
  <si>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</si>
  <si>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</si>
  <si>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</si>
  <si>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</si>
  <si>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</si>
  <si>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</si>
  <si>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</si>
  <si>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</si>
  <si>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</si>
  <si>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</si>
  <si>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</si>
  <si>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</si>
  <si>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</si>
  <si>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</si>
  <si>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</si>
  <si>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</si>
  <si>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</si>
  <si>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</si>
  <si>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</si>
  <si>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</si>
  <si>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</si>
  <si>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</si>
  <si>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</si>
  <si>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</si>
  <si>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</si>
  <si>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</si>
  <si>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</si>
  <si>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</si>
  <si>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</si>
  <si>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</si>
  <si>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</si>
  <si>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</si>
  <si>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</si>
  <si>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</si>
  <si>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</si>
  <si>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</si>
  <si>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</si>
  <si>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</si>
  <si>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</si>
  <si>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</si>
  <si>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</si>
  <si>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</si>
  <si>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</si>
  <si>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</si>
  <si>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</si>
  <si>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</si>
  <si>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</si>
  <si>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</si>
  <si>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</si>
  <si>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</si>
  <si>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</si>
  <si>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</si>
  <si>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</si>
  <si>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</si>
  <si>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</si>
  <si>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</si>
  <si>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</si>
  <si>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</si>
  <si>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</si>
  <si>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</si>
  <si>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</si>
  <si>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</si>
  <si>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</si>
  <si>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</si>
  <si>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</si>
  <si>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December 27, 2019 Version</t>
  </si>
  <si>
    <t xml:space="preserve">Petaluma Ecumenical Properties (dba PEP Housing) </t>
  </si>
  <si>
    <t xml:space="preserve">River City Senior Apartments </t>
  </si>
  <si>
    <t xml:space="preserve">City of Petaluma </t>
  </si>
  <si>
    <t xml:space="preserve">Peggy Flynn </t>
  </si>
  <si>
    <t xml:space="preserve">11 English Street </t>
  </si>
  <si>
    <t xml:space="preserve">Petaluma </t>
  </si>
  <si>
    <t>(707) 776-3765</t>
  </si>
  <si>
    <t>(707) 778-4419</t>
  </si>
  <si>
    <t>pflynn@cityofpetaluma.org</t>
  </si>
  <si>
    <t>CDLAC-TCAC Joint Application (submitting concurrently)</t>
  </si>
  <si>
    <t xml:space="preserve">951 Petaluma Blvd. South </t>
  </si>
  <si>
    <t>008-530-007</t>
  </si>
  <si>
    <t>40%/60%</t>
  </si>
  <si>
    <t xml:space="preserve">CA </t>
  </si>
  <si>
    <t xml:space="preserve">Mary Stompe </t>
  </si>
  <si>
    <t>707-762-2336</t>
  </si>
  <si>
    <t xml:space="preserve">marys@pephousing.org </t>
  </si>
  <si>
    <t xml:space="preserve">River City Senior Apartments, LLC </t>
  </si>
  <si>
    <t>Managing GP</t>
  </si>
  <si>
    <t xml:space="preserve">Caulfield Lane Senior Housing, Inc. </t>
  </si>
  <si>
    <t xml:space="preserve">625 Acacia Lane </t>
  </si>
  <si>
    <t>CA</t>
  </si>
  <si>
    <t xml:space="preserve">Santa Rosa </t>
  </si>
  <si>
    <t>(707) 762-2336</t>
  </si>
  <si>
    <t>marys@pephousing.org</t>
  </si>
  <si>
    <t xml:space="preserve">Developer and General Partner </t>
  </si>
  <si>
    <t>Petaluma Ecumenical Prop.dba PEP</t>
  </si>
  <si>
    <t>Santa Rosa</t>
  </si>
  <si>
    <t>Santa Rosa, CA 95409</t>
  </si>
  <si>
    <t xml:space="preserve">Robert W. Hayes + Associates </t>
  </si>
  <si>
    <t xml:space="preserve">41 Libertyship Way </t>
  </si>
  <si>
    <t>Sausalito, CA 94952</t>
  </si>
  <si>
    <t xml:space="preserve">Robert Hayes </t>
  </si>
  <si>
    <t xml:space="preserve">415-332-0999     </t>
  </si>
  <si>
    <t xml:space="preserve">415-332-0199     </t>
  </si>
  <si>
    <t xml:space="preserve">Rhayes@RWHAssociates.com                              </t>
  </si>
  <si>
    <t xml:space="preserve">Wright Contracting          </t>
  </si>
  <si>
    <t xml:space="preserve">PO BOX 1270          </t>
  </si>
  <si>
    <t xml:space="preserve">Santa Rosa, CA 95402          </t>
  </si>
  <si>
    <t xml:space="preserve">Mike Nonella          </t>
  </si>
  <si>
    <t xml:space="preserve">707-528-1172               </t>
  </si>
  <si>
    <t xml:space="preserve">mnonella@wrightcontracting.com                              </t>
  </si>
  <si>
    <t>Gilleran Energy Management, Inc.</t>
  </si>
  <si>
    <t xml:space="preserve">750A Davis Street          </t>
  </si>
  <si>
    <t>Santa Rosa CA 95401</t>
  </si>
  <si>
    <t xml:space="preserve">Ian C. Bush </t>
  </si>
  <si>
    <t xml:space="preserve">707-528-7318     </t>
  </si>
  <si>
    <t xml:space="preserve">707-978-3906     </t>
  </si>
  <si>
    <t xml:space="preserve">Kevin@GilleranEnergy.com                              </t>
  </si>
  <si>
    <t xml:space="preserve">Gubb and Barshay LLP          </t>
  </si>
  <si>
    <t xml:space="preserve">505 14th Street, Suite 450          </t>
  </si>
  <si>
    <t xml:space="preserve">Oakland, CA 94612          </t>
  </si>
  <si>
    <t xml:space="preserve">Scott Barshay           </t>
  </si>
  <si>
    <t xml:space="preserve">415-781-6600          </t>
  </si>
  <si>
    <t xml:space="preserve">415-781-6967          </t>
  </si>
  <si>
    <t xml:space="preserve">sbarshay@gubbandbarshay.com                              </t>
  </si>
  <si>
    <t xml:space="preserve">sbarshay@gubbandbarshay.com                    </t>
  </si>
  <si>
    <t xml:space="preserve">Spiteri, Narasky &amp; Daley, LLP          </t>
  </si>
  <si>
    <t xml:space="preserve">1024 Country Club Drive          </t>
  </si>
  <si>
    <t xml:space="preserve">Moraga, CA 94556          </t>
  </si>
  <si>
    <t xml:space="preserve">Roza Chan          </t>
  </si>
  <si>
    <t xml:space="preserve">925-376-2195          </t>
  </si>
  <si>
    <t xml:space="preserve">925-376-2096          </t>
  </si>
  <si>
    <t xml:space="preserve">rchan@sndcpa.com                                        </t>
  </si>
  <si>
    <t>TBD</t>
  </si>
  <si>
    <t>California Housing Partnership</t>
  </si>
  <si>
    <t xml:space="preserve">369 Pine Street, Ste. 300          </t>
  </si>
  <si>
    <t>San Francisco, CA 94104</t>
  </si>
  <si>
    <t>Laura Kobler</t>
  </si>
  <si>
    <t>916-683-1180</t>
  </si>
  <si>
    <t xml:space="preserve">lkobler@chpc.net          </t>
  </si>
  <si>
    <t>Laurin Associates / Raney Planning</t>
  </si>
  <si>
    <t xml:space="preserve">1501 Sports Drive, Suite A </t>
  </si>
  <si>
    <t>Sacramento, CA 95834</t>
  </si>
  <si>
    <t xml:space="preserve">Stephanie Williams </t>
  </si>
  <si>
    <t xml:space="preserve">(916) 372-6100     </t>
  </si>
  <si>
    <t xml:space="preserve">(916) 419-6108     </t>
  </si>
  <si>
    <t xml:space="preserve">swilliams@laurinassociates.com                    </t>
  </si>
  <si>
    <t>CBRE</t>
  </si>
  <si>
    <t>2175 N. California Blvd., Suite 300</t>
  </si>
  <si>
    <t>Walnut Creek, CA 94596</t>
  </si>
  <si>
    <t xml:space="preserve">Michael O'Brien </t>
  </si>
  <si>
    <t>(925) 296-7746</t>
  </si>
  <si>
    <t>(925) 296-7770</t>
  </si>
  <si>
    <t xml:space="preserve">mike.j.obrien@cbre.com                    </t>
  </si>
  <si>
    <t xml:space="preserve">CMFA </t>
  </si>
  <si>
    <t>2111 Palomar Airport Rd, Suite 320</t>
  </si>
  <si>
    <t>Carlsbad, CA 92011</t>
  </si>
  <si>
    <t xml:space="preserve">John P. Stoecker </t>
  </si>
  <si>
    <t>760-930-1221</t>
  </si>
  <si>
    <t>760-683-3390</t>
  </si>
  <si>
    <t xml:space="preserve">jstoecker@cmfa-ca.com                     </t>
  </si>
  <si>
    <t>Petaluma Ecumenical Prop. dba PEP Housing</t>
  </si>
  <si>
    <t xml:space="preserve">707-762-2336     </t>
  </si>
  <si>
    <t xml:space="preserve">marys@pephousing.org                                                </t>
  </si>
  <si>
    <t>(707) 981-7515</t>
  </si>
  <si>
    <t xml:space="preserve">John C. Brown </t>
  </si>
  <si>
    <t xml:space="preserve">City Manager </t>
  </si>
  <si>
    <t>11 English Street, Petaluma, CA 94952</t>
  </si>
  <si>
    <t>John C. Brown</t>
  </si>
  <si>
    <t xml:space="preserve">John C. Brown       </t>
  </si>
  <si>
    <t>Aug. 20, 2018</t>
  </si>
  <si>
    <t>(707) 776-3736</t>
  </si>
  <si>
    <t xml:space="preserve">2 &amp; 3 </t>
  </si>
  <si>
    <t xml:space="preserve">2-3 story residential apartments. </t>
  </si>
  <si>
    <t xml:space="preserve">Mostly rectangular in shape. </t>
  </si>
  <si>
    <t xml:space="preserve">The Community Building includes 2 residential units. </t>
  </si>
  <si>
    <t xml:space="preserve">The 19 homeless units are seniors who are homeless veterans. </t>
  </si>
  <si>
    <t xml:space="preserve">Urban Center </t>
  </si>
  <si>
    <t xml:space="preserve">T-5; Residential 60 Units per Acre </t>
  </si>
  <si>
    <t xml:space="preserve">Max Height - 4 Stories </t>
  </si>
  <si>
    <t xml:space="preserve">0.75 Space per Unit for Seniors. </t>
  </si>
  <si>
    <t xml:space="preserve">City of Petaluma Sponsor Loan </t>
  </si>
  <si>
    <t xml:space="preserve">HEAP </t>
  </si>
  <si>
    <t xml:space="preserve">VASH </t>
  </si>
  <si>
    <t xml:space="preserve">Home Depot </t>
  </si>
  <si>
    <t xml:space="preserve">VHHP </t>
  </si>
  <si>
    <t xml:space="preserve">Wells Fargo, N.A. (Tax-exempt) </t>
  </si>
  <si>
    <t>Wells Fargo, N.A. (Taxable)</t>
  </si>
  <si>
    <t xml:space="preserve">City of Petaluma             </t>
  </si>
  <si>
    <t xml:space="preserve">City of Petaluma (Land Loan)             </t>
  </si>
  <si>
    <t xml:space="preserve">PEP Sponsor Loan (City of Petaluma) </t>
  </si>
  <si>
    <t xml:space="preserve">County of Sonoma Housing Fund </t>
  </si>
  <si>
    <t xml:space="preserve">PEP Sponsor Loan (Home Depot) </t>
  </si>
  <si>
    <t xml:space="preserve">Cost Deferred Until Conversion </t>
  </si>
  <si>
    <t xml:space="preserve">Deferred Developer Fee </t>
  </si>
  <si>
    <t xml:space="preserve">CCRC Perm Loan </t>
  </si>
  <si>
    <t xml:space="preserve">City of Petaluma (Land Loan) </t>
  </si>
  <si>
    <t xml:space="preserve">County HEAP Loan </t>
  </si>
  <si>
    <t xml:space="preserve">VHHP Loan </t>
  </si>
  <si>
    <t>100 West Broadway, Suite 1000</t>
  </si>
  <si>
    <t>Glendale, CA 91210</t>
  </si>
  <si>
    <t xml:space="preserve">Mark Rasmussen </t>
  </si>
  <si>
    <t xml:space="preserve">818-550-9800          </t>
  </si>
  <si>
    <t xml:space="preserve">Perm Loan </t>
  </si>
  <si>
    <t xml:space="preserve">11 English St. </t>
  </si>
  <si>
    <t xml:space="preserve">Petaluma         </t>
  </si>
  <si>
    <t>Sue Castellucci</t>
  </si>
  <si>
    <t xml:space="preserve">(707)778-4555          </t>
  </si>
  <si>
    <t xml:space="preserve">Deferred Payment Loan                     </t>
  </si>
  <si>
    <t xml:space="preserve">(707)778-4555               </t>
  </si>
  <si>
    <t xml:space="preserve">Deferred Payment Loan                               </t>
  </si>
  <si>
    <t xml:space="preserve">1440 Guerneville Road </t>
  </si>
  <si>
    <t>Benjamin Wickham</t>
  </si>
  <si>
    <t xml:space="preserve">(707) 565-7542               </t>
  </si>
  <si>
    <t xml:space="preserve">Loan </t>
  </si>
  <si>
    <t>1440 Guerneville Road</t>
  </si>
  <si>
    <t xml:space="preserve">(707) 565-7542          </t>
  </si>
  <si>
    <t xml:space="preserve">Deffered Payment Loan </t>
  </si>
  <si>
    <t xml:space="preserve">Residual </t>
  </si>
  <si>
    <t xml:space="preserve">(707) 762-2336     </t>
  </si>
  <si>
    <t xml:space="preserve">Residual           </t>
  </si>
  <si>
    <t xml:space="preserve">(707) 762-2336          </t>
  </si>
  <si>
    <t xml:space="preserve">Sonoma County Housing Authority </t>
  </si>
  <si>
    <t xml:space="preserve">HUD-VASH Voucher </t>
  </si>
  <si>
    <t>Project-based vouchers (PBVs)</t>
  </si>
  <si>
    <t>15  years</t>
  </si>
  <si>
    <t xml:space="preserve">City of Santa Rosa Housing Authority VASH Contract </t>
  </si>
  <si>
    <t xml:space="preserve">333 Market St., 17th Flr, MAC A0119-177          </t>
  </si>
  <si>
    <t xml:space="preserve">San Francisco, CA 94105                     </t>
  </si>
  <si>
    <t xml:space="preserve">John Kauh                     </t>
  </si>
  <si>
    <t xml:space="preserve">415-801-8523                    </t>
  </si>
  <si>
    <t>Loan</t>
  </si>
  <si>
    <t xml:space="preserve">Sue Castelluci </t>
  </si>
  <si>
    <t xml:space="preserve">Deferred Payment Loan </t>
  </si>
  <si>
    <t xml:space="preserve">(707)778-4555                    </t>
  </si>
  <si>
    <t xml:space="preserve">Petaluma, CA          </t>
  </si>
  <si>
    <t xml:space="preserve">Deferred Payment Loan           </t>
  </si>
  <si>
    <t xml:space="preserve">(707)762-2336                         </t>
  </si>
  <si>
    <t xml:space="preserve">Petaluma        </t>
  </si>
  <si>
    <t xml:space="preserve">Mary Stompe                   </t>
  </si>
  <si>
    <t xml:space="preserve">(707)762-2336                              </t>
  </si>
  <si>
    <t>2020 West El Camino Ave, Suite 150</t>
  </si>
  <si>
    <t>Sacramento, CA 95833</t>
  </si>
  <si>
    <t xml:space="preserve">VHHP Loan Staff </t>
  </si>
  <si>
    <t>(800) 952-8356</t>
  </si>
  <si>
    <t>N. Area Office</t>
  </si>
  <si>
    <t>GP Equity</t>
  </si>
  <si>
    <t>GP Contribution</t>
  </si>
  <si>
    <t>LP Contribution</t>
  </si>
  <si>
    <t>Other: PV System</t>
  </si>
  <si>
    <t>Other: Perm Lender Legal/Exp</t>
  </si>
  <si>
    <t>Other: Borrower Legal-Perm</t>
  </si>
  <si>
    <t>Other: Borrower Legal/Const</t>
  </si>
  <si>
    <t>Other: Transition Reserve</t>
  </si>
  <si>
    <t>Other: Prevailing Wage</t>
  </si>
  <si>
    <t>Other: Security</t>
  </si>
  <si>
    <t>HCD Mandatory Fee</t>
  </si>
  <si>
    <t>Misc. Admin</t>
  </si>
  <si>
    <t>Payroll Taxes/Benefits</t>
  </si>
  <si>
    <t>Annual Post Construction BMP Inspection</t>
  </si>
  <si>
    <t>Misc Taxes/License</t>
  </si>
  <si>
    <t>Variable</t>
  </si>
  <si>
    <t>Fixed</t>
  </si>
  <si>
    <t>HCD VHHP</t>
  </si>
  <si>
    <t>City of Petaluma</t>
  </si>
  <si>
    <t>County of Sonoma</t>
  </si>
  <si>
    <t xml:space="preserve">(707)762-2336                                   </t>
  </si>
  <si>
    <t>Other (Specify below)</t>
  </si>
  <si>
    <t>County HEAP Loan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</si>
</sst>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u/>
      <sz val="10"/>
      <color theme="11"/>
      <name val="Arial"/>
      <family val="2"/>
    </font>
    <font>
      <sz val="9"/>
      <color rgb="FF000000"/>
      <name val="Tahoma"/>
      <family val="2"/>
    </font>
    <font>
      <sz val="10"/>
      <color rgb="FF000000"/>
      <name val="Arial"/>
      <family val="2"/>
    </font>
  </fonts>
  <fills count="48">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
      <patternFill patternType="solid">
        <fgColor rgb="FFFFFF99"/>
        <bgColor rgb="FF000000"/>
      </patternFill>
    </fill>
  </fills>
  <borders count="48">
    <border>
      <left/>
      <right/>
      <top/>
      <bottom/>
      <diagonal/>
    </border>
    <border>
      <left style="thin">
        <color auto="1"/>
      </left>
      <right/>
      <top style="thin">
        <color auto="1"/>
      </top>
      <bottom/>
      <diagonal/>
    </border>
    <border>
      <left/>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right/>
      <top/>
      <bottom style="double">
        <color auto="1"/>
      </bottom>
      <diagonal/>
    </border>
    <border>
      <left/>
      <right/>
      <top style="thin">
        <color auto="1"/>
      </top>
      <bottom style="double">
        <color auto="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auto="1"/>
      </top>
      <bottom/>
      <diagonal/>
    </border>
    <border>
      <left/>
      <right style="thin">
        <color auto="1"/>
      </right>
      <top style="medium">
        <color auto="1"/>
      </top>
      <bottom/>
      <diagonal/>
    </border>
    <border>
      <left/>
      <right/>
      <top style="medium">
        <color auto="1"/>
      </top>
      <bottom/>
      <diagonal/>
    </border>
    <border>
      <left style="thin">
        <color auto="1"/>
      </left>
      <right style="thin">
        <color auto="1"/>
      </right>
      <top style="medium">
        <color auto="1"/>
      </top>
      <bottom/>
      <diagonal/>
    </border>
    <border>
      <left/>
      <right style="medium">
        <color auto="1"/>
      </right>
      <top style="medium">
        <color auto="1"/>
      </top>
      <bottom/>
      <diagonal/>
    </border>
    <border>
      <left/>
      <right/>
      <top/>
      <bottom style="thin">
        <color indexed="22"/>
      </bottom>
      <diagonal/>
    </border>
    <border>
      <left style="thin">
        <color auto="1"/>
      </left>
      <right style="thin">
        <color auto="1"/>
      </right>
      <top/>
      <bottom style="thin">
        <color indexed="22"/>
      </bottom>
      <diagonal/>
    </border>
    <border>
      <left/>
      <right style="medium">
        <color auto="1"/>
      </right>
      <top/>
      <bottom style="thin">
        <color indexed="22"/>
      </bottom>
      <diagonal/>
    </border>
    <border>
      <left/>
      <right/>
      <top style="thin">
        <color indexed="22"/>
      </top>
      <bottom style="thin">
        <color indexed="22"/>
      </bottom>
      <diagonal/>
    </border>
    <border>
      <left style="thin">
        <color auto="1"/>
      </left>
      <right style="thin">
        <color auto="1"/>
      </right>
      <top style="thin">
        <color indexed="22"/>
      </top>
      <bottom style="thin">
        <color indexed="22"/>
      </bottom>
      <diagonal/>
    </border>
    <border>
      <left/>
      <right style="medium">
        <color auto="1"/>
      </right>
      <top style="thin">
        <color indexed="22"/>
      </top>
      <bottom style="thin">
        <color indexed="22"/>
      </bottom>
      <diagonal/>
    </border>
    <border>
      <left/>
      <right/>
      <top style="thin">
        <color indexed="22"/>
      </top>
      <bottom/>
      <diagonal/>
    </border>
    <border>
      <left style="thin">
        <color auto="1"/>
      </left>
      <right style="thin">
        <color auto="1"/>
      </right>
      <top style="thin">
        <color indexed="22"/>
      </top>
      <bottom/>
      <diagonal/>
    </border>
    <border>
      <left/>
      <right style="medium">
        <color auto="1"/>
      </right>
      <top style="thin">
        <color indexed="22"/>
      </top>
      <bottom/>
      <diagonal/>
    </border>
    <border>
      <left/>
      <right style="medium">
        <color auto="1"/>
      </right>
      <top/>
      <bottom/>
      <diagonal/>
    </border>
    <border>
      <left/>
      <right/>
      <top/>
      <bottom style="medium">
        <color auto="1"/>
      </bottom>
      <diagonal/>
    </border>
    <border>
      <left style="thin">
        <color auto="1"/>
      </left>
      <right style="thin">
        <color auto="1"/>
      </right>
      <top/>
      <bottom style="medium">
        <color auto="1"/>
      </bottom>
      <diagonal/>
    </border>
    <border>
      <left/>
      <right style="medium">
        <color auto="1"/>
      </right>
      <top/>
      <bottom style="medium">
        <color auto="1"/>
      </bottom>
      <diagonal/>
    </border>
    <border>
      <left style="thin">
        <color auto="1"/>
      </left>
      <right style="thin">
        <color auto="1"/>
      </right>
      <top style="thin">
        <color auto="1"/>
      </top>
      <bottom style="double">
        <color auto="1"/>
      </bottom>
      <diagonal/>
    </border>
    <border>
      <left style="thin">
        <color auto="1"/>
      </left>
      <right/>
      <top style="thin">
        <color auto="1"/>
      </top>
      <bottom style="double">
        <color auto="1"/>
      </bottom>
      <diagonal/>
    </border>
    <border>
      <left/>
      <right style="thin">
        <color auto="1"/>
      </right>
      <top style="thin">
        <color auto="1"/>
      </top>
      <bottom style="double">
        <color auto="1"/>
      </bottom>
      <diagonal/>
    </border>
  </borders>
  <cellStyleXfs count="4522">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7"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99"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0"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cellStyleXfs>
  <cellXfs count="172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4" fillId="0" borderId="0" xfId="0" applyFont="1" applyBorder="1" applyAlignment="1" applyProtection="1">
      <alignment horizontal="left" vertical="top"/>
    </xf>
    <xf numFmtId="0" fontId="95"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5"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8"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6"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7"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6"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4" fillId="0" borderId="0" xfId="0" applyFont="1" applyBorder="1"/>
    <xf numFmtId="0" fontId="6" fillId="0" borderId="0" xfId="0" applyFont="1" applyFill="1" applyAlignment="1">
      <alignment vertical="top" wrapText="1"/>
    </xf>
    <xf numFmtId="0" fontId="106" fillId="0" borderId="0" xfId="0" applyFont="1" applyBorder="1" applyAlignment="1" applyProtection="1">
      <alignment horizontal="left" vertical="top"/>
    </xf>
    <xf numFmtId="0" fontId="107"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168" fontId="43" fillId="5" borderId="11" xfId="0" applyNumberFormat="1" applyFont="1" applyFill="1" applyBorder="1" applyAlignment="1" applyProtection="1">
      <alignment vertical="top" wrapText="1"/>
      <protection locked="0"/>
    </xf>
    <xf numFmtId="0" fontId="43" fillId="5" borderId="11" xfId="0" applyFont="1" applyFill="1" applyBorder="1" applyAlignment="1" applyProtection="1">
      <alignment horizontal="right" vertical="top" wrapText="1"/>
      <protection locked="0"/>
    </xf>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2"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4"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3" fillId="0" borderId="0" xfId="570" applyFont="1" applyAlignment="1">
      <alignment horizontal="center"/>
    </xf>
    <xf numFmtId="0" fontId="104"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5" fillId="0" borderId="0" xfId="570" applyFont="1" applyAlignment="1" applyProtection="1">
      <alignment horizontal="center"/>
    </xf>
    <xf numFmtId="0" fontId="104"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0"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166" fontId="15" fillId="5" borderId="4" xfId="0" applyNumberFormat="1" applyFont="1" applyFill="1" applyBorder="1" applyAlignment="1" applyProtection="1">
      <alignment horizontal="left"/>
      <protection locked="0"/>
    </xf>
    <xf numFmtId="0" fontId="14"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75" fontId="6" fillId="5" borderId="4"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3" fontId="15"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0" fillId="5" borderId="6" xfId="0" applyNumberFormat="1" applyFont="1" applyFill="1" applyBorder="1" applyAlignment="1" applyProtection="1">
      <alignment horizontal="right"/>
      <protection locked="0"/>
    </xf>
    <xf numFmtId="0" fontId="15" fillId="5" borderId="6" xfId="0" applyFont="1" applyFill="1" applyBorder="1" applyAlignment="1" applyProtection="1">
      <alignment horizontal="left"/>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15"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166" fontId="0" fillId="5" borderId="4" xfId="0" applyNumberFormat="1" applyFont="1" applyFill="1" applyBorder="1" applyAlignment="1" applyProtection="1">
      <alignment horizontal="lef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14" fontId="0" fillId="5" borderId="11" xfId="0" applyNumberForma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6" fillId="5" borderId="9" xfId="0" applyFont="1" applyFill="1" applyBorder="1" applyAlignment="1" applyProtection="1">
      <alignment horizontal="center"/>
      <protection locked="0"/>
    </xf>
    <xf numFmtId="0" fontId="6" fillId="5" borderId="6"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0" fontId="0" fillId="47" borderId="4" xfId="0" applyFill="1" applyBorder="1" applyAlignment="1" applyProtection="1">
      <alignment horizontal="left"/>
      <protection locked="0"/>
    </xf>
    <xf numFmtId="0" fontId="0" fillId="5" borderId="4"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0" fontId="13" fillId="0" borderId="11" xfId="0" applyFont="1" applyFill="1" applyBorder="1" applyAlignment="1" applyProtection="1">
      <alignment horizontal="center" vertical="top"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14" fillId="5" borderId="4" xfId="0" applyFont="1" applyFill="1" applyBorder="1" applyAlignment="1" applyProtection="1">
      <alignment horizontal="left"/>
      <protection locked="0"/>
    </xf>
    <xf numFmtId="0" fontId="14"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5" fillId="5" borderId="6" xfId="271" applyFont="1" applyFill="1" applyBorder="1" applyAlignment="1" applyProtection="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0" fillId="5" borderId="6" xfId="0" applyFon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4" fontId="6" fillId="5" borderId="11" xfId="0" applyNumberFormat="1" applyFont="1" applyFill="1" applyBorder="1" applyAlignment="1" applyProtection="1">
      <alignment horizontal="center"/>
      <protection locked="0"/>
    </xf>
    <xf numFmtId="0" fontId="0" fillId="47" borderId="6" xfId="0" applyFill="1" applyBorder="1" applyAlignment="1" applyProtection="1">
      <alignment horizontal="left"/>
      <protection locked="0"/>
    </xf>
    <xf numFmtId="166" fontId="6" fillId="5" borderId="4" xfId="0" applyNumberFormat="1" applyFont="1" applyFill="1" applyBorder="1" applyAlignment="1" applyProtection="1">
      <alignment horizontal="left"/>
      <protection locked="0"/>
    </xf>
    <xf numFmtId="14" fontId="0" fillId="5" borderId="4" xfId="0" applyNumberFormat="1" applyFont="1" applyFill="1" applyBorder="1" applyAlignment="1" applyProtection="1">
      <alignment horizontal="right"/>
      <protection locked="0"/>
    </xf>
    <xf numFmtId="14" fontId="15" fillId="5" borderId="4" xfId="0" applyNumberFormat="1" applyFont="1" applyFill="1" applyBorder="1" applyAlignment="1" applyProtection="1">
      <alignment horizontal="right"/>
      <protection locked="0"/>
    </xf>
    <xf numFmtId="0" fontId="6" fillId="5" borderId="6" xfId="0" applyFont="1" applyFill="1" applyBorder="1" applyAlignment="1" applyProtection="1">
      <alignment horizontal="left"/>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78" fontId="15" fillId="5" borderId="4" xfId="0" applyNumberFormat="1" applyFont="1" applyFill="1" applyBorder="1" applyAlignment="1" applyProtection="1">
      <alignment horizontal="right"/>
      <protection locked="0"/>
    </xf>
    <xf numFmtId="0" fontId="6" fillId="5" borderId="4" xfId="0" applyFont="1" applyFill="1" applyBorder="1" applyAlignment="1" applyProtection="1">
      <alignment horizontal="left"/>
      <protection locked="0"/>
    </xf>
    <xf numFmtId="10" fontId="15" fillId="5" borderId="4" xfId="0" applyNumberFormat="1" applyFont="1" applyFill="1" applyBorder="1" applyAlignment="1" applyProtection="1">
      <alignment horizontal="right"/>
      <protection locked="0"/>
    </xf>
    <xf numFmtId="0" fontId="6" fillId="5" borderId="3" xfId="0" applyFont="1"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75" fontId="0" fillId="5" borderId="3"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15"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0" fontId="15" fillId="5" borderId="9"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0" fontId="6" fillId="5" borderId="5" xfId="0" applyFont="1" applyFill="1" applyBorder="1" applyAlignment="1" applyProtection="1">
      <alignment horizontal="left"/>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0" fontId="12" fillId="3" borderId="2" xfId="0" applyFont="1" applyFill="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0" fillId="5" borderId="9" xfId="0" applyFont="1" applyFill="1" applyBorder="1" applyAlignment="1" applyProtection="1">
      <alignment horizontal="center"/>
      <protection locked="0"/>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0"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0" fillId="5" borderId="6" xfId="0" applyFont="1" applyFill="1" applyBorder="1" applyAlignment="1" applyProtection="1">
      <alignment horizontal="left"/>
      <protection locked="0"/>
    </xf>
    <xf numFmtId="0" fontId="0" fillId="0" borderId="0" xfId="0" applyBorder="1" applyAlignment="1" applyProtection="1">
      <alignment horizontal="center"/>
    </xf>
    <xf numFmtId="166" fontId="15" fillId="5" borderId="6" xfId="271" applyNumberFormat="1"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0" fontId="0" fillId="5" borderId="6" xfId="244"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66" fontId="0" fillId="5" borderId="6"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75" fontId="6" fillId="5" borderId="3" xfId="0" applyNumberFormat="1" applyFont="1" applyFill="1" applyBorder="1" applyAlignment="1" applyProtection="1">
      <alignment horizontal="center"/>
      <protection locked="0"/>
    </xf>
    <xf numFmtId="0" fontId="13" fillId="0" borderId="11"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168" fontId="15" fillId="5" borderId="11" xfId="0" applyNumberFormat="1" applyFont="1" applyFill="1" applyBorder="1" applyAlignment="1" applyProtection="1">
      <alignment horizontal="center"/>
      <protection locked="0"/>
    </xf>
    <xf numFmtId="0" fontId="15" fillId="0" borderId="3" xfId="0" applyFont="1" applyBorder="1" applyAlignment="1" applyProtection="1">
      <alignment horizontal="left"/>
    </xf>
    <xf numFmtId="0" fontId="15" fillId="0" borderId="11" xfId="0" applyFont="1" applyFill="1" applyBorder="1" applyAlignment="1" applyProtection="1">
      <alignment horizontal="center" vertical="top" wrapText="1"/>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11" xfId="0" applyNumberFormat="1" applyFill="1"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0" fontId="0" fillId="5" borderId="3" xfId="0" applyNumberFormat="1" applyFont="1" applyFill="1" applyBorder="1" applyAlignment="1" applyProtection="1">
      <alignment horizontal="right"/>
      <protection locked="0"/>
    </xf>
    <xf numFmtId="0" fontId="0"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0"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4" fontId="25" fillId="5" borderId="3" xfId="0" applyNumberFormat="1" applyFont="1" applyFill="1" applyBorder="1" applyAlignment="1" applyProtection="1">
      <alignment horizontal="lef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168" fontId="15"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166" fontId="0" fillId="47" borderId="4" xfId="0" applyNumberFormat="1" applyFill="1" applyBorder="1" applyAlignment="1" applyProtection="1">
      <alignment horizontal="left"/>
      <protection locked="0"/>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6"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6"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52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74" xr:uid="{00000000-0005-0000-0000-000004000000}"/>
    <cellStyle name="20% - Accent1 2 2 2 2 2" xfId="2845" xr:uid="{00000000-0005-0000-0000-000005000000}"/>
    <cellStyle name="20% - Accent1 2 2 2 3" xfId="1027" xr:uid="{00000000-0005-0000-0000-000006000000}"/>
    <cellStyle name="20% - Accent1 2 2 2 3 2" xfId="3258" xr:uid="{00000000-0005-0000-0000-000007000000}"/>
    <cellStyle name="20% - Accent1 2 2 2 4" xfId="1441" xr:uid="{00000000-0005-0000-0000-000008000000}"/>
    <cellStyle name="20% - Accent1 2 2 2 4 2" xfId="3671" xr:uid="{00000000-0005-0000-0000-000009000000}"/>
    <cellStyle name="20% - Accent1 2 2 2 5" xfId="1855" xr:uid="{00000000-0005-0000-0000-00000A000000}"/>
    <cellStyle name="20% - Accent1 2 2 2 5 2" xfId="4084" xr:uid="{00000000-0005-0000-0000-00000B000000}"/>
    <cellStyle name="20% - Accent1 2 2 2 6" xfId="2268" xr:uid="{00000000-0005-0000-0000-00000C000000}"/>
    <cellStyle name="20% - Accent1 2 2 3" xfId="573" xr:uid="{00000000-0005-0000-0000-00000D000000}"/>
    <cellStyle name="20% - Accent1 2 2 3 2" xfId="2844" xr:uid="{00000000-0005-0000-0000-00000E000000}"/>
    <cellStyle name="20% - Accent1 2 2 4" xfId="1026" xr:uid="{00000000-0005-0000-0000-00000F000000}"/>
    <cellStyle name="20% - Accent1 2 2 4 2" xfId="3257" xr:uid="{00000000-0005-0000-0000-000010000000}"/>
    <cellStyle name="20% - Accent1 2 2 5" xfId="1440" xr:uid="{00000000-0005-0000-0000-000011000000}"/>
    <cellStyle name="20% - Accent1 2 2 5 2" xfId="3670" xr:uid="{00000000-0005-0000-0000-000012000000}"/>
    <cellStyle name="20% - Accent1 2 2 6" xfId="1854" xr:uid="{00000000-0005-0000-0000-000013000000}"/>
    <cellStyle name="20% - Accent1 2 2 6 2" xfId="4083" xr:uid="{00000000-0005-0000-0000-000014000000}"/>
    <cellStyle name="20% - Accent1 2 2 7" xfId="2267" xr:uid="{00000000-0005-0000-0000-000015000000}"/>
    <cellStyle name="20% - Accent1 2 3" xfId="5" xr:uid="{00000000-0005-0000-0000-000016000000}"/>
    <cellStyle name="20% - Accent1 2 3 2" xfId="575" xr:uid="{00000000-0005-0000-0000-000017000000}"/>
    <cellStyle name="20% - Accent1 2 3 2 2" xfId="2846" xr:uid="{00000000-0005-0000-0000-000018000000}"/>
    <cellStyle name="20% - Accent1 2 3 3" xfId="1028" xr:uid="{00000000-0005-0000-0000-000019000000}"/>
    <cellStyle name="20% - Accent1 2 3 3 2" xfId="3259" xr:uid="{00000000-0005-0000-0000-00001A000000}"/>
    <cellStyle name="20% - Accent1 2 3 4" xfId="1442" xr:uid="{00000000-0005-0000-0000-00001B000000}"/>
    <cellStyle name="20% - Accent1 2 3 4 2" xfId="3672" xr:uid="{00000000-0005-0000-0000-00001C000000}"/>
    <cellStyle name="20% - Accent1 2 3 5" xfId="1856" xr:uid="{00000000-0005-0000-0000-00001D000000}"/>
    <cellStyle name="20% - Accent1 2 3 5 2" xfId="4085" xr:uid="{00000000-0005-0000-0000-00001E000000}"/>
    <cellStyle name="20% - Accent1 2 3 6" xfId="2269" xr:uid="{00000000-0005-0000-0000-00001F000000}"/>
    <cellStyle name="20% - Accent1 2 4" xfId="572" xr:uid="{00000000-0005-0000-0000-000020000000}"/>
    <cellStyle name="20% - Accent1 2 4 2" xfId="2843" xr:uid="{00000000-0005-0000-0000-000021000000}"/>
    <cellStyle name="20% - Accent1 2 5" xfId="1025" xr:uid="{00000000-0005-0000-0000-000022000000}"/>
    <cellStyle name="20% - Accent1 2 5 2" xfId="3256" xr:uid="{00000000-0005-0000-0000-000023000000}"/>
    <cellStyle name="20% - Accent1 2 6" xfId="1439" xr:uid="{00000000-0005-0000-0000-000024000000}"/>
    <cellStyle name="20% - Accent1 2 6 2" xfId="3669" xr:uid="{00000000-0005-0000-0000-000025000000}"/>
    <cellStyle name="20% - Accent1 2 7" xfId="1853" xr:uid="{00000000-0005-0000-0000-000026000000}"/>
    <cellStyle name="20% - Accent1 2 7 2" xfId="4082" xr:uid="{00000000-0005-0000-0000-000027000000}"/>
    <cellStyle name="20% - Accent1 2 8" xfId="2266" xr:uid="{00000000-0005-0000-0000-000028000000}"/>
    <cellStyle name="20% - Accent1 3" xfId="6" xr:uid="{00000000-0005-0000-0000-000029000000}"/>
    <cellStyle name="20% - Accent1 3 2" xfId="7" xr:uid="{00000000-0005-0000-0000-00002A000000}"/>
    <cellStyle name="20% - Accent1 3 2 2" xfId="577" xr:uid="{00000000-0005-0000-0000-00002B000000}"/>
    <cellStyle name="20% - Accent1 3 2 2 2" xfId="2848" xr:uid="{00000000-0005-0000-0000-00002C000000}"/>
    <cellStyle name="20% - Accent1 3 2 3" xfId="1030" xr:uid="{00000000-0005-0000-0000-00002D000000}"/>
    <cellStyle name="20% - Accent1 3 2 3 2" xfId="3261" xr:uid="{00000000-0005-0000-0000-00002E000000}"/>
    <cellStyle name="20% - Accent1 3 2 4" xfId="1444" xr:uid="{00000000-0005-0000-0000-00002F000000}"/>
    <cellStyle name="20% - Accent1 3 2 4 2" xfId="3674" xr:uid="{00000000-0005-0000-0000-000030000000}"/>
    <cellStyle name="20% - Accent1 3 2 5" xfId="1858" xr:uid="{00000000-0005-0000-0000-000031000000}"/>
    <cellStyle name="20% - Accent1 3 2 5 2" xfId="4087" xr:uid="{00000000-0005-0000-0000-000032000000}"/>
    <cellStyle name="20% - Accent1 3 2 6" xfId="2271" xr:uid="{00000000-0005-0000-0000-000033000000}"/>
    <cellStyle name="20% - Accent1 3 3" xfId="576" xr:uid="{00000000-0005-0000-0000-000034000000}"/>
    <cellStyle name="20% - Accent1 3 3 2" xfId="2847" xr:uid="{00000000-0005-0000-0000-000035000000}"/>
    <cellStyle name="20% - Accent1 3 4" xfId="1029" xr:uid="{00000000-0005-0000-0000-000036000000}"/>
    <cellStyle name="20% - Accent1 3 4 2" xfId="3260" xr:uid="{00000000-0005-0000-0000-000037000000}"/>
    <cellStyle name="20% - Accent1 3 5" xfId="1443" xr:uid="{00000000-0005-0000-0000-000038000000}"/>
    <cellStyle name="20% - Accent1 3 5 2" xfId="3673" xr:uid="{00000000-0005-0000-0000-000039000000}"/>
    <cellStyle name="20% - Accent1 3 6" xfId="1857" xr:uid="{00000000-0005-0000-0000-00003A000000}"/>
    <cellStyle name="20% - Accent1 3 6 2" xfId="4086" xr:uid="{00000000-0005-0000-0000-00003B000000}"/>
    <cellStyle name="20% - Accent1 3 7" xfId="2270" xr:uid="{00000000-0005-0000-0000-00003C000000}"/>
    <cellStyle name="20% - Accent1 4" xfId="8" xr:uid="{00000000-0005-0000-0000-00003D000000}"/>
    <cellStyle name="20% - Accent1 4 2" xfId="578" xr:uid="{00000000-0005-0000-0000-00003E000000}"/>
    <cellStyle name="20% - Accent1 4 2 2" xfId="2849" xr:uid="{00000000-0005-0000-0000-00003F000000}"/>
    <cellStyle name="20% - Accent1 4 3" xfId="1031" xr:uid="{00000000-0005-0000-0000-000040000000}"/>
    <cellStyle name="20% - Accent1 4 3 2" xfId="3262" xr:uid="{00000000-0005-0000-0000-000041000000}"/>
    <cellStyle name="20% - Accent1 4 4" xfId="1445" xr:uid="{00000000-0005-0000-0000-000042000000}"/>
    <cellStyle name="20% - Accent1 4 4 2" xfId="3675" xr:uid="{00000000-0005-0000-0000-000043000000}"/>
    <cellStyle name="20% - Accent1 4 5" xfId="1859" xr:uid="{00000000-0005-0000-0000-000044000000}"/>
    <cellStyle name="20% - Accent1 4 5 2" xfId="4088" xr:uid="{00000000-0005-0000-0000-000045000000}"/>
    <cellStyle name="20% - Accent1 4 6" xfId="2272" xr:uid="{00000000-0005-0000-0000-000046000000}"/>
    <cellStyle name="20% - Accent1 5" xfId="571" xr:uid="{00000000-0005-0000-0000-000047000000}"/>
    <cellStyle name="20% - Accent1 5 2" xfId="2842" xr:uid="{00000000-0005-0000-0000-000048000000}"/>
    <cellStyle name="20% - Accent1 6" xfId="1024" xr:uid="{00000000-0005-0000-0000-000049000000}"/>
    <cellStyle name="20% - Accent1 6 2" xfId="3255" xr:uid="{00000000-0005-0000-0000-00004A000000}"/>
    <cellStyle name="20% - Accent1 7" xfId="1438" xr:uid="{00000000-0005-0000-0000-00004B000000}"/>
    <cellStyle name="20% - Accent1 7 2" xfId="3668" xr:uid="{00000000-0005-0000-0000-00004C000000}"/>
    <cellStyle name="20% - Accent1 8" xfId="1852" xr:uid="{00000000-0005-0000-0000-00004D000000}"/>
    <cellStyle name="20% - Accent1 8 2" xfId="4081" xr:uid="{00000000-0005-0000-0000-00004E000000}"/>
    <cellStyle name="20% - Accent1 9" xfId="2265" xr:uid="{00000000-0005-0000-0000-00004F000000}"/>
    <cellStyle name="20% - Accent2" xfId="9" builtinId="34" customBuiltin="1"/>
    <cellStyle name="20% - Accent2 2" xfId="10" xr:uid="{00000000-0005-0000-0000-000051000000}"/>
    <cellStyle name="20% - Accent2 2 2" xfId="11" xr:uid="{00000000-0005-0000-0000-000052000000}"/>
    <cellStyle name="20% - Accent2 2 2 2" xfId="12" xr:uid="{00000000-0005-0000-0000-000053000000}"/>
    <cellStyle name="20% - Accent2 2 2 2 2" xfId="582" xr:uid="{00000000-0005-0000-0000-000054000000}"/>
    <cellStyle name="20% - Accent2 2 2 2 2 2" xfId="2853" xr:uid="{00000000-0005-0000-0000-000055000000}"/>
    <cellStyle name="20% - Accent2 2 2 2 3" xfId="1035" xr:uid="{00000000-0005-0000-0000-000056000000}"/>
    <cellStyle name="20% - Accent2 2 2 2 3 2" xfId="3266" xr:uid="{00000000-0005-0000-0000-000057000000}"/>
    <cellStyle name="20% - Accent2 2 2 2 4" xfId="1449" xr:uid="{00000000-0005-0000-0000-000058000000}"/>
    <cellStyle name="20% - Accent2 2 2 2 4 2" xfId="3679" xr:uid="{00000000-0005-0000-0000-000059000000}"/>
    <cellStyle name="20% - Accent2 2 2 2 5" xfId="1863" xr:uid="{00000000-0005-0000-0000-00005A000000}"/>
    <cellStyle name="20% - Accent2 2 2 2 5 2" xfId="4092" xr:uid="{00000000-0005-0000-0000-00005B000000}"/>
    <cellStyle name="20% - Accent2 2 2 2 6" xfId="2276" xr:uid="{00000000-0005-0000-0000-00005C000000}"/>
    <cellStyle name="20% - Accent2 2 2 3" xfId="581" xr:uid="{00000000-0005-0000-0000-00005D000000}"/>
    <cellStyle name="20% - Accent2 2 2 3 2" xfId="2852" xr:uid="{00000000-0005-0000-0000-00005E000000}"/>
    <cellStyle name="20% - Accent2 2 2 4" xfId="1034" xr:uid="{00000000-0005-0000-0000-00005F000000}"/>
    <cellStyle name="20% - Accent2 2 2 4 2" xfId="3265" xr:uid="{00000000-0005-0000-0000-000060000000}"/>
    <cellStyle name="20% - Accent2 2 2 5" xfId="1448" xr:uid="{00000000-0005-0000-0000-000061000000}"/>
    <cellStyle name="20% - Accent2 2 2 5 2" xfId="3678" xr:uid="{00000000-0005-0000-0000-000062000000}"/>
    <cellStyle name="20% - Accent2 2 2 6" xfId="1862" xr:uid="{00000000-0005-0000-0000-000063000000}"/>
    <cellStyle name="20% - Accent2 2 2 6 2" xfId="4091" xr:uid="{00000000-0005-0000-0000-000064000000}"/>
    <cellStyle name="20% - Accent2 2 2 7" xfId="2275" xr:uid="{00000000-0005-0000-0000-000065000000}"/>
    <cellStyle name="20% - Accent2 2 3" xfId="13" xr:uid="{00000000-0005-0000-0000-000066000000}"/>
    <cellStyle name="20% - Accent2 2 3 2" xfId="583" xr:uid="{00000000-0005-0000-0000-000067000000}"/>
    <cellStyle name="20% - Accent2 2 3 2 2" xfId="2854" xr:uid="{00000000-0005-0000-0000-000068000000}"/>
    <cellStyle name="20% - Accent2 2 3 3" xfId="1036" xr:uid="{00000000-0005-0000-0000-000069000000}"/>
    <cellStyle name="20% - Accent2 2 3 3 2" xfId="3267" xr:uid="{00000000-0005-0000-0000-00006A000000}"/>
    <cellStyle name="20% - Accent2 2 3 4" xfId="1450" xr:uid="{00000000-0005-0000-0000-00006B000000}"/>
    <cellStyle name="20% - Accent2 2 3 4 2" xfId="3680" xr:uid="{00000000-0005-0000-0000-00006C000000}"/>
    <cellStyle name="20% - Accent2 2 3 5" xfId="1864" xr:uid="{00000000-0005-0000-0000-00006D000000}"/>
    <cellStyle name="20% - Accent2 2 3 5 2" xfId="4093" xr:uid="{00000000-0005-0000-0000-00006E000000}"/>
    <cellStyle name="20% - Accent2 2 3 6" xfId="2277" xr:uid="{00000000-0005-0000-0000-00006F000000}"/>
    <cellStyle name="20% - Accent2 2 4" xfId="580" xr:uid="{00000000-0005-0000-0000-000070000000}"/>
    <cellStyle name="20% - Accent2 2 4 2" xfId="2851" xr:uid="{00000000-0005-0000-0000-000071000000}"/>
    <cellStyle name="20% - Accent2 2 5" xfId="1033" xr:uid="{00000000-0005-0000-0000-000072000000}"/>
    <cellStyle name="20% - Accent2 2 5 2" xfId="3264" xr:uid="{00000000-0005-0000-0000-000073000000}"/>
    <cellStyle name="20% - Accent2 2 6" xfId="1447" xr:uid="{00000000-0005-0000-0000-000074000000}"/>
    <cellStyle name="20% - Accent2 2 6 2" xfId="3677" xr:uid="{00000000-0005-0000-0000-000075000000}"/>
    <cellStyle name="20% - Accent2 2 7" xfId="1861" xr:uid="{00000000-0005-0000-0000-000076000000}"/>
    <cellStyle name="20% - Accent2 2 7 2" xfId="4090" xr:uid="{00000000-0005-0000-0000-000077000000}"/>
    <cellStyle name="20% - Accent2 2 8" xfId="2274" xr:uid="{00000000-0005-0000-0000-000078000000}"/>
    <cellStyle name="20% - Accent2 3" xfId="14" xr:uid="{00000000-0005-0000-0000-000079000000}"/>
    <cellStyle name="20% - Accent2 3 2" xfId="15" xr:uid="{00000000-0005-0000-0000-00007A000000}"/>
    <cellStyle name="20% - Accent2 3 2 2" xfId="585" xr:uid="{00000000-0005-0000-0000-00007B000000}"/>
    <cellStyle name="20% - Accent2 3 2 2 2" xfId="2856" xr:uid="{00000000-0005-0000-0000-00007C000000}"/>
    <cellStyle name="20% - Accent2 3 2 3" xfId="1038" xr:uid="{00000000-0005-0000-0000-00007D000000}"/>
    <cellStyle name="20% - Accent2 3 2 3 2" xfId="3269" xr:uid="{00000000-0005-0000-0000-00007E000000}"/>
    <cellStyle name="20% - Accent2 3 2 4" xfId="1452" xr:uid="{00000000-0005-0000-0000-00007F000000}"/>
    <cellStyle name="20% - Accent2 3 2 4 2" xfId="3682" xr:uid="{00000000-0005-0000-0000-000080000000}"/>
    <cellStyle name="20% - Accent2 3 2 5" xfId="1866" xr:uid="{00000000-0005-0000-0000-000081000000}"/>
    <cellStyle name="20% - Accent2 3 2 5 2" xfId="4095" xr:uid="{00000000-0005-0000-0000-000082000000}"/>
    <cellStyle name="20% - Accent2 3 2 6" xfId="2279" xr:uid="{00000000-0005-0000-0000-000083000000}"/>
    <cellStyle name="20% - Accent2 3 3" xfId="584" xr:uid="{00000000-0005-0000-0000-000084000000}"/>
    <cellStyle name="20% - Accent2 3 3 2" xfId="2855" xr:uid="{00000000-0005-0000-0000-000085000000}"/>
    <cellStyle name="20% - Accent2 3 4" xfId="1037" xr:uid="{00000000-0005-0000-0000-000086000000}"/>
    <cellStyle name="20% - Accent2 3 4 2" xfId="3268" xr:uid="{00000000-0005-0000-0000-000087000000}"/>
    <cellStyle name="20% - Accent2 3 5" xfId="1451" xr:uid="{00000000-0005-0000-0000-000088000000}"/>
    <cellStyle name="20% - Accent2 3 5 2" xfId="3681" xr:uid="{00000000-0005-0000-0000-000089000000}"/>
    <cellStyle name="20% - Accent2 3 6" xfId="1865" xr:uid="{00000000-0005-0000-0000-00008A000000}"/>
    <cellStyle name="20% - Accent2 3 6 2" xfId="4094" xr:uid="{00000000-0005-0000-0000-00008B000000}"/>
    <cellStyle name="20% - Accent2 3 7" xfId="2278" xr:uid="{00000000-0005-0000-0000-00008C000000}"/>
    <cellStyle name="20% - Accent2 4" xfId="16" xr:uid="{00000000-0005-0000-0000-00008D000000}"/>
    <cellStyle name="20% - Accent2 4 2" xfId="586" xr:uid="{00000000-0005-0000-0000-00008E000000}"/>
    <cellStyle name="20% - Accent2 4 2 2" xfId="2857" xr:uid="{00000000-0005-0000-0000-00008F000000}"/>
    <cellStyle name="20% - Accent2 4 3" xfId="1039" xr:uid="{00000000-0005-0000-0000-000090000000}"/>
    <cellStyle name="20% - Accent2 4 3 2" xfId="3270" xr:uid="{00000000-0005-0000-0000-000091000000}"/>
    <cellStyle name="20% - Accent2 4 4" xfId="1453" xr:uid="{00000000-0005-0000-0000-000092000000}"/>
    <cellStyle name="20% - Accent2 4 4 2" xfId="3683" xr:uid="{00000000-0005-0000-0000-000093000000}"/>
    <cellStyle name="20% - Accent2 4 5" xfId="1867" xr:uid="{00000000-0005-0000-0000-000094000000}"/>
    <cellStyle name="20% - Accent2 4 5 2" xfId="4096" xr:uid="{00000000-0005-0000-0000-000095000000}"/>
    <cellStyle name="20% - Accent2 4 6" xfId="2280" xr:uid="{00000000-0005-0000-0000-000096000000}"/>
    <cellStyle name="20% - Accent2 5" xfId="579" xr:uid="{00000000-0005-0000-0000-000097000000}"/>
    <cellStyle name="20% - Accent2 5 2" xfId="2850" xr:uid="{00000000-0005-0000-0000-000098000000}"/>
    <cellStyle name="20% - Accent2 6" xfId="1032" xr:uid="{00000000-0005-0000-0000-000099000000}"/>
    <cellStyle name="20% - Accent2 6 2" xfId="3263" xr:uid="{00000000-0005-0000-0000-00009A000000}"/>
    <cellStyle name="20% - Accent2 7" xfId="1446" xr:uid="{00000000-0005-0000-0000-00009B000000}"/>
    <cellStyle name="20% - Accent2 7 2" xfId="3676" xr:uid="{00000000-0005-0000-0000-00009C000000}"/>
    <cellStyle name="20% - Accent2 8" xfId="1860" xr:uid="{00000000-0005-0000-0000-00009D000000}"/>
    <cellStyle name="20% - Accent2 8 2" xfId="4089" xr:uid="{00000000-0005-0000-0000-00009E000000}"/>
    <cellStyle name="20% - Accent2 9" xfId="2273" xr:uid="{00000000-0005-0000-0000-00009F000000}"/>
    <cellStyle name="20% - Accent3" xfId="17" builtinId="38" customBuiltin="1"/>
    <cellStyle name="20% - Accent3 2" xfId="18" xr:uid="{00000000-0005-0000-0000-0000A1000000}"/>
    <cellStyle name="20% - Accent3 2 2" xfId="19" xr:uid="{00000000-0005-0000-0000-0000A2000000}"/>
    <cellStyle name="20% - Accent3 2 2 2" xfId="20" xr:uid="{00000000-0005-0000-0000-0000A3000000}"/>
    <cellStyle name="20% - Accent3 2 2 2 2" xfId="590" xr:uid="{00000000-0005-0000-0000-0000A4000000}"/>
    <cellStyle name="20% - Accent3 2 2 2 2 2" xfId="2861" xr:uid="{00000000-0005-0000-0000-0000A5000000}"/>
    <cellStyle name="20% - Accent3 2 2 2 3" xfId="1043" xr:uid="{00000000-0005-0000-0000-0000A6000000}"/>
    <cellStyle name="20% - Accent3 2 2 2 3 2" xfId="3274" xr:uid="{00000000-0005-0000-0000-0000A7000000}"/>
    <cellStyle name="20% - Accent3 2 2 2 4" xfId="1457" xr:uid="{00000000-0005-0000-0000-0000A8000000}"/>
    <cellStyle name="20% - Accent3 2 2 2 4 2" xfId="3687" xr:uid="{00000000-0005-0000-0000-0000A9000000}"/>
    <cellStyle name="20% - Accent3 2 2 2 5" xfId="1871" xr:uid="{00000000-0005-0000-0000-0000AA000000}"/>
    <cellStyle name="20% - Accent3 2 2 2 5 2" xfId="4100" xr:uid="{00000000-0005-0000-0000-0000AB000000}"/>
    <cellStyle name="20% - Accent3 2 2 2 6" xfId="2284" xr:uid="{00000000-0005-0000-0000-0000AC000000}"/>
    <cellStyle name="20% - Accent3 2 2 3" xfId="589" xr:uid="{00000000-0005-0000-0000-0000AD000000}"/>
    <cellStyle name="20% - Accent3 2 2 3 2" xfId="2860" xr:uid="{00000000-0005-0000-0000-0000AE000000}"/>
    <cellStyle name="20% - Accent3 2 2 4" xfId="1042" xr:uid="{00000000-0005-0000-0000-0000AF000000}"/>
    <cellStyle name="20% - Accent3 2 2 4 2" xfId="3273" xr:uid="{00000000-0005-0000-0000-0000B0000000}"/>
    <cellStyle name="20% - Accent3 2 2 5" xfId="1456" xr:uid="{00000000-0005-0000-0000-0000B1000000}"/>
    <cellStyle name="20% - Accent3 2 2 5 2" xfId="3686" xr:uid="{00000000-0005-0000-0000-0000B2000000}"/>
    <cellStyle name="20% - Accent3 2 2 6" xfId="1870" xr:uid="{00000000-0005-0000-0000-0000B3000000}"/>
    <cellStyle name="20% - Accent3 2 2 6 2" xfId="4099" xr:uid="{00000000-0005-0000-0000-0000B4000000}"/>
    <cellStyle name="20% - Accent3 2 2 7" xfId="2283" xr:uid="{00000000-0005-0000-0000-0000B5000000}"/>
    <cellStyle name="20% - Accent3 2 3" xfId="21" xr:uid="{00000000-0005-0000-0000-0000B6000000}"/>
    <cellStyle name="20% - Accent3 2 3 2" xfId="591" xr:uid="{00000000-0005-0000-0000-0000B7000000}"/>
    <cellStyle name="20% - Accent3 2 3 2 2" xfId="2862" xr:uid="{00000000-0005-0000-0000-0000B8000000}"/>
    <cellStyle name="20% - Accent3 2 3 3" xfId="1044" xr:uid="{00000000-0005-0000-0000-0000B9000000}"/>
    <cellStyle name="20% - Accent3 2 3 3 2" xfId="3275" xr:uid="{00000000-0005-0000-0000-0000BA000000}"/>
    <cellStyle name="20% - Accent3 2 3 4" xfId="1458" xr:uid="{00000000-0005-0000-0000-0000BB000000}"/>
    <cellStyle name="20% - Accent3 2 3 4 2" xfId="3688" xr:uid="{00000000-0005-0000-0000-0000BC000000}"/>
    <cellStyle name="20% - Accent3 2 3 5" xfId="1872" xr:uid="{00000000-0005-0000-0000-0000BD000000}"/>
    <cellStyle name="20% - Accent3 2 3 5 2" xfId="4101" xr:uid="{00000000-0005-0000-0000-0000BE000000}"/>
    <cellStyle name="20% - Accent3 2 3 6" xfId="2285" xr:uid="{00000000-0005-0000-0000-0000BF000000}"/>
    <cellStyle name="20% - Accent3 2 4" xfId="588" xr:uid="{00000000-0005-0000-0000-0000C0000000}"/>
    <cellStyle name="20% - Accent3 2 4 2" xfId="2859" xr:uid="{00000000-0005-0000-0000-0000C1000000}"/>
    <cellStyle name="20% - Accent3 2 5" xfId="1041" xr:uid="{00000000-0005-0000-0000-0000C2000000}"/>
    <cellStyle name="20% - Accent3 2 5 2" xfId="3272" xr:uid="{00000000-0005-0000-0000-0000C3000000}"/>
    <cellStyle name="20% - Accent3 2 6" xfId="1455" xr:uid="{00000000-0005-0000-0000-0000C4000000}"/>
    <cellStyle name="20% - Accent3 2 6 2" xfId="3685" xr:uid="{00000000-0005-0000-0000-0000C5000000}"/>
    <cellStyle name="20% - Accent3 2 7" xfId="1869" xr:uid="{00000000-0005-0000-0000-0000C6000000}"/>
    <cellStyle name="20% - Accent3 2 7 2" xfId="4098" xr:uid="{00000000-0005-0000-0000-0000C7000000}"/>
    <cellStyle name="20% - Accent3 2 8" xfId="2282" xr:uid="{00000000-0005-0000-0000-0000C8000000}"/>
    <cellStyle name="20% - Accent3 3" xfId="22" xr:uid="{00000000-0005-0000-0000-0000C9000000}"/>
    <cellStyle name="20% - Accent3 3 2" xfId="23" xr:uid="{00000000-0005-0000-0000-0000CA000000}"/>
    <cellStyle name="20% - Accent3 3 2 2" xfId="593" xr:uid="{00000000-0005-0000-0000-0000CB000000}"/>
    <cellStyle name="20% - Accent3 3 2 2 2" xfId="2864" xr:uid="{00000000-0005-0000-0000-0000CC000000}"/>
    <cellStyle name="20% - Accent3 3 2 3" xfId="1046" xr:uid="{00000000-0005-0000-0000-0000CD000000}"/>
    <cellStyle name="20% - Accent3 3 2 3 2" xfId="3277" xr:uid="{00000000-0005-0000-0000-0000CE000000}"/>
    <cellStyle name="20% - Accent3 3 2 4" xfId="1460" xr:uid="{00000000-0005-0000-0000-0000CF000000}"/>
    <cellStyle name="20% - Accent3 3 2 4 2" xfId="3690" xr:uid="{00000000-0005-0000-0000-0000D0000000}"/>
    <cellStyle name="20% - Accent3 3 2 5" xfId="1874" xr:uid="{00000000-0005-0000-0000-0000D1000000}"/>
    <cellStyle name="20% - Accent3 3 2 5 2" xfId="4103" xr:uid="{00000000-0005-0000-0000-0000D2000000}"/>
    <cellStyle name="20% - Accent3 3 2 6" xfId="2287" xr:uid="{00000000-0005-0000-0000-0000D3000000}"/>
    <cellStyle name="20% - Accent3 3 3" xfId="592" xr:uid="{00000000-0005-0000-0000-0000D4000000}"/>
    <cellStyle name="20% - Accent3 3 3 2" xfId="2863" xr:uid="{00000000-0005-0000-0000-0000D5000000}"/>
    <cellStyle name="20% - Accent3 3 4" xfId="1045" xr:uid="{00000000-0005-0000-0000-0000D6000000}"/>
    <cellStyle name="20% - Accent3 3 4 2" xfId="3276" xr:uid="{00000000-0005-0000-0000-0000D7000000}"/>
    <cellStyle name="20% - Accent3 3 5" xfId="1459" xr:uid="{00000000-0005-0000-0000-0000D8000000}"/>
    <cellStyle name="20% - Accent3 3 5 2" xfId="3689" xr:uid="{00000000-0005-0000-0000-0000D9000000}"/>
    <cellStyle name="20% - Accent3 3 6" xfId="1873" xr:uid="{00000000-0005-0000-0000-0000DA000000}"/>
    <cellStyle name="20% - Accent3 3 6 2" xfId="4102" xr:uid="{00000000-0005-0000-0000-0000DB000000}"/>
    <cellStyle name="20% - Accent3 3 7" xfId="2286" xr:uid="{00000000-0005-0000-0000-0000DC000000}"/>
    <cellStyle name="20% - Accent3 4" xfId="24" xr:uid="{00000000-0005-0000-0000-0000DD000000}"/>
    <cellStyle name="20% - Accent3 4 2" xfId="594" xr:uid="{00000000-0005-0000-0000-0000DE000000}"/>
    <cellStyle name="20% - Accent3 4 2 2" xfId="2865" xr:uid="{00000000-0005-0000-0000-0000DF000000}"/>
    <cellStyle name="20% - Accent3 4 3" xfId="1047" xr:uid="{00000000-0005-0000-0000-0000E0000000}"/>
    <cellStyle name="20% - Accent3 4 3 2" xfId="3278" xr:uid="{00000000-0005-0000-0000-0000E1000000}"/>
    <cellStyle name="20% - Accent3 4 4" xfId="1461" xr:uid="{00000000-0005-0000-0000-0000E2000000}"/>
    <cellStyle name="20% - Accent3 4 4 2" xfId="3691" xr:uid="{00000000-0005-0000-0000-0000E3000000}"/>
    <cellStyle name="20% - Accent3 4 5" xfId="1875" xr:uid="{00000000-0005-0000-0000-0000E4000000}"/>
    <cellStyle name="20% - Accent3 4 5 2" xfId="4104" xr:uid="{00000000-0005-0000-0000-0000E5000000}"/>
    <cellStyle name="20% - Accent3 4 6" xfId="2288" xr:uid="{00000000-0005-0000-0000-0000E6000000}"/>
    <cellStyle name="20% - Accent3 5" xfId="587" xr:uid="{00000000-0005-0000-0000-0000E7000000}"/>
    <cellStyle name="20% - Accent3 5 2" xfId="2858" xr:uid="{00000000-0005-0000-0000-0000E8000000}"/>
    <cellStyle name="20% - Accent3 6" xfId="1040" xr:uid="{00000000-0005-0000-0000-0000E9000000}"/>
    <cellStyle name="20% - Accent3 6 2" xfId="3271" xr:uid="{00000000-0005-0000-0000-0000EA000000}"/>
    <cellStyle name="20% - Accent3 7" xfId="1454" xr:uid="{00000000-0005-0000-0000-0000EB000000}"/>
    <cellStyle name="20% - Accent3 7 2" xfId="3684" xr:uid="{00000000-0005-0000-0000-0000EC000000}"/>
    <cellStyle name="20% - Accent3 8" xfId="1868" xr:uid="{00000000-0005-0000-0000-0000ED000000}"/>
    <cellStyle name="20% - Accent3 8 2" xfId="4097" xr:uid="{00000000-0005-0000-0000-0000EE000000}"/>
    <cellStyle name="20% - Accent3 9" xfId="2281" xr:uid="{00000000-0005-0000-0000-0000EF000000}"/>
    <cellStyle name="20% - Accent4" xfId="25" builtinId="42" customBuiltin="1"/>
    <cellStyle name="20% - Accent4 2" xfId="26" xr:uid="{00000000-0005-0000-0000-0000F1000000}"/>
    <cellStyle name="20% - Accent4 2 2" xfId="27" xr:uid="{00000000-0005-0000-0000-0000F2000000}"/>
    <cellStyle name="20% - Accent4 2 2 2" xfId="28" xr:uid="{00000000-0005-0000-0000-0000F3000000}"/>
    <cellStyle name="20% - Accent4 2 2 2 2" xfId="598" xr:uid="{00000000-0005-0000-0000-0000F4000000}"/>
    <cellStyle name="20% - Accent4 2 2 2 2 2" xfId="2869" xr:uid="{00000000-0005-0000-0000-0000F5000000}"/>
    <cellStyle name="20% - Accent4 2 2 2 3" xfId="1051" xr:uid="{00000000-0005-0000-0000-0000F6000000}"/>
    <cellStyle name="20% - Accent4 2 2 2 3 2" xfId="3282" xr:uid="{00000000-0005-0000-0000-0000F7000000}"/>
    <cellStyle name="20% - Accent4 2 2 2 4" xfId="1465" xr:uid="{00000000-0005-0000-0000-0000F8000000}"/>
    <cellStyle name="20% - Accent4 2 2 2 4 2" xfId="3695" xr:uid="{00000000-0005-0000-0000-0000F9000000}"/>
    <cellStyle name="20% - Accent4 2 2 2 5" xfId="1879" xr:uid="{00000000-0005-0000-0000-0000FA000000}"/>
    <cellStyle name="20% - Accent4 2 2 2 5 2" xfId="4108" xr:uid="{00000000-0005-0000-0000-0000FB000000}"/>
    <cellStyle name="20% - Accent4 2 2 2 6" xfId="2292" xr:uid="{00000000-0005-0000-0000-0000FC000000}"/>
    <cellStyle name="20% - Accent4 2 2 3" xfId="597" xr:uid="{00000000-0005-0000-0000-0000FD000000}"/>
    <cellStyle name="20% - Accent4 2 2 3 2" xfId="2868" xr:uid="{00000000-0005-0000-0000-0000FE000000}"/>
    <cellStyle name="20% - Accent4 2 2 4" xfId="1050" xr:uid="{00000000-0005-0000-0000-0000FF000000}"/>
    <cellStyle name="20% - Accent4 2 2 4 2" xfId="3281" xr:uid="{00000000-0005-0000-0000-000000010000}"/>
    <cellStyle name="20% - Accent4 2 2 5" xfId="1464" xr:uid="{00000000-0005-0000-0000-000001010000}"/>
    <cellStyle name="20% - Accent4 2 2 5 2" xfId="3694" xr:uid="{00000000-0005-0000-0000-000002010000}"/>
    <cellStyle name="20% - Accent4 2 2 6" xfId="1878" xr:uid="{00000000-0005-0000-0000-000003010000}"/>
    <cellStyle name="20% - Accent4 2 2 6 2" xfId="4107" xr:uid="{00000000-0005-0000-0000-000004010000}"/>
    <cellStyle name="20% - Accent4 2 2 7" xfId="2291" xr:uid="{00000000-0005-0000-0000-000005010000}"/>
    <cellStyle name="20% - Accent4 2 3" xfId="29" xr:uid="{00000000-0005-0000-0000-000006010000}"/>
    <cellStyle name="20% - Accent4 2 3 2" xfId="599" xr:uid="{00000000-0005-0000-0000-000007010000}"/>
    <cellStyle name="20% - Accent4 2 3 2 2" xfId="2870" xr:uid="{00000000-0005-0000-0000-000008010000}"/>
    <cellStyle name="20% - Accent4 2 3 3" xfId="1052" xr:uid="{00000000-0005-0000-0000-000009010000}"/>
    <cellStyle name="20% - Accent4 2 3 3 2" xfId="3283" xr:uid="{00000000-0005-0000-0000-00000A010000}"/>
    <cellStyle name="20% - Accent4 2 3 4" xfId="1466" xr:uid="{00000000-0005-0000-0000-00000B010000}"/>
    <cellStyle name="20% - Accent4 2 3 4 2" xfId="3696" xr:uid="{00000000-0005-0000-0000-00000C010000}"/>
    <cellStyle name="20% - Accent4 2 3 5" xfId="1880" xr:uid="{00000000-0005-0000-0000-00000D010000}"/>
    <cellStyle name="20% - Accent4 2 3 5 2" xfId="4109" xr:uid="{00000000-0005-0000-0000-00000E010000}"/>
    <cellStyle name="20% - Accent4 2 3 6" xfId="2293" xr:uid="{00000000-0005-0000-0000-00000F010000}"/>
    <cellStyle name="20% - Accent4 2 4" xfId="596" xr:uid="{00000000-0005-0000-0000-000010010000}"/>
    <cellStyle name="20% - Accent4 2 4 2" xfId="2867" xr:uid="{00000000-0005-0000-0000-000011010000}"/>
    <cellStyle name="20% - Accent4 2 5" xfId="1049" xr:uid="{00000000-0005-0000-0000-000012010000}"/>
    <cellStyle name="20% - Accent4 2 5 2" xfId="3280" xr:uid="{00000000-0005-0000-0000-000013010000}"/>
    <cellStyle name="20% - Accent4 2 6" xfId="1463" xr:uid="{00000000-0005-0000-0000-000014010000}"/>
    <cellStyle name="20% - Accent4 2 6 2" xfId="3693" xr:uid="{00000000-0005-0000-0000-000015010000}"/>
    <cellStyle name="20% - Accent4 2 7" xfId="1877" xr:uid="{00000000-0005-0000-0000-000016010000}"/>
    <cellStyle name="20% - Accent4 2 7 2" xfId="4106" xr:uid="{00000000-0005-0000-0000-000017010000}"/>
    <cellStyle name="20% - Accent4 2 8" xfId="2290" xr:uid="{00000000-0005-0000-0000-000018010000}"/>
    <cellStyle name="20% - Accent4 3" xfId="30" xr:uid="{00000000-0005-0000-0000-000019010000}"/>
    <cellStyle name="20% - Accent4 3 2" xfId="31" xr:uid="{00000000-0005-0000-0000-00001A010000}"/>
    <cellStyle name="20% - Accent4 3 2 2" xfId="601" xr:uid="{00000000-0005-0000-0000-00001B010000}"/>
    <cellStyle name="20% - Accent4 3 2 2 2" xfId="2872" xr:uid="{00000000-0005-0000-0000-00001C010000}"/>
    <cellStyle name="20% - Accent4 3 2 3" xfId="1054" xr:uid="{00000000-0005-0000-0000-00001D010000}"/>
    <cellStyle name="20% - Accent4 3 2 3 2" xfId="3285" xr:uid="{00000000-0005-0000-0000-00001E010000}"/>
    <cellStyle name="20% - Accent4 3 2 4" xfId="1468" xr:uid="{00000000-0005-0000-0000-00001F010000}"/>
    <cellStyle name="20% - Accent4 3 2 4 2" xfId="3698" xr:uid="{00000000-0005-0000-0000-000020010000}"/>
    <cellStyle name="20% - Accent4 3 2 5" xfId="1882" xr:uid="{00000000-0005-0000-0000-000021010000}"/>
    <cellStyle name="20% - Accent4 3 2 5 2" xfId="4111" xr:uid="{00000000-0005-0000-0000-000022010000}"/>
    <cellStyle name="20% - Accent4 3 2 6" xfId="2295" xr:uid="{00000000-0005-0000-0000-000023010000}"/>
    <cellStyle name="20% - Accent4 3 3" xfId="600" xr:uid="{00000000-0005-0000-0000-000024010000}"/>
    <cellStyle name="20% - Accent4 3 3 2" xfId="2871" xr:uid="{00000000-0005-0000-0000-000025010000}"/>
    <cellStyle name="20% - Accent4 3 4" xfId="1053" xr:uid="{00000000-0005-0000-0000-000026010000}"/>
    <cellStyle name="20% - Accent4 3 4 2" xfId="3284" xr:uid="{00000000-0005-0000-0000-000027010000}"/>
    <cellStyle name="20% - Accent4 3 5" xfId="1467" xr:uid="{00000000-0005-0000-0000-000028010000}"/>
    <cellStyle name="20% - Accent4 3 5 2" xfId="3697" xr:uid="{00000000-0005-0000-0000-000029010000}"/>
    <cellStyle name="20% - Accent4 3 6" xfId="1881" xr:uid="{00000000-0005-0000-0000-00002A010000}"/>
    <cellStyle name="20% - Accent4 3 6 2" xfId="4110" xr:uid="{00000000-0005-0000-0000-00002B010000}"/>
    <cellStyle name="20% - Accent4 3 7" xfId="2294" xr:uid="{00000000-0005-0000-0000-00002C010000}"/>
    <cellStyle name="20% - Accent4 4" xfId="32" xr:uid="{00000000-0005-0000-0000-00002D010000}"/>
    <cellStyle name="20% - Accent4 4 2" xfId="602" xr:uid="{00000000-0005-0000-0000-00002E010000}"/>
    <cellStyle name="20% - Accent4 4 2 2" xfId="2873" xr:uid="{00000000-0005-0000-0000-00002F010000}"/>
    <cellStyle name="20% - Accent4 4 3" xfId="1055" xr:uid="{00000000-0005-0000-0000-000030010000}"/>
    <cellStyle name="20% - Accent4 4 3 2" xfId="3286" xr:uid="{00000000-0005-0000-0000-000031010000}"/>
    <cellStyle name="20% - Accent4 4 4" xfId="1469" xr:uid="{00000000-0005-0000-0000-000032010000}"/>
    <cellStyle name="20% - Accent4 4 4 2" xfId="3699" xr:uid="{00000000-0005-0000-0000-000033010000}"/>
    <cellStyle name="20% - Accent4 4 5" xfId="1883" xr:uid="{00000000-0005-0000-0000-000034010000}"/>
    <cellStyle name="20% - Accent4 4 5 2" xfId="4112" xr:uid="{00000000-0005-0000-0000-000035010000}"/>
    <cellStyle name="20% - Accent4 4 6" xfId="2296" xr:uid="{00000000-0005-0000-0000-000036010000}"/>
    <cellStyle name="20% - Accent4 5" xfId="595" xr:uid="{00000000-0005-0000-0000-000037010000}"/>
    <cellStyle name="20% - Accent4 5 2" xfId="2866" xr:uid="{00000000-0005-0000-0000-000038010000}"/>
    <cellStyle name="20% - Accent4 6" xfId="1048" xr:uid="{00000000-0005-0000-0000-000039010000}"/>
    <cellStyle name="20% - Accent4 6 2" xfId="3279" xr:uid="{00000000-0005-0000-0000-00003A010000}"/>
    <cellStyle name="20% - Accent4 7" xfId="1462" xr:uid="{00000000-0005-0000-0000-00003B010000}"/>
    <cellStyle name="20% - Accent4 7 2" xfId="3692" xr:uid="{00000000-0005-0000-0000-00003C010000}"/>
    <cellStyle name="20% - Accent4 8" xfId="1876" xr:uid="{00000000-0005-0000-0000-00003D010000}"/>
    <cellStyle name="20% - Accent4 8 2" xfId="4105" xr:uid="{00000000-0005-0000-0000-00003E010000}"/>
    <cellStyle name="20% - Accent4 9" xfId="2289" xr:uid="{00000000-0005-0000-0000-00003F010000}"/>
    <cellStyle name="20% - Accent5" xfId="33" builtinId="46" customBuiltin="1"/>
    <cellStyle name="20% - Accent5 2" xfId="34" xr:uid="{00000000-0005-0000-0000-000041010000}"/>
    <cellStyle name="20% - Accent5 2 2" xfId="35" xr:uid="{00000000-0005-0000-0000-000042010000}"/>
    <cellStyle name="20% - Accent5 2 2 2" xfId="36" xr:uid="{00000000-0005-0000-0000-000043010000}"/>
    <cellStyle name="20% - Accent5 2 2 2 2" xfId="606" xr:uid="{00000000-0005-0000-0000-000044010000}"/>
    <cellStyle name="20% - Accent5 2 2 2 2 2" xfId="2877" xr:uid="{00000000-0005-0000-0000-000045010000}"/>
    <cellStyle name="20% - Accent5 2 2 2 3" xfId="1059" xr:uid="{00000000-0005-0000-0000-000046010000}"/>
    <cellStyle name="20% - Accent5 2 2 2 3 2" xfId="3290" xr:uid="{00000000-0005-0000-0000-000047010000}"/>
    <cellStyle name="20% - Accent5 2 2 2 4" xfId="1473" xr:uid="{00000000-0005-0000-0000-000048010000}"/>
    <cellStyle name="20% - Accent5 2 2 2 4 2" xfId="3703" xr:uid="{00000000-0005-0000-0000-000049010000}"/>
    <cellStyle name="20% - Accent5 2 2 2 5" xfId="1887" xr:uid="{00000000-0005-0000-0000-00004A010000}"/>
    <cellStyle name="20% - Accent5 2 2 2 5 2" xfId="4116" xr:uid="{00000000-0005-0000-0000-00004B010000}"/>
    <cellStyle name="20% - Accent5 2 2 2 6" xfId="2300" xr:uid="{00000000-0005-0000-0000-00004C010000}"/>
    <cellStyle name="20% - Accent5 2 2 3" xfId="605" xr:uid="{00000000-0005-0000-0000-00004D010000}"/>
    <cellStyle name="20% - Accent5 2 2 3 2" xfId="2876" xr:uid="{00000000-0005-0000-0000-00004E010000}"/>
    <cellStyle name="20% - Accent5 2 2 4" xfId="1058" xr:uid="{00000000-0005-0000-0000-00004F010000}"/>
    <cellStyle name="20% - Accent5 2 2 4 2" xfId="3289" xr:uid="{00000000-0005-0000-0000-000050010000}"/>
    <cellStyle name="20% - Accent5 2 2 5" xfId="1472" xr:uid="{00000000-0005-0000-0000-000051010000}"/>
    <cellStyle name="20% - Accent5 2 2 5 2" xfId="3702" xr:uid="{00000000-0005-0000-0000-000052010000}"/>
    <cellStyle name="20% - Accent5 2 2 6" xfId="1886" xr:uid="{00000000-0005-0000-0000-000053010000}"/>
    <cellStyle name="20% - Accent5 2 2 6 2" xfId="4115" xr:uid="{00000000-0005-0000-0000-000054010000}"/>
    <cellStyle name="20% - Accent5 2 2 7" xfId="2299" xr:uid="{00000000-0005-0000-0000-000055010000}"/>
    <cellStyle name="20% - Accent5 2 3" xfId="37" xr:uid="{00000000-0005-0000-0000-000056010000}"/>
    <cellStyle name="20% - Accent5 2 3 2" xfId="607" xr:uid="{00000000-0005-0000-0000-000057010000}"/>
    <cellStyle name="20% - Accent5 2 3 2 2" xfId="2878" xr:uid="{00000000-0005-0000-0000-000058010000}"/>
    <cellStyle name="20% - Accent5 2 3 3" xfId="1060" xr:uid="{00000000-0005-0000-0000-000059010000}"/>
    <cellStyle name="20% - Accent5 2 3 3 2" xfId="3291" xr:uid="{00000000-0005-0000-0000-00005A010000}"/>
    <cellStyle name="20% - Accent5 2 3 4" xfId="1474" xr:uid="{00000000-0005-0000-0000-00005B010000}"/>
    <cellStyle name="20% - Accent5 2 3 4 2" xfId="3704" xr:uid="{00000000-0005-0000-0000-00005C010000}"/>
    <cellStyle name="20% - Accent5 2 3 5" xfId="1888" xr:uid="{00000000-0005-0000-0000-00005D010000}"/>
    <cellStyle name="20% - Accent5 2 3 5 2" xfId="4117" xr:uid="{00000000-0005-0000-0000-00005E010000}"/>
    <cellStyle name="20% - Accent5 2 3 6" xfId="2301" xr:uid="{00000000-0005-0000-0000-00005F010000}"/>
    <cellStyle name="20% - Accent5 2 4" xfId="604" xr:uid="{00000000-0005-0000-0000-000060010000}"/>
    <cellStyle name="20% - Accent5 2 4 2" xfId="2875" xr:uid="{00000000-0005-0000-0000-000061010000}"/>
    <cellStyle name="20% - Accent5 2 5" xfId="1057" xr:uid="{00000000-0005-0000-0000-000062010000}"/>
    <cellStyle name="20% - Accent5 2 5 2" xfId="3288" xr:uid="{00000000-0005-0000-0000-000063010000}"/>
    <cellStyle name="20% - Accent5 2 6" xfId="1471" xr:uid="{00000000-0005-0000-0000-000064010000}"/>
    <cellStyle name="20% - Accent5 2 6 2" xfId="3701" xr:uid="{00000000-0005-0000-0000-000065010000}"/>
    <cellStyle name="20% - Accent5 2 7" xfId="1885" xr:uid="{00000000-0005-0000-0000-000066010000}"/>
    <cellStyle name="20% - Accent5 2 7 2" xfId="4114" xr:uid="{00000000-0005-0000-0000-000067010000}"/>
    <cellStyle name="20% - Accent5 2 8" xfId="2298" xr:uid="{00000000-0005-0000-0000-000068010000}"/>
    <cellStyle name="20% - Accent5 3" xfId="38" xr:uid="{00000000-0005-0000-0000-000069010000}"/>
    <cellStyle name="20% - Accent5 3 2" xfId="39" xr:uid="{00000000-0005-0000-0000-00006A010000}"/>
    <cellStyle name="20% - Accent5 3 2 2" xfId="609" xr:uid="{00000000-0005-0000-0000-00006B010000}"/>
    <cellStyle name="20% - Accent5 3 2 2 2" xfId="2880" xr:uid="{00000000-0005-0000-0000-00006C010000}"/>
    <cellStyle name="20% - Accent5 3 2 3" xfId="1062" xr:uid="{00000000-0005-0000-0000-00006D010000}"/>
    <cellStyle name="20% - Accent5 3 2 3 2" xfId="3293" xr:uid="{00000000-0005-0000-0000-00006E010000}"/>
    <cellStyle name="20% - Accent5 3 2 4" xfId="1476" xr:uid="{00000000-0005-0000-0000-00006F010000}"/>
    <cellStyle name="20% - Accent5 3 2 4 2" xfId="3706" xr:uid="{00000000-0005-0000-0000-000070010000}"/>
    <cellStyle name="20% - Accent5 3 2 5" xfId="1890" xr:uid="{00000000-0005-0000-0000-000071010000}"/>
    <cellStyle name="20% - Accent5 3 2 5 2" xfId="4119" xr:uid="{00000000-0005-0000-0000-000072010000}"/>
    <cellStyle name="20% - Accent5 3 2 6" xfId="2303" xr:uid="{00000000-0005-0000-0000-000073010000}"/>
    <cellStyle name="20% - Accent5 3 3" xfId="608" xr:uid="{00000000-0005-0000-0000-000074010000}"/>
    <cellStyle name="20% - Accent5 3 3 2" xfId="2879" xr:uid="{00000000-0005-0000-0000-000075010000}"/>
    <cellStyle name="20% - Accent5 3 4" xfId="1061" xr:uid="{00000000-0005-0000-0000-000076010000}"/>
    <cellStyle name="20% - Accent5 3 4 2" xfId="3292" xr:uid="{00000000-0005-0000-0000-000077010000}"/>
    <cellStyle name="20% - Accent5 3 5" xfId="1475" xr:uid="{00000000-0005-0000-0000-000078010000}"/>
    <cellStyle name="20% - Accent5 3 5 2" xfId="3705" xr:uid="{00000000-0005-0000-0000-000079010000}"/>
    <cellStyle name="20% - Accent5 3 6" xfId="1889" xr:uid="{00000000-0005-0000-0000-00007A010000}"/>
    <cellStyle name="20% - Accent5 3 6 2" xfId="4118" xr:uid="{00000000-0005-0000-0000-00007B010000}"/>
    <cellStyle name="20% - Accent5 3 7" xfId="2302" xr:uid="{00000000-0005-0000-0000-00007C010000}"/>
    <cellStyle name="20% - Accent5 4" xfId="40" xr:uid="{00000000-0005-0000-0000-00007D010000}"/>
    <cellStyle name="20% - Accent5 4 2" xfId="610" xr:uid="{00000000-0005-0000-0000-00007E010000}"/>
    <cellStyle name="20% - Accent5 4 2 2" xfId="2881" xr:uid="{00000000-0005-0000-0000-00007F010000}"/>
    <cellStyle name="20% - Accent5 4 3" xfId="1063" xr:uid="{00000000-0005-0000-0000-000080010000}"/>
    <cellStyle name="20% - Accent5 4 3 2" xfId="3294" xr:uid="{00000000-0005-0000-0000-000081010000}"/>
    <cellStyle name="20% - Accent5 4 4" xfId="1477" xr:uid="{00000000-0005-0000-0000-000082010000}"/>
    <cellStyle name="20% - Accent5 4 4 2" xfId="3707" xr:uid="{00000000-0005-0000-0000-000083010000}"/>
    <cellStyle name="20% - Accent5 4 5" xfId="1891" xr:uid="{00000000-0005-0000-0000-000084010000}"/>
    <cellStyle name="20% - Accent5 4 5 2" xfId="4120" xr:uid="{00000000-0005-0000-0000-000085010000}"/>
    <cellStyle name="20% - Accent5 4 6" xfId="2304" xr:uid="{00000000-0005-0000-0000-000086010000}"/>
    <cellStyle name="20% - Accent5 5" xfId="603" xr:uid="{00000000-0005-0000-0000-000087010000}"/>
    <cellStyle name="20% - Accent5 5 2" xfId="2874" xr:uid="{00000000-0005-0000-0000-000088010000}"/>
    <cellStyle name="20% - Accent5 6" xfId="1056" xr:uid="{00000000-0005-0000-0000-000089010000}"/>
    <cellStyle name="20% - Accent5 6 2" xfId="3287" xr:uid="{00000000-0005-0000-0000-00008A010000}"/>
    <cellStyle name="20% - Accent5 7" xfId="1470" xr:uid="{00000000-0005-0000-0000-00008B010000}"/>
    <cellStyle name="20% - Accent5 7 2" xfId="3700" xr:uid="{00000000-0005-0000-0000-00008C010000}"/>
    <cellStyle name="20% - Accent5 8" xfId="1884" xr:uid="{00000000-0005-0000-0000-00008D010000}"/>
    <cellStyle name="20% - Accent5 8 2" xfId="4113" xr:uid="{00000000-0005-0000-0000-00008E010000}"/>
    <cellStyle name="20% - Accent5 9" xfId="2297" xr:uid="{00000000-0005-0000-0000-00008F010000}"/>
    <cellStyle name="20% - Accent6" xfId="41" builtinId="50" customBuiltin="1"/>
    <cellStyle name="20% - Accent6 2" xfId="42" xr:uid="{00000000-0005-0000-0000-000091010000}"/>
    <cellStyle name="20% - Accent6 2 2" xfId="43" xr:uid="{00000000-0005-0000-0000-000092010000}"/>
    <cellStyle name="20% - Accent6 2 2 2" xfId="44" xr:uid="{00000000-0005-0000-0000-000093010000}"/>
    <cellStyle name="20% - Accent6 2 2 2 2" xfId="614" xr:uid="{00000000-0005-0000-0000-000094010000}"/>
    <cellStyle name="20% - Accent6 2 2 2 2 2" xfId="2885" xr:uid="{00000000-0005-0000-0000-000095010000}"/>
    <cellStyle name="20% - Accent6 2 2 2 3" xfId="1067" xr:uid="{00000000-0005-0000-0000-000096010000}"/>
    <cellStyle name="20% - Accent6 2 2 2 3 2" xfId="3298" xr:uid="{00000000-0005-0000-0000-000097010000}"/>
    <cellStyle name="20% - Accent6 2 2 2 4" xfId="1481" xr:uid="{00000000-0005-0000-0000-000098010000}"/>
    <cellStyle name="20% - Accent6 2 2 2 4 2" xfId="3711" xr:uid="{00000000-0005-0000-0000-000099010000}"/>
    <cellStyle name="20% - Accent6 2 2 2 5" xfId="1895" xr:uid="{00000000-0005-0000-0000-00009A010000}"/>
    <cellStyle name="20% - Accent6 2 2 2 5 2" xfId="4124" xr:uid="{00000000-0005-0000-0000-00009B010000}"/>
    <cellStyle name="20% - Accent6 2 2 2 6" xfId="2308" xr:uid="{00000000-0005-0000-0000-00009C010000}"/>
    <cellStyle name="20% - Accent6 2 2 3" xfId="613" xr:uid="{00000000-0005-0000-0000-00009D010000}"/>
    <cellStyle name="20% - Accent6 2 2 3 2" xfId="2884" xr:uid="{00000000-0005-0000-0000-00009E010000}"/>
    <cellStyle name="20% - Accent6 2 2 4" xfId="1066" xr:uid="{00000000-0005-0000-0000-00009F010000}"/>
    <cellStyle name="20% - Accent6 2 2 4 2" xfId="3297" xr:uid="{00000000-0005-0000-0000-0000A0010000}"/>
    <cellStyle name="20% - Accent6 2 2 5" xfId="1480" xr:uid="{00000000-0005-0000-0000-0000A1010000}"/>
    <cellStyle name="20% - Accent6 2 2 5 2" xfId="3710" xr:uid="{00000000-0005-0000-0000-0000A2010000}"/>
    <cellStyle name="20% - Accent6 2 2 6" xfId="1894" xr:uid="{00000000-0005-0000-0000-0000A3010000}"/>
    <cellStyle name="20% - Accent6 2 2 6 2" xfId="4123" xr:uid="{00000000-0005-0000-0000-0000A4010000}"/>
    <cellStyle name="20% - Accent6 2 2 7" xfId="2307" xr:uid="{00000000-0005-0000-0000-0000A5010000}"/>
    <cellStyle name="20% - Accent6 2 3" xfId="45" xr:uid="{00000000-0005-0000-0000-0000A6010000}"/>
    <cellStyle name="20% - Accent6 2 3 2" xfId="615" xr:uid="{00000000-0005-0000-0000-0000A7010000}"/>
    <cellStyle name="20% - Accent6 2 3 2 2" xfId="2886" xr:uid="{00000000-0005-0000-0000-0000A8010000}"/>
    <cellStyle name="20% - Accent6 2 3 3" xfId="1068" xr:uid="{00000000-0005-0000-0000-0000A9010000}"/>
    <cellStyle name="20% - Accent6 2 3 3 2" xfId="3299" xr:uid="{00000000-0005-0000-0000-0000AA010000}"/>
    <cellStyle name="20% - Accent6 2 3 4" xfId="1482" xr:uid="{00000000-0005-0000-0000-0000AB010000}"/>
    <cellStyle name="20% - Accent6 2 3 4 2" xfId="3712" xr:uid="{00000000-0005-0000-0000-0000AC010000}"/>
    <cellStyle name="20% - Accent6 2 3 5" xfId="1896" xr:uid="{00000000-0005-0000-0000-0000AD010000}"/>
    <cellStyle name="20% - Accent6 2 3 5 2" xfId="4125" xr:uid="{00000000-0005-0000-0000-0000AE010000}"/>
    <cellStyle name="20% - Accent6 2 3 6" xfId="2309" xr:uid="{00000000-0005-0000-0000-0000AF010000}"/>
    <cellStyle name="20% - Accent6 2 4" xfId="612" xr:uid="{00000000-0005-0000-0000-0000B0010000}"/>
    <cellStyle name="20% - Accent6 2 4 2" xfId="2883" xr:uid="{00000000-0005-0000-0000-0000B1010000}"/>
    <cellStyle name="20% - Accent6 2 5" xfId="1065" xr:uid="{00000000-0005-0000-0000-0000B2010000}"/>
    <cellStyle name="20% - Accent6 2 5 2" xfId="3296" xr:uid="{00000000-0005-0000-0000-0000B3010000}"/>
    <cellStyle name="20% - Accent6 2 6" xfId="1479" xr:uid="{00000000-0005-0000-0000-0000B4010000}"/>
    <cellStyle name="20% - Accent6 2 6 2" xfId="3709" xr:uid="{00000000-0005-0000-0000-0000B5010000}"/>
    <cellStyle name="20% - Accent6 2 7" xfId="1893" xr:uid="{00000000-0005-0000-0000-0000B6010000}"/>
    <cellStyle name="20% - Accent6 2 7 2" xfId="4122" xr:uid="{00000000-0005-0000-0000-0000B7010000}"/>
    <cellStyle name="20% - Accent6 2 8" xfId="2306" xr:uid="{00000000-0005-0000-0000-0000B8010000}"/>
    <cellStyle name="20% - Accent6 3" xfId="46" xr:uid="{00000000-0005-0000-0000-0000B9010000}"/>
    <cellStyle name="20% - Accent6 3 2" xfId="47" xr:uid="{00000000-0005-0000-0000-0000BA010000}"/>
    <cellStyle name="20% - Accent6 3 2 2" xfId="617" xr:uid="{00000000-0005-0000-0000-0000BB010000}"/>
    <cellStyle name="20% - Accent6 3 2 2 2" xfId="2888" xr:uid="{00000000-0005-0000-0000-0000BC010000}"/>
    <cellStyle name="20% - Accent6 3 2 3" xfId="1070" xr:uid="{00000000-0005-0000-0000-0000BD010000}"/>
    <cellStyle name="20% - Accent6 3 2 3 2" xfId="3301" xr:uid="{00000000-0005-0000-0000-0000BE010000}"/>
    <cellStyle name="20% - Accent6 3 2 4" xfId="1484" xr:uid="{00000000-0005-0000-0000-0000BF010000}"/>
    <cellStyle name="20% - Accent6 3 2 4 2" xfId="3714" xr:uid="{00000000-0005-0000-0000-0000C0010000}"/>
    <cellStyle name="20% - Accent6 3 2 5" xfId="1898" xr:uid="{00000000-0005-0000-0000-0000C1010000}"/>
    <cellStyle name="20% - Accent6 3 2 5 2" xfId="4127" xr:uid="{00000000-0005-0000-0000-0000C2010000}"/>
    <cellStyle name="20% - Accent6 3 2 6" xfId="2311" xr:uid="{00000000-0005-0000-0000-0000C3010000}"/>
    <cellStyle name="20% - Accent6 3 3" xfId="616" xr:uid="{00000000-0005-0000-0000-0000C4010000}"/>
    <cellStyle name="20% - Accent6 3 3 2" xfId="2887" xr:uid="{00000000-0005-0000-0000-0000C5010000}"/>
    <cellStyle name="20% - Accent6 3 4" xfId="1069" xr:uid="{00000000-0005-0000-0000-0000C6010000}"/>
    <cellStyle name="20% - Accent6 3 4 2" xfId="3300" xr:uid="{00000000-0005-0000-0000-0000C7010000}"/>
    <cellStyle name="20% - Accent6 3 5" xfId="1483" xr:uid="{00000000-0005-0000-0000-0000C8010000}"/>
    <cellStyle name="20% - Accent6 3 5 2" xfId="3713" xr:uid="{00000000-0005-0000-0000-0000C9010000}"/>
    <cellStyle name="20% - Accent6 3 6" xfId="1897" xr:uid="{00000000-0005-0000-0000-0000CA010000}"/>
    <cellStyle name="20% - Accent6 3 6 2" xfId="4126" xr:uid="{00000000-0005-0000-0000-0000CB010000}"/>
    <cellStyle name="20% - Accent6 3 7" xfId="2310" xr:uid="{00000000-0005-0000-0000-0000CC010000}"/>
    <cellStyle name="20% - Accent6 4" xfId="48" xr:uid="{00000000-0005-0000-0000-0000CD010000}"/>
    <cellStyle name="20% - Accent6 4 2" xfId="618" xr:uid="{00000000-0005-0000-0000-0000CE010000}"/>
    <cellStyle name="20% - Accent6 4 2 2" xfId="2889" xr:uid="{00000000-0005-0000-0000-0000CF010000}"/>
    <cellStyle name="20% - Accent6 4 3" xfId="1071" xr:uid="{00000000-0005-0000-0000-0000D0010000}"/>
    <cellStyle name="20% - Accent6 4 3 2" xfId="3302" xr:uid="{00000000-0005-0000-0000-0000D1010000}"/>
    <cellStyle name="20% - Accent6 4 4" xfId="1485" xr:uid="{00000000-0005-0000-0000-0000D2010000}"/>
    <cellStyle name="20% - Accent6 4 4 2" xfId="3715" xr:uid="{00000000-0005-0000-0000-0000D3010000}"/>
    <cellStyle name="20% - Accent6 4 5" xfId="1899" xr:uid="{00000000-0005-0000-0000-0000D4010000}"/>
    <cellStyle name="20% - Accent6 4 5 2" xfId="4128" xr:uid="{00000000-0005-0000-0000-0000D5010000}"/>
    <cellStyle name="20% - Accent6 4 6" xfId="2312" xr:uid="{00000000-0005-0000-0000-0000D6010000}"/>
    <cellStyle name="20% - Accent6 5" xfId="611" xr:uid="{00000000-0005-0000-0000-0000D7010000}"/>
    <cellStyle name="20% - Accent6 5 2" xfId="2882" xr:uid="{00000000-0005-0000-0000-0000D8010000}"/>
    <cellStyle name="20% - Accent6 6" xfId="1064" xr:uid="{00000000-0005-0000-0000-0000D9010000}"/>
    <cellStyle name="20% - Accent6 6 2" xfId="3295" xr:uid="{00000000-0005-0000-0000-0000DA010000}"/>
    <cellStyle name="20% - Accent6 7" xfId="1478" xr:uid="{00000000-0005-0000-0000-0000DB010000}"/>
    <cellStyle name="20% - Accent6 7 2" xfId="3708" xr:uid="{00000000-0005-0000-0000-0000DC010000}"/>
    <cellStyle name="20% - Accent6 8" xfId="1892" xr:uid="{00000000-0005-0000-0000-0000DD010000}"/>
    <cellStyle name="20% - Accent6 8 2" xfId="4121" xr:uid="{00000000-0005-0000-0000-0000DE010000}"/>
    <cellStyle name="20% - Accent6 9" xfId="2305" xr:uid="{00000000-0005-0000-0000-0000DF010000}"/>
    <cellStyle name="40% - Accent1" xfId="49" builtinId="31" customBuiltin="1"/>
    <cellStyle name="40% - Accent1 2" xfId="50" xr:uid="{00000000-0005-0000-0000-0000E1010000}"/>
    <cellStyle name="40% - Accent1 2 2" xfId="51" xr:uid="{00000000-0005-0000-0000-0000E2010000}"/>
    <cellStyle name="40% - Accent1 2 2 2" xfId="52" xr:uid="{00000000-0005-0000-0000-0000E3010000}"/>
    <cellStyle name="40% - Accent1 2 2 2 2" xfId="622" xr:uid="{00000000-0005-0000-0000-0000E4010000}"/>
    <cellStyle name="40% - Accent1 2 2 2 2 2" xfId="2893" xr:uid="{00000000-0005-0000-0000-0000E5010000}"/>
    <cellStyle name="40% - Accent1 2 2 2 3" xfId="1075" xr:uid="{00000000-0005-0000-0000-0000E6010000}"/>
    <cellStyle name="40% - Accent1 2 2 2 3 2" xfId="3306" xr:uid="{00000000-0005-0000-0000-0000E7010000}"/>
    <cellStyle name="40% - Accent1 2 2 2 4" xfId="1489" xr:uid="{00000000-0005-0000-0000-0000E8010000}"/>
    <cellStyle name="40% - Accent1 2 2 2 4 2" xfId="3719" xr:uid="{00000000-0005-0000-0000-0000E9010000}"/>
    <cellStyle name="40% - Accent1 2 2 2 5" xfId="1903" xr:uid="{00000000-0005-0000-0000-0000EA010000}"/>
    <cellStyle name="40% - Accent1 2 2 2 5 2" xfId="4132" xr:uid="{00000000-0005-0000-0000-0000EB010000}"/>
    <cellStyle name="40% - Accent1 2 2 2 6" xfId="2316" xr:uid="{00000000-0005-0000-0000-0000EC010000}"/>
    <cellStyle name="40% - Accent1 2 2 3" xfId="621" xr:uid="{00000000-0005-0000-0000-0000ED010000}"/>
    <cellStyle name="40% - Accent1 2 2 3 2" xfId="2892" xr:uid="{00000000-0005-0000-0000-0000EE010000}"/>
    <cellStyle name="40% - Accent1 2 2 4" xfId="1074" xr:uid="{00000000-0005-0000-0000-0000EF010000}"/>
    <cellStyle name="40% - Accent1 2 2 4 2" xfId="3305" xr:uid="{00000000-0005-0000-0000-0000F0010000}"/>
    <cellStyle name="40% - Accent1 2 2 5" xfId="1488" xr:uid="{00000000-0005-0000-0000-0000F1010000}"/>
    <cellStyle name="40% - Accent1 2 2 5 2" xfId="3718" xr:uid="{00000000-0005-0000-0000-0000F2010000}"/>
    <cellStyle name="40% - Accent1 2 2 6" xfId="1902" xr:uid="{00000000-0005-0000-0000-0000F3010000}"/>
    <cellStyle name="40% - Accent1 2 2 6 2" xfId="4131" xr:uid="{00000000-0005-0000-0000-0000F4010000}"/>
    <cellStyle name="40% - Accent1 2 2 7" xfId="2315" xr:uid="{00000000-0005-0000-0000-0000F5010000}"/>
    <cellStyle name="40% - Accent1 2 3" xfId="53" xr:uid="{00000000-0005-0000-0000-0000F6010000}"/>
    <cellStyle name="40% - Accent1 2 3 2" xfId="623" xr:uid="{00000000-0005-0000-0000-0000F7010000}"/>
    <cellStyle name="40% - Accent1 2 3 2 2" xfId="2894" xr:uid="{00000000-0005-0000-0000-0000F8010000}"/>
    <cellStyle name="40% - Accent1 2 3 3" xfId="1076" xr:uid="{00000000-0005-0000-0000-0000F9010000}"/>
    <cellStyle name="40% - Accent1 2 3 3 2" xfId="3307" xr:uid="{00000000-0005-0000-0000-0000FA010000}"/>
    <cellStyle name="40% - Accent1 2 3 4" xfId="1490" xr:uid="{00000000-0005-0000-0000-0000FB010000}"/>
    <cellStyle name="40% - Accent1 2 3 4 2" xfId="3720" xr:uid="{00000000-0005-0000-0000-0000FC010000}"/>
    <cellStyle name="40% - Accent1 2 3 5" xfId="1904" xr:uid="{00000000-0005-0000-0000-0000FD010000}"/>
    <cellStyle name="40% - Accent1 2 3 5 2" xfId="4133" xr:uid="{00000000-0005-0000-0000-0000FE010000}"/>
    <cellStyle name="40% - Accent1 2 3 6" xfId="2317" xr:uid="{00000000-0005-0000-0000-0000FF010000}"/>
    <cellStyle name="40% - Accent1 2 4" xfId="620" xr:uid="{00000000-0005-0000-0000-000000020000}"/>
    <cellStyle name="40% - Accent1 2 4 2" xfId="2891" xr:uid="{00000000-0005-0000-0000-000001020000}"/>
    <cellStyle name="40% - Accent1 2 5" xfId="1073" xr:uid="{00000000-0005-0000-0000-000002020000}"/>
    <cellStyle name="40% - Accent1 2 5 2" xfId="3304" xr:uid="{00000000-0005-0000-0000-000003020000}"/>
    <cellStyle name="40% - Accent1 2 6" xfId="1487" xr:uid="{00000000-0005-0000-0000-000004020000}"/>
    <cellStyle name="40% - Accent1 2 6 2" xfId="3717" xr:uid="{00000000-0005-0000-0000-000005020000}"/>
    <cellStyle name="40% - Accent1 2 7" xfId="1901" xr:uid="{00000000-0005-0000-0000-000006020000}"/>
    <cellStyle name="40% - Accent1 2 7 2" xfId="4130" xr:uid="{00000000-0005-0000-0000-000007020000}"/>
    <cellStyle name="40% - Accent1 2 8" xfId="2314" xr:uid="{00000000-0005-0000-0000-000008020000}"/>
    <cellStyle name="40% - Accent1 3" xfId="54" xr:uid="{00000000-0005-0000-0000-000009020000}"/>
    <cellStyle name="40% - Accent1 3 2" xfId="55" xr:uid="{00000000-0005-0000-0000-00000A020000}"/>
    <cellStyle name="40% - Accent1 3 2 2" xfId="625" xr:uid="{00000000-0005-0000-0000-00000B020000}"/>
    <cellStyle name="40% - Accent1 3 2 2 2" xfId="2896" xr:uid="{00000000-0005-0000-0000-00000C020000}"/>
    <cellStyle name="40% - Accent1 3 2 3" xfId="1078" xr:uid="{00000000-0005-0000-0000-00000D020000}"/>
    <cellStyle name="40% - Accent1 3 2 3 2" xfId="3309" xr:uid="{00000000-0005-0000-0000-00000E020000}"/>
    <cellStyle name="40% - Accent1 3 2 4" xfId="1492" xr:uid="{00000000-0005-0000-0000-00000F020000}"/>
    <cellStyle name="40% - Accent1 3 2 4 2" xfId="3722" xr:uid="{00000000-0005-0000-0000-000010020000}"/>
    <cellStyle name="40% - Accent1 3 2 5" xfId="1906" xr:uid="{00000000-0005-0000-0000-000011020000}"/>
    <cellStyle name="40% - Accent1 3 2 5 2" xfId="4135" xr:uid="{00000000-0005-0000-0000-000012020000}"/>
    <cellStyle name="40% - Accent1 3 2 6" xfId="2319" xr:uid="{00000000-0005-0000-0000-000013020000}"/>
    <cellStyle name="40% - Accent1 3 3" xfId="624" xr:uid="{00000000-0005-0000-0000-000014020000}"/>
    <cellStyle name="40% - Accent1 3 3 2" xfId="2895" xr:uid="{00000000-0005-0000-0000-000015020000}"/>
    <cellStyle name="40% - Accent1 3 4" xfId="1077" xr:uid="{00000000-0005-0000-0000-000016020000}"/>
    <cellStyle name="40% - Accent1 3 4 2" xfId="3308" xr:uid="{00000000-0005-0000-0000-000017020000}"/>
    <cellStyle name="40% - Accent1 3 5" xfId="1491" xr:uid="{00000000-0005-0000-0000-000018020000}"/>
    <cellStyle name="40% - Accent1 3 5 2" xfId="3721" xr:uid="{00000000-0005-0000-0000-000019020000}"/>
    <cellStyle name="40% - Accent1 3 6" xfId="1905" xr:uid="{00000000-0005-0000-0000-00001A020000}"/>
    <cellStyle name="40% - Accent1 3 6 2" xfId="4134" xr:uid="{00000000-0005-0000-0000-00001B020000}"/>
    <cellStyle name="40% - Accent1 3 7" xfId="2318" xr:uid="{00000000-0005-0000-0000-00001C020000}"/>
    <cellStyle name="40% - Accent1 4" xfId="56" xr:uid="{00000000-0005-0000-0000-00001D020000}"/>
    <cellStyle name="40% - Accent1 4 2" xfId="626" xr:uid="{00000000-0005-0000-0000-00001E020000}"/>
    <cellStyle name="40% - Accent1 4 2 2" xfId="2897" xr:uid="{00000000-0005-0000-0000-00001F020000}"/>
    <cellStyle name="40% - Accent1 4 3" xfId="1079" xr:uid="{00000000-0005-0000-0000-000020020000}"/>
    <cellStyle name="40% - Accent1 4 3 2" xfId="3310" xr:uid="{00000000-0005-0000-0000-000021020000}"/>
    <cellStyle name="40% - Accent1 4 4" xfId="1493" xr:uid="{00000000-0005-0000-0000-000022020000}"/>
    <cellStyle name="40% - Accent1 4 4 2" xfId="3723" xr:uid="{00000000-0005-0000-0000-000023020000}"/>
    <cellStyle name="40% - Accent1 4 5" xfId="1907" xr:uid="{00000000-0005-0000-0000-000024020000}"/>
    <cellStyle name="40% - Accent1 4 5 2" xfId="4136" xr:uid="{00000000-0005-0000-0000-000025020000}"/>
    <cellStyle name="40% - Accent1 4 6" xfId="2320" xr:uid="{00000000-0005-0000-0000-000026020000}"/>
    <cellStyle name="40% - Accent1 5" xfId="619" xr:uid="{00000000-0005-0000-0000-000027020000}"/>
    <cellStyle name="40% - Accent1 5 2" xfId="2890" xr:uid="{00000000-0005-0000-0000-000028020000}"/>
    <cellStyle name="40% - Accent1 6" xfId="1072" xr:uid="{00000000-0005-0000-0000-000029020000}"/>
    <cellStyle name="40% - Accent1 6 2" xfId="3303" xr:uid="{00000000-0005-0000-0000-00002A020000}"/>
    <cellStyle name="40% - Accent1 7" xfId="1486" xr:uid="{00000000-0005-0000-0000-00002B020000}"/>
    <cellStyle name="40% - Accent1 7 2" xfId="3716" xr:uid="{00000000-0005-0000-0000-00002C020000}"/>
    <cellStyle name="40% - Accent1 8" xfId="1900" xr:uid="{00000000-0005-0000-0000-00002D020000}"/>
    <cellStyle name="40% - Accent1 8 2" xfId="4129" xr:uid="{00000000-0005-0000-0000-00002E020000}"/>
    <cellStyle name="40% - Accent1 9" xfId="2313" xr:uid="{00000000-0005-0000-0000-00002F020000}"/>
    <cellStyle name="40% - Accent2" xfId="57" builtinId="35" customBuiltin="1"/>
    <cellStyle name="40% - Accent2 2" xfId="58" xr:uid="{00000000-0005-0000-0000-000031020000}"/>
    <cellStyle name="40% - Accent2 2 2" xfId="59" xr:uid="{00000000-0005-0000-0000-000032020000}"/>
    <cellStyle name="40% - Accent2 2 2 2" xfId="60" xr:uid="{00000000-0005-0000-0000-000033020000}"/>
    <cellStyle name="40% - Accent2 2 2 2 2" xfId="630" xr:uid="{00000000-0005-0000-0000-000034020000}"/>
    <cellStyle name="40% - Accent2 2 2 2 2 2" xfId="2901" xr:uid="{00000000-0005-0000-0000-000035020000}"/>
    <cellStyle name="40% - Accent2 2 2 2 3" xfId="1083" xr:uid="{00000000-0005-0000-0000-000036020000}"/>
    <cellStyle name="40% - Accent2 2 2 2 3 2" xfId="3314" xr:uid="{00000000-0005-0000-0000-000037020000}"/>
    <cellStyle name="40% - Accent2 2 2 2 4" xfId="1497" xr:uid="{00000000-0005-0000-0000-000038020000}"/>
    <cellStyle name="40% - Accent2 2 2 2 4 2" xfId="3727" xr:uid="{00000000-0005-0000-0000-000039020000}"/>
    <cellStyle name="40% - Accent2 2 2 2 5" xfId="1911" xr:uid="{00000000-0005-0000-0000-00003A020000}"/>
    <cellStyle name="40% - Accent2 2 2 2 5 2" xfId="4140" xr:uid="{00000000-0005-0000-0000-00003B020000}"/>
    <cellStyle name="40% - Accent2 2 2 2 6" xfId="2324" xr:uid="{00000000-0005-0000-0000-00003C020000}"/>
    <cellStyle name="40% - Accent2 2 2 3" xfId="629" xr:uid="{00000000-0005-0000-0000-00003D020000}"/>
    <cellStyle name="40% - Accent2 2 2 3 2" xfId="2900" xr:uid="{00000000-0005-0000-0000-00003E020000}"/>
    <cellStyle name="40% - Accent2 2 2 4" xfId="1082" xr:uid="{00000000-0005-0000-0000-00003F020000}"/>
    <cellStyle name="40% - Accent2 2 2 4 2" xfId="3313" xr:uid="{00000000-0005-0000-0000-000040020000}"/>
    <cellStyle name="40% - Accent2 2 2 5" xfId="1496" xr:uid="{00000000-0005-0000-0000-000041020000}"/>
    <cellStyle name="40% - Accent2 2 2 5 2" xfId="3726" xr:uid="{00000000-0005-0000-0000-000042020000}"/>
    <cellStyle name="40% - Accent2 2 2 6" xfId="1910" xr:uid="{00000000-0005-0000-0000-000043020000}"/>
    <cellStyle name="40% - Accent2 2 2 6 2" xfId="4139" xr:uid="{00000000-0005-0000-0000-000044020000}"/>
    <cellStyle name="40% - Accent2 2 2 7" xfId="2323" xr:uid="{00000000-0005-0000-0000-000045020000}"/>
    <cellStyle name="40% - Accent2 2 3" xfId="61" xr:uid="{00000000-0005-0000-0000-000046020000}"/>
    <cellStyle name="40% - Accent2 2 3 2" xfId="631" xr:uid="{00000000-0005-0000-0000-000047020000}"/>
    <cellStyle name="40% - Accent2 2 3 2 2" xfId="2902" xr:uid="{00000000-0005-0000-0000-000048020000}"/>
    <cellStyle name="40% - Accent2 2 3 3" xfId="1084" xr:uid="{00000000-0005-0000-0000-000049020000}"/>
    <cellStyle name="40% - Accent2 2 3 3 2" xfId="3315" xr:uid="{00000000-0005-0000-0000-00004A020000}"/>
    <cellStyle name="40% - Accent2 2 3 4" xfId="1498" xr:uid="{00000000-0005-0000-0000-00004B020000}"/>
    <cellStyle name="40% - Accent2 2 3 4 2" xfId="3728" xr:uid="{00000000-0005-0000-0000-00004C020000}"/>
    <cellStyle name="40% - Accent2 2 3 5" xfId="1912" xr:uid="{00000000-0005-0000-0000-00004D020000}"/>
    <cellStyle name="40% - Accent2 2 3 5 2" xfId="4141" xr:uid="{00000000-0005-0000-0000-00004E020000}"/>
    <cellStyle name="40% - Accent2 2 3 6" xfId="2325" xr:uid="{00000000-0005-0000-0000-00004F020000}"/>
    <cellStyle name="40% - Accent2 2 4" xfId="628" xr:uid="{00000000-0005-0000-0000-000050020000}"/>
    <cellStyle name="40% - Accent2 2 4 2" xfId="2899" xr:uid="{00000000-0005-0000-0000-000051020000}"/>
    <cellStyle name="40% - Accent2 2 5" xfId="1081" xr:uid="{00000000-0005-0000-0000-000052020000}"/>
    <cellStyle name="40% - Accent2 2 5 2" xfId="3312" xr:uid="{00000000-0005-0000-0000-000053020000}"/>
    <cellStyle name="40% - Accent2 2 6" xfId="1495" xr:uid="{00000000-0005-0000-0000-000054020000}"/>
    <cellStyle name="40% - Accent2 2 6 2" xfId="3725" xr:uid="{00000000-0005-0000-0000-000055020000}"/>
    <cellStyle name="40% - Accent2 2 7" xfId="1909" xr:uid="{00000000-0005-0000-0000-000056020000}"/>
    <cellStyle name="40% - Accent2 2 7 2" xfId="4138" xr:uid="{00000000-0005-0000-0000-000057020000}"/>
    <cellStyle name="40% - Accent2 2 8" xfId="2322" xr:uid="{00000000-0005-0000-0000-000058020000}"/>
    <cellStyle name="40% - Accent2 3" xfId="62" xr:uid="{00000000-0005-0000-0000-000059020000}"/>
    <cellStyle name="40% - Accent2 3 2" xfId="63" xr:uid="{00000000-0005-0000-0000-00005A020000}"/>
    <cellStyle name="40% - Accent2 3 2 2" xfId="633" xr:uid="{00000000-0005-0000-0000-00005B020000}"/>
    <cellStyle name="40% - Accent2 3 2 2 2" xfId="2904" xr:uid="{00000000-0005-0000-0000-00005C020000}"/>
    <cellStyle name="40% - Accent2 3 2 3" xfId="1086" xr:uid="{00000000-0005-0000-0000-00005D020000}"/>
    <cellStyle name="40% - Accent2 3 2 3 2" xfId="3317" xr:uid="{00000000-0005-0000-0000-00005E020000}"/>
    <cellStyle name="40% - Accent2 3 2 4" xfId="1500" xr:uid="{00000000-0005-0000-0000-00005F020000}"/>
    <cellStyle name="40% - Accent2 3 2 4 2" xfId="3730" xr:uid="{00000000-0005-0000-0000-000060020000}"/>
    <cellStyle name="40% - Accent2 3 2 5" xfId="1914" xr:uid="{00000000-0005-0000-0000-000061020000}"/>
    <cellStyle name="40% - Accent2 3 2 5 2" xfId="4143" xr:uid="{00000000-0005-0000-0000-000062020000}"/>
    <cellStyle name="40% - Accent2 3 2 6" xfId="2327" xr:uid="{00000000-0005-0000-0000-000063020000}"/>
    <cellStyle name="40% - Accent2 3 3" xfId="632" xr:uid="{00000000-0005-0000-0000-000064020000}"/>
    <cellStyle name="40% - Accent2 3 3 2" xfId="2903" xr:uid="{00000000-0005-0000-0000-000065020000}"/>
    <cellStyle name="40% - Accent2 3 4" xfId="1085" xr:uid="{00000000-0005-0000-0000-000066020000}"/>
    <cellStyle name="40% - Accent2 3 4 2" xfId="3316" xr:uid="{00000000-0005-0000-0000-000067020000}"/>
    <cellStyle name="40% - Accent2 3 5" xfId="1499" xr:uid="{00000000-0005-0000-0000-000068020000}"/>
    <cellStyle name="40% - Accent2 3 5 2" xfId="3729" xr:uid="{00000000-0005-0000-0000-000069020000}"/>
    <cellStyle name="40% - Accent2 3 6" xfId="1913" xr:uid="{00000000-0005-0000-0000-00006A020000}"/>
    <cellStyle name="40% - Accent2 3 6 2" xfId="4142" xr:uid="{00000000-0005-0000-0000-00006B020000}"/>
    <cellStyle name="40% - Accent2 3 7" xfId="2326" xr:uid="{00000000-0005-0000-0000-00006C020000}"/>
    <cellStyle name="40% - Accent2 4" xfId="64" xr:uid="{00000000-0005-0000-0000-00006D020000}"/>
    <cellStyle name="40% - Accent2 4 2" xfId="634" xr:uid="{00000000-0005-0000-0000-00006E020000}"/>
    <cellStyle name="40% - Accent2 4 2 2" xfId="2905" xr:uid="{00000000-0005-0000-0000-00006F020000}"/>
    <cellStyle name="40% - Accent2 4 3" xfId="1087" xr:uid="{00000000-0005-0000-0000-000070020000}"/>
    <cellStyle name="40% - Accent2 4 3 2" xfId="3318" xr:uid="{00000000-0005-0000-0000-000071020000}"/>
    <cellStyle name="40% - Accent2 4 4" xfId="1501" xr:uid="{00000000-0005-0000-0000-000072020000}"/>
    <cellStyle name="40% - Accent2 4 4 2" xfId="3731" xr:uid="{00000000-0005-0000-0000-000073020000}"/>
    <cellStyle name="40% - Accent2 4 5" xfId="1915" xr:uid="{00000000-0005-0000-0000-000074020000}"/>
    <cellStyle name="40% - Accent2 4 5 2" xfId="4144" xr:uid="{00000000-0005-0000-0000-000075020000}"/>
    <cellStyle name="40% - Accent2 4 6" xfId="2328" xr:uid="{00000000-0005-0000-0000-000076020000}"/>
    <cellStyle name="40% - Accent2 5" xfId="627" xr:uid="{00000000-0005-0000-0000-000077020000}"/>
    <cellStyle name="40% - Accent2 5 2" xfId="2898" xr:uid="{00000000-0005-0000-0000-000078020000}"/>
    <cellStyle name="40% - Accent2 6" xfId="1080" xr:uid="{00000000-0005-0000-0000-000079020000}"/>
    <cellStyle name="40% - Accent2 6 2" xfId="3311" xr:uid="{00000000-0005-0000-0000-00007A020000}"/>
    <cellStyle name="40% - Accent2 7" xfId="1494" xr:uid="{00000000-0005-0000-0000-00007B020000}"/>
    <cellStyle name="40% - Accent2 7 2" xfId="3724" xr:uid="{00000000-0005-0000-0000-00007C020000}"/>
    <cellStyle name="40% - Accent2 8" xfId="1908" xr:uid="{00000000-0005-0000-0000-00007D020000}"/>
    <cellStyle name="40% - Accent2 8 2" xfId="4137" xr:uid="{00000000-0005-0000-0000-00007E020000}"/>
    <cellStyle name="40% - Accent2 9" xfId="2321" xr:uid="{00000000-0005-0000-0000-00007F020000}"/>
    <cellStyle name="40% - Accent3" xfId="65" builtinId="39" customBuiltin="1"/>
    <cellStyle name="40% - Accent3 2" xfId="66" xr:uid="{00000000-0005-0000-0000-000081020000}"/>
    <cellStyle name="40% - Accent3 2 2" xfId="67" xr:uid="{00000000-0005-0000-0000-000082020000}"/>
    <cellStyle name="40% - Accent3 2 2 2" xfId="68" xr:uid="{00000000-0005-0000-0000-000083020000}"/>
    <cellStyle name="40% - Accent3 2 2 2 2" xfId="638" xr:uid="{00000000-0005-0000-0000-000084020000}"/>
    <cellStyle name="40% - Accent3 2 2 2 2 2" xfId="2909" xr:uid="{00000000-0005-0000-0000-000085020000}"/>
    <cellStyle name="40% - Accent3 2 2 2 3" xfId="1091" xr:uid="{00000000-0005-0000-0000-000086020000}"/>
    <cellStyle name="40% - Accent3 2 2 2 3 2" xfId="3322" xr:uid="{00000000-0005-0000-0000-000087020000}"/>
    <cellStyle name="40% - Accent3 2 2 2 4" xfId="1505" xr:uid="{00000000-0005-0000-0000-000088020000}"/>
    <cellStyle name="40% - Accent3 2 2 2 4 2" xfId="3735" xr:uid="{00000000-0005-0000-0000-000089020000}"/>
    <cellStyle name="40% - Accent3 2 2 2 5" xfId="1919" xr:uid="{00000000-0005-0000-0000-00008A020000}"/>
    <cellStyle name="40% - Accent3 2 2 2 5 2" xfId="4148" xr:uid="{00000000-0005-0000-0000-00008B020000}"/>
    <cellStyle name="40% - Accent3 2 2 2 6" xfId="2332" xr:uid="{00000000-0005-0000-0000-00008C020000}"/>
    <cellStyle name="40% - Accent3 2 2 3" xfId="637" xr:uid="{00000000-0005-0000-0000-00008D020000}"/>
    <cellStyle name="40% - Accent3 2 2 3 2" xfId="2908" xr:uid="{00000000-0005-0000-0000-00008E020000}"/>
    <cellStyle name="40% - Accent3 2 2 4" xfId="1090" xr:uid="{00000000-0005-0000-0000-00008F020000}"/>
    <cellStyle name="40% - Accent3 2 2 4 2" xfId="3321" xr:uid="{00000000-0005-0000-0000-000090020000}"/>
    <cellStyle name="40% - Accent3 2 2 5" xfId="1504" xr:uid="{00000000-0005-0000-0000-000091020000}"/>
    <cellStyle name="40% - Accent3 2 2 5 2" xfId="3734" xr:uid="{00000000-0005-0000-0000-000092020000}"/>
    <cellStyle name="40% - Accent3 2 2 6" xfId="1918" xr:uid="{00000000-0005-0000-0000-000093020000}"/>
    <cellStyle name="40% - Accent3 2 2 6 2" xfId="4147" xr:uid="{00000000-0005-0000-0000-000094020000}"/>
    <cellStyle name="40% - Accent3 2 2 7" xfId="2331" xr:uid="{00000000-0005-0000-0000-000095020000}"/>
    <cellStyle name="40% - Accent3 2 3" xfId="69" xr:uid="{00000000-0005-0000-0000-000096020000}"/>
    <cellStyle name="40% - Accent3 2 3 2" xfId="639" xr:uid="{00000000-0005-0000-0000-000097020000}"/>
    <cellStyle name="40% - Accent3 2 3 2 2" xfId="2910" xr:uid="{00000000-0005-0000-0000-000098020000}"/>
    <cellStyle name="40% - Accent3 2 3 3" xfId="1092" xr:uid="{00000000-0005-0000-0000-000099020000}"/>
    <cellStyle name="40% - Accent3 2 3 3 2" xfId="3323" xr:uid="{00000000-0005-0000-0000-00009A020000}"/>
    <cellStyle name="40% - Accent3 2 3 4" xfId="1506" xr:uid="{00000000-0005-0000-0000-00009B020000}"/>
    <cellStyle name="40% - Accent3 2 3 4 2" xfId="3736" xr:uid="{00000000-0005-0000-0000-00009C020000}"/>
    <cellStyle name="40% - Accent3 2 3 5" xfId="1920" xr:uid="{00000000-0005-0000-0000-00009D020000}"/>
    <cellStyle name="40% - Accent3 2 3 5 2" xfId="4149" xr:uid="{00000000-0005-0000-0000-00009E020000}"/>
    <cellStyle name="40% - Accent3 2 3 6" xfId="2333" xr:uid="{00000000-0005-0000-0000-00009F020000}"/>
    <cellStyle name="40% - Accent3 2 4" xfId="636" xr:uid="{00000000-0005-0000-0000-0000A0020000}"/>
    <cellStyle name="40% - Accent3 2 4 2" xfId="2907" xr:uid="{00000000-0005-0000-0000-0000A1020000}"/>
    <cellStyle name="40% - Accent3 2 5" xfId="1089" xr:uid="{00000000-0005-0000-0000-0000A2020000}"/>
    <cellStyle name="40% - Accent3 2 5 2" xfId="3320" xr:uid="{00000000-0005-0000-0000-0000A3020000}"/>
    <cellStyle name="40% - Accent3 2 6" xfId="1503" xr:uid="{00000000-0005-0000-0000-0000A4020000}"/>
    <cellStyle name="40% - Accent3 2 6 2" xfId="3733" xr:uid="{00000000-0005-0000-0000-0000A5020000}"/>
    <cellStyle name="40% - Accent3 2 7" xfId="1917" xr:uid="{00000000-0005-0000-0000-0000A6020000}"/>
    <cellStyle name="40% - Accent3 2 7 2" xfId="4146" xr:uid="{00000000-0005-0000-0000-0000A7020000}"/>
    <cellStyle name="40% - Accent3 2 8" xfId="2330" xr:uid="{00000000-0005-0000-0000-0000A8020000}"/>
    <cellStyle name="40% - Accent3 3" xfId="70" xr:uid="{00000000-0005-0000-0000-0000A9020000}"/>
    <cellStyle name="40% - Accent3 3 2" xfId="71" xr:uid="{00000000-0005-0000-0000-0000AA020000}"/>
    <cellStyle name="40% - Accent3 3 2 2" xfId="641" xr:uid="{00000000-0005-0000-0000-0000AB020000}"/>
    <cellStyle name="40% - Accent3 3 2 2 2" xfId="2912" xr:uid="{00000000-0005-0000-0000-0000AC020000}"/>
    <cellStyle name="40% - Accent3 3 2 3" xfId="1094" xr:uid="{00000000-0005-0000-0000-0000AD020000}"/>
    <cellStyle name="40% - Accent3 3 2 3 2" xfId="3325" xr:uid="{00000000-0005-0000-0000-0000AE020000}"/>
    <cellStyle name="40% - Accent3 3 2 4" xfId="1508" xr:uid="{00000000-0005-0000-0000-0000AF020000}"/>
    <cellStyle name="40% - Accent3 3 2 4 2" xfId="3738" xr:uid="{00000000-0005-0000-0000-0000B0020000}"/>
    <cellStyle name="40% - Accent3 3 2 5" xfId="1922" xr:uid="{00000000-0005-0000-0000-0000B1020000}"/>
    <cellStyle name="40% - Accent3 3 2 5 2" xfId="4151" xr:uid="{00000000-0005-0000-0000-0000B2020000}"/>
    <cellStyle name="40% - Accent3 3 2 6" xfId="2335" xr:uid="{00000000-0005-0000-0000-0000B3020000}"/>
    <cellStyle name="40% - Accent3 3 3" xfId="640" xr:uid="{00000000-0005-0000-0000-0000B4020000}"/>
    <cellStyle name="40% - Accent3 3 3 2" xfId="2911" xr:uid="{00000000-0005-0000-0000-0000B5020000}"/>
    <cellStyle name="40% - Accent3 3 4" xfId="1093" xr:uid="{00000000-0005-0000-0000-0000B6020000}"/>
    <cellStyle name="40% - Accent3 3 4 2" xfId="3324" xr:uid="{00000000-0005-0000-0000-0000B7020000}"/>
    <cellStyle name="40% - Accent3 3 5" xfId="1507" xr:uid="{00000000-0005-0000-0000-0000B8020000}"/>
    <cellStyle name="40% - Accent3 3 5 2" xfId="3737" xr:uid="{00000000-0005-0000-0000-0000B9020000}"/>
    <cellStyle name="40% - Accent3 3 6" xfId="1921" xr:uid="{00000000-0005-0000-0000-0000BA020000}"/>
    <cellStyle name="40% - Accent3 3 6 2" xfId="4150" xr:uid="{00000000-0005-0000-0000-0000BB020000}"/>
    <cellStyle name="40% - Accent3 3 7" xfId="2334" xr:uid="{00000000-0005-0000-0000-0000BC020000}"/>
    <cellStyle name="40% - Accent3 4" xfId="72" xr:uid="{00000000-0005-0000-0000-0000BD020000}"/>
    <cellStyle name="40% - Accent3 4 2" xfId="642" xr:uid="{00000000-0005-0000-0000-0000BE020000}"/>
    <cellStyle name="40% - Accent3 4 2 2" xfId="2913" xr:uid="{00000000-0005-0000-0000-0000BF020000}"/>
    <cellStyle name="40% - Accent3 4 3" xfId="1095" xr:uid="{00000000-0005-0000-0000-0000C0020000}"/>
    <cellStyle name="40% - Accent3 4 3 2" xfId="3326" xr:uid="{00000000-0005-0000-0000-0000C1020000}"/>
    <cellStyle name="40% - Accent3 4 4" xfId="1509" xr:uid="{00000000-0005-0000-0000-0000C2020000}"/>
    <cellStyle name="40% - Accent3 4 4 2" xfId="3739" xr:uid="{00000000-0005-0000-0000-0000C3020000}"/>
    <cellStyle name="40% - Accent3 4 5" xfId="1923" xr:uid="{00000000-0005-0000-0000-0000C4020000}"/>
    <cellStyle name="40% - Accent3 4 5 2" xfId="4152" xr:uid="{00000000-0005-0000-0000-0000C5020000}"/>
    <cellStyle name="40% - Accent3 4 6" xfId="2336" xr:uid="{00000000-0005-0000-0000-0000C6020000}"/>
    <cellStyle name="40% - Accent3 5" xfId="635" xr:uid="{00000000-0005-0000-0000-0000C7020000}"/>
    <cellStyle name="40% - Accent3 5 2" xfId="2906" xr:uid="{00000000-0005-0000-0000-0000C8020000}"/>
    <cellStyle name="40% - Accent3 6" xfId="1088" xr:uid="{00000000-0005-0000-0000-0000C9020000}"/>
    <cellStyle name="40% - Accent3 6 2" xfId="3319" xr:uid="{00000000-0005-0000-0000-0000CA020000}"/>
    <cellStyle name="40% - Accent3 7" xfId="1502" xr:uid="{00000000-0005-0000-0000-0000CB020000}"/>
    <cellStyle name="40% - Accent3 7 2" xfId="3732" xr:uid="{00000000-0005-0000-0000-0000CC020000}"/>
    <cellStyle name="40% - Accent3 8" xfId="1916" xr:uid="{00000000-0005-0000-0000-0000CD020000}"/>
    <cellStyle name="40% - Accent3 8 2" xfId="4145" xr:uid="{00000000-0005-0000-0000-0000CE020000}"/>
    <cellStyle name="40% - Accent3 9" xfId="2329" xr:uid="{00000000-0005-0000-0000-0000CF020000}"/>
    <cellStyle name="40% - Accent4" xfId="73" builtinId="43" customBuiltin="1"/>
    <cellStyle name="40% - Accent4 2" xfId="74" xr:uid="{00000000-0005-0000-0000-0000D1020000}"/>
    <cellStyle name="40% - Accent4 2 2" xfId="75" xr:uid="{00000000-0005-0000-0000-0000D2020000}"/>
    <cellStyle name="40% - Accent4 2 2 2" xfId="76" xr:uid="{00000000-0005-0000-0000-0000D3020000}"/>
    <cellStyle name="40% - Accent4 2 2 2 2" xfId="646" xr:uid="{00000000-0005-0000-0000-0000D4020000}"/>
    <cellStyle name="40% - Accent4 2 2 2 2 2" xfId="2917" xr:uid="{00000000-0005-0000-0000-0000D5020000}"/>
    <cellStyle name="40% - Accent4 2 2 2 3" xfId="1099" xr:uid="{00000000-0005-0000-0000-0000D6020000}"/>
    <cellStyle name="40% - Accent4 2 2 2 3 2" xfId="3330" xr:uid="{00000000-0005-0000-0000-0000D7020000}"/>
    <cellStyle name="40% - Accent4 2 2 2 4" xfId="1513" xr:uid="{00000000-0005-0000-0000-0000D8020000}"/>
    <cellStyle name="40% - Accent4 2 2 2 4 2" xfId="3743" xr:uid="{00000000-0005-0000-0000-0000D9020000}"/>
    <cellStyle name="40% - Accent4 2 2 2 5" xfId="1927" xr:uid="{00000000-0005-0000-0000-0000DA020000}"/>
    <cellStyle name="40% - Accent4 2 2 2 5 2" xfId="4156" xr:uid="{00000000-0005-0000-0000-0000DB020000}"/>
    <cellStyle name="40% - Accent4 2 2 2 6" xfId="2340" xr:uid="{00000000-0005-0000-0000-0000DC020000}"/>
    <cellStyle name="40% - Accent4 2 2 3" xfId="645" xr:uid="{00000000-0005-0000-0000-0000DD020000}"/>
    <cellStyle name="40% - Accent4 2 2 3 2" xfId="2916" xr:uid="{00000000-0005-0000-0000-0000DE020000}"/>
    <cellStyle name="40% - Accent4 2 2 4" xfId="1098" xr:uid="{00000000-0005-0000-0000-0000DF020000}"/>
    <cellStyle name="40% - Accent4 2 2 4 2" xfId="3329" xr:uid="{00000000-0005-0000-0000-0000E0020000}"/>
    <cellStyle name="40% - Accent4 2 2 5" xfId="1512" xr:uid="{00000000-0005-0000-0000-0000E1020000}"/>
    <cellStyle name="40% - Accent4 2 2 5 2" xfId="3742" xr:uid="{00000000-0005-0000-0000-0000E2020000}"/>
    <cellStyle name="40% - Accent4 2 2 6" xfId="1926" xr:uid="{00000000-0005-0000-0000-0000E3020000}"/>
    <cellStyle name="40% - Accent4 2 2 6 2" xfId="4155" xr:uid="{00000000-0005-0000-0000-0000E4020000}"/>
    <cellStyle name="40% - Accent4 2 2 7" xfId="2339" xr:uid="{00000000-0005-0000-0000-0000E5020000}"/>
    <cellStyle name="40% - Accent4 2 3" xfId="77" xr:uid="{00000000-0005-0000-0000-0000E6020000}"/>
    <cellStyle name="40% - Accent4 2 3 2" xfId="647" xr:uid="{00000000-0005-0000-0000-0000E7020000}"/>
    <cellStyle name="40% - Accent4 2 3 2 2" xfId="2918" xr:uid="{00000000-0005-0000-0000-0000E8020000}"/>
    <cellStyle name="40% - Accent4 2 3 3" xfId="1100" xr:uid="{00000000-0005-0000-0000-0000E9020000}"/>
    <cellStyle name="40% - Accent4 2 3 3 2" xfId="3331" xr:uid="{00000000-0005-0000-0000-0000EA020000}"/>
    <cellStyle name="40% - Accent4 2 3 4" xfId="1514" xr:uid="{00000000-0005-0000-0000-0000EB020000}"/>
    <cellStyle name="40% - Accent4 2 3 4 2" xfId="3744" xr:uid="{00000000-0005-0000-0000-0000EC020000}"/>
    <cellStyle name="40% - Accent4 2 3 5" xfId="1928" xr:uid="{00000000-0005-0000-0000-0000ED020000}"/>
    <cellStyle name="40% - Accent4 2 3 5 2" xfId="4157" xr:uid="{00000000-0005-0000-0000-0000EE020000}"/>
    <cellStyle name="40% - Accent4 2 3 6" xfId="2341" xr:uid="{00000000-0005-0000-0000-0000EF020000}"/>
    <cellStyle name="40% - Accent4 2 4" xfId="644" xr:uid="{00000000-0005-0000-0000-0000F0020000}"/>
    <cellStyle name="40% - Accent4 2 4 2" xfId="2915" xr:uid="{00000000-0005-0000-0000-0000F1020000}"/>
    <cellStyle name="40% - Accent4 2 5" xfId="1097" xr:uid="{00000000-0005-0000-0000-0000F2020000}"/>
    <cellStyle name="40% - Accent4 2 5 2" xfId="3328" xr:uid="{00000000-0005-0000-0000-0000F3020000}"/>
    <cellStyle name="40% - Accent4 2 6" xfId="1511" xr:uid="{00000000-0005-0000-0000-0000F4020000}"/>
    <cellStyle name="40% - Accent4 2 6 2" xfId="3741" xr:uid="{00000000-0005-0000-0000-0000F5020000}"/>
    <cellStyle name="40% - Accent4 2 7" xfId="1925" xr:uid="{00000000-0005-0000-0000-0000F6020000}"/>
    <cellStyle name="40% - Accent4 2 7 2" xfId="4154" xr:uid="{00000000-0005-0000-0000-0000F7020000}"/>
    <cellStyle name="40% - Accent4 2 8" xfId="2338" xr:uid="{00000000-0005-0000-0000-0000F8020000}"/>
    <cellStyle name="40% - Accent4 3" xfId="78" xr:uid="{00000000-0005-0000-0000-0000F9020000}"/>
    <cellStyle name="40% - Accent4 3 2" xfId="79" xr:uid="{00000000-0005-0000-0000-0000FA020000}"/>
    <cellStyle name="40% - Accent4 3 2 2" xfId="649" xr:uid="{00000000-0005-0000-0000-0000FB020000}"/>
    <cellStyle name="40% - Accent4 3 2 2 2" xfId="2920" xr:uid="{00000000-0005-0000-0000-0000FC020000}"/>
    <cellStyle name="40% - Accent4 3 2 3" xfId="1102" xr:uid="{00000000-0005-0000-0000-0000FD020000}"/>
    <cellStyle name="40% - Accent4 3 2 3 2" xfId="3333" xr:uid="{00000000-0005-0000-0000-0000FE020000}"/>
    <cellStyle name="40% - Accent4 3 2 4" xfId="1516" xr:uid="{00000000-0005-0000-0000-0000FF020000}"/>
    <cellStyle name="40% - Accent4 3 2 4 2" xfId="3746" xr:uid="{00000000-0005-0000-0000-000000030000}"/>
    <cellStyle name="40% - Accent4 3 2 5" xfId="1930" xr:uid="{00000000-0005-0000-0000-000001030000}"/>
    <cellStyle name="40% - Accent4 3 2 5 2" xfId="4159" xr:uid="{00000000-0005-0000-0000-000002030000}"/>
    <cellStyle name="40% - Accent4 3 2 6" xfId="2343" xr:uid="{00000000-0005-0000-0000-000003030000}"/>
    <cellStyle name="40% - Accent4 3 3" xfId="648" xr:uid="{00000000-0005-0000-0000-000004030000}"/>
    <cellStyle name="40% - Accent4 3 3 2" xfId="2919" xr:uid="{00000000-0005-0000-0000-000005030000}"/>
    <cellStyle name="40% - Accent4 3 4" xfId="1101" xr:uid="{00000000-0005-0000-0000-000006030000}"/>
    <cellStyle name="40% - Accent4 3 4 2" xfId="3332" xr:uid="{00000000-0005-0000-0000-000007030000}"/>
    <cellStyle name="40% - Accent4 3 5" xfId="1515" xr:uid="{00000000-0005-0000-0000-000008030000}"/>
    <cellStyle name="40% - Accent4 3 5 2" xfId="3745" xr:uid="{00000000-0005-0000-0000-000009030000}"/>
    <cellStyle name="40% - Accent4 3 6" xfId="1929" xr:uid="{00000000-0005-0000-0000-00000A030000}"/>
    <cellStyle name="40% - Accent4 3 6 2" xfId="4158" xr:uid="{00000000-0005-0000-0000-00000B030000}"/>
    <cellStyle name="40% - Accent4 3 7" xfId="2342" xr:uid="{00000000-0005-0000-0000-00000C030000}"/>
    <cellStyle name="40% - Accent4 4" xfId="80" xr:uid="{00000000-0005-0000-0000-00000D030000}"/>
    <cellStyle name="40% - Accent4 4 2" xfId="650" xr:uid="{00000000-0005-0000-0000-00000E030000}"/>
    <cellStyle name="40% - Accent4 4 2 2" xfId="2921" xr:uid="{00000000-0005-0000-0000-00000F030000}"/>
    <cellStyle name="40% - Accent4 4 3" xfId="1103" xr:uid="{00000000-0005-0000-0000-000010030000}"/>
    <cellStyle name="40% - Accent4 4 3 2" xfId="3334" xr:uid="{00000000-0005-0000-0000-000011030000}"/>
    <cellStyle name="40% - Accent4 4 4" xfId="1517" xr:uid="{00000000-0005-0000-0000-000012030000}"/>
    <cellStyle name="40% - Accent4 4 4 2" xfId="3747" xr:uid="{00000000-0005-0000-0000-000013030000}"/>
    <cellStyle name="40% - Accent4 4 5" xfId="1931" xr:uid="{00000000-0005-0000-0000-000014030000}"/>
    <cellStyle name="40% - Accent4 4 5 2" xfId="4160" xr:uid="{00000000-0005-0000-0000-000015030000}"/>
    <cellStyle name="40% - Accent4 4 6" xfId="2344" xr:uid="{00000000-0005-0000-0000-000016030000}"/>
    <cellStyle name="40% - Accent4 5" xfId="643" xr:uid="{00000000-0005-0000-0000-000017030000}"/>
    <cellStyle name="40% - Accent4 5 2" xfId="2914" xr:uid="{00000000-0005-0000-0000-000018030000}"/>
    <cellStyle name="40% - Accent4 6" xfId="1096" xr:uid="{00000000-0005-0000-0000-000019030000}"/>
    <cellStyle name="40% - Accent4 6 2" xfId="3327" xr:uid="{00000000-0005-0000-0000-00001A030000}"/>
    <cellStyle name="40% - Accent4 7" xfId="1510" xr:uid="{00000000-0005-0000-0000-00001B030000}"/>
    <cellStyle name="40% - Accent4 7 2" xfId="3740" xr:uid="{00000000-0005-0000-0000-00001C030000}"/>
    <cellStyle name="40% - Accent4 8" xfId="1924" xr:uid="{00000000-0005-0000-0000-00001D030000}"/>
    <cellStyle name="40% - Accent4 8 2" xfId="4153" xr:uid="{00000000-0005-0000-0000-00001E030000}"/>
    <cellStyle name="40% - Accent4 9" xfId="2337" xr:uid="{00000000-0005-0000-0000-00001F030000}"/>
    <cellStyle name="40% - Accent5" xfId="81" builtinId="47" customBuiltin="1"/>
    <cellStyle name="40% - Accent5 2" xfId="82" xr:uid="{00000000-0005-0000-0000-000021030000}"/>
    <cellStyle name="40% - Accent5 2 2" xfId="83" xr:uid="{00000000-0005-0000-0000-000022030000}"/>
    <cellStyle name="40% - Accent5 2 2 2" xfId="84" xr:uid="{00000000-0005-0000-0000-000023030000}"/>
    <cellStyle name="40% - Accent5 2 2 2 2" xfId="654" xr:uid="{00000000-0005-0000-0000-000024030000}"/>
    <cellStyle name="40% - Accent5 2 2 2 2 2" xfId="2925" xr:uid="{00000000-0005-0000-0000-000025030000}"/>
    <cellStyle name="40% - Accent5 2 2 2 3" xfId="1107" xr:uid="{00000000-0005-0000-0000-000026030000}"/>
    <cellStyle name="40% - Accent5 2 2 2 3 2" xfId="3338" xr:uid="{00000000-0005-0000-0000-000027030000}"/>
    <cellStyle name="40% - Accent5 2 2 2 4" xfId="1521" xr:uid="{00000000-0005-0000-0000-000028030000}"/>
    <cellStyle name="40% - Accent5 2 2 2 4 2" xfId="3751" xr:uid="{00000000-0005-0000-0000-000029030000}"/>
    <cellStyle name="40% - Accent5 2 2 2 5" xfId="1935" xr:uid="{00000000-0005-0000-0000-00002A030000}"/>
    <cellStyle name="40% - Accent5 2 2 2 5 2" xfId="4164" xr:uid="{00000000-0005-0000-0000-00002B030000}"/>
    <cellStyle name="40% - Accent5 2 2 2 6" xfId="2348" xr:uid="{00000000-0005-0000-0000-00002C030000}"/>
    <cellStyle name="40% - Accent5 2 2 3" xfId="653" xr:uid="{00000000-0005-0000-0000-00002D030000}"/>
    <cellStyle name="40% - Accent5 2 2 3 2" xfId="2924" xr:uid="{00000000-0005-0000-0000-00002E030000}"/>
    <cellStyle name="40% - Accent5 2 2 4" xfId="1106" xr:uid="{00000000-0005-0000-0000-00002F030000}"/>
    <cellStyle name="40% - Accent5 2 2 4 2" xfId="3337" xr:uid="{00000000-0005-0000-0000-000030030000}"/>
    <cellStyle name="40% - Accent5 2 2 5" xfId="1520" xr:uid="{00000000-0005-0000-0000-000031030000}"/>
    <cellStyle name="40% - Accent5 2 2 5 2" xfId="3750" xr:uid="{00000000-0005-0000-0000-000032030000}"/>
    <cellStyle name="40% - Accent5 2 2 6" xfId="1934" xr:uid="{00000000-0005-0000-0000-000033030000}"/>
    <cellStyle name="40% - Accent5 2 2 6 2" xfId="4163" xr:uid="{00000000-0005-0000-0000-000034030000}"/>
    <cellStyle name="40% - Accent5 2 2 7" xfId="2347" xr:uid="{00000000-0005-0000-0000-000035030000}"/>
    <cellStyle name="40% - Accent5 2 3" xfId="85" xr:uid="{00000000-0005-0000-0000-000036030000}"/>
    <cellStyle name="40% - Accent5 2 3 2" xfId="655" xr:uid="{00000000-0005-0000-0000-000037030000}"/>
    <cellStyle name="40% - Accent5 2 3 2 2" xfId="2926" xr:uid="{00000000-0005-0000-0000-000038030000}"/>
    <cellStyle name="40% - Accent5 2 3 3" xfId="1108" xr:uid="{00000000-0005-0000-0000-000039030000}"/>
    <cellStyle name="40% - Accent5 2 3 3 2" xfId="3339" xr:uid="{00000000-0005-0000-0000-00003A030000}"/>
    <cellStyle name="40% - Accent5 2 3 4" xfId="1522" xr:uid="{00000000-0005-0000-0000-00003B030000}"/>
    <cellStyle name="40% - Accent5 2 3 4 2" xfId="3752" xr:uid="{00000000-0005-0000-0000-00003C030000}"/>
    <cellStyle name="40% - Accent5 2 3 5" xfId="1936" xr:uid="{00000000-0005-0000-0000-00003D030000}"/>
    <cellStyle name="40% - Accent5 2 3 5 2" xfId="4165" xr:uid="{00000000-0005-0000-0000-00003E030000}"/>
    <cellStyle name="40% - Accent5 2 3 6" xfId="2349" xr:uid="{00000000-0005-0000-0000-00003F030000}"/>
    <cellStyle name="40% - Accent5 2 4" xfId="652" xr:uid="{00000000-0005-0000-0000-000040030000}"/>
    <cellStyle name="40% - Accent5 2 4 2" xfId="2923" xr:uid="{00000000-0005-0000-0000-000041030000}"/>
    <cellStyle name="40% - Accent5 2 5" xfId="1105" xr:uid="{00000000-0005-0000-0000-000042030000}"/>
    <cellStyle name="40% - Accent5 2 5 2" xfId="3336" xr:uid="{00000000-0005-0000-0000-000043030000}"/>
    <cellStyle name="40% - Accent5 2 6" xfId="1519" xr:uid="{00000000-0005-0000-0000-000044030000}"/>
    <cellStyle name="40% - Accent5 2 6 2" xfId="3749" xr:uid="{00000000-0005-0000-0000-000045030000}"/>
    <cellStyle name="40% - Accent5 2 7" xfId="1933" xr:uid="{00000000-0005-0000-0000-000046030000}"/>
    <cellStyle name="40% - Accent5 2 7 2" xfId="4162" xr:uid="{00000000-0005-0000-0000-000047030000}"/>
    <cellStyle name="40% - Accent5 2 8" xfId="2346" xr:uid="{00000000-0005-0000-0000-000048030000}"/>
    <cellStyle name="40% - Accent5 3" xfId="86" xr:uid="{00000000-0005-0000-0000-000049030000}"/>
    <cellStyle name="40% - Accent5 3 2" xfId="87" xr:uid="{00000000-0005-0000-0000-00004A030000}"/>
    <cellStyle name="40% - Accent5 3 2 2" xfId="657" xr:uid="{00000000-0005-0000-0000-00004B030000}"/>
    <cellStyle name="40% - Accent5 3 2 2 2" xfId="2928" xr:uid="{00000000-0005-0000-0000-00004C030000}"/>
    <cellStyle name="40% - Accent5 3 2 3" xfId="1110" xr:uid="{00000000-0005-0000-0000-00004D030000}"/>
    <cellStyle name="40% - Accent5 3 2 3 2" xfId="3341" xr:uid="{00000000-0005-0000-0000-00004E030000}"/>
    <cellStyle name="40% - Accent5 3 2 4" xfId="1524" xr:uid="{00000000-0005-0000-0000-00004F030000}"/>
    <cellStyle name="40% - Accent5 3 2 4 2" xfId="3754" xr:uid="{00000000-0005-0000-0000-000050030000}"/>
    <cellStyle name="40% - Accent5 3 2 5" xfId="1938" xr:uid="{00000000-0005-0000-0000-000051030000}"/>
    <cellStyle name="40% - Accent5 3 2 5 2" xfId="4167" xr:uid="{00000000-0005-0000-0000-000052030000}"/>
    <cellStyle name="40% - Accent5 3 2 6" xfId="2351" xr:uid="{00000000-0005-0000-0000-000053030000}"/>
    <cellStyle name="40% - Accent5 3 3" xfId="656" xr:uid="{00000000-0005-0000-0000-000054030000}"/>
    <cellStyle name="40% - Accent5 3 3 2" xfId="2927" xr:uid="{00000000-0005-0000-0000-000055030000}"/>
    <cellStyle name="40% - Accent5 3 4" xfId="1109" xr:uid="{00000000-0005-0000-0000-000056030000}"/>
    <cellStyle name="40% - Accent5 3 4 2" xfId="3340" xr:uid="{00000000-0005-0000-0000-000057030000}"/>
    <cellStyle name="40% - Accent5 3 5" xfId="1523" xr:uid="{00000000-0005-0000-0000-000058030000}"/>
    <cellStyle name="40% - Accent5 3 5 2" xfId="3753" xr:uid="{00000000-0005-0000-0000-000059030000}"/>
    <cellStyle name="40% - Accent5 3 6" xfId="1937" xr:uid="{00000000-0005-0000-0000-00005A030000}"/>
    <cellStyle name="40% - Accent5 3 6 2" xfId="4166" xr:uid="{00000000-0005-0000-0000-00005B030000}"/>
    <cellStyle name="40% - Accent5 3 7" xfId="2350" xr:uid="{00000000-0005-0000-0000-00005C030000}"/>
    <cellStyle name="40% - Accent5 4" xfId="88" xr:uid="{00000000-0005-0000-0000-00005D030000}"/>
    <cellStyle name="40% - Accent5 4 2" xfId="658" xr:uid="{00000000-0005-0000-0000-00005E030000}"/>
    <cellStyle name="40% - Accent5 4 2 2" xfId="2929" xr:uid="{00000000-0005-0000-0000-00005F030000}"/>
    <cellStyle name="40% - Accent5 4 3" xfId="1111" xr:uid="{00000000-0005-0000-0000-000060030000}"/>
    <cellStyle name="40% - Accent5 4 3 2" xfId="3342" xr:uid="{00000000-0005-0000-0000-000061030000}"/>
    <cellStyle name="40% - Accent5 4 4" xfId="1525" xr:uid="{00000000-0005-0000-0000-000062030000}"/>
    <cellStyle name="40% - Accent5 4 4 2" xfId="3755" xr:uid="{00000000-0005-0000-0000-000063030000}"/>
    <cellStyle name="40% - Accent5 4 5" xfId="1939" xr:uid="{00000000-0005-0000-0000-000064030000}"/>
    <cellStyle name="40% - Accent5 4 5 2" xfId="4168" xr:uid="{00000000-0005-0000-0000-000065030000}"/>
    <cellStyle name="40% - Accent5 4 6" xfId="2352" xr:uid="{00000000-0005-0000-0000-000066030000}"/>
    <cellStyle name="40% - Accent5 5" xfId="651" xr:uid="{00000000-0005-0000-0000-000067030000}"/>
    <cellStyle name="40% - Accent5 5 2" xfId="2922" xr:uid="{00000000-0005-0000-0000-000068030000}"/>
    <cellStyle name="40% - Accent5 6" xfId="1104" xr:uid="{00000000-0005-0000-0000-000069030000}"/>
    <cellStyle name="40% - Accent5 6 2" xfId="3335" xr:uid="{00000000-0005-0000-0000-00006A030000}"/>
    <cellStyle name="40% - Accent5 7" xfId="1518" xr:uid="{00000000-0005-0000-0000-00006B030000}"/>
    <cellStyle name="40% - Accent5 7 2" xfId="3748" xr:uid="{00000000-0005-0000-0000-00006C030000}"/>
    <cellStyle name="40% - Accent5 8" xfId="1932" xr:uid="{00000000-0005-0000-0000-00006D030000}"/>
    <cellStyle name="40% - Accent5 8 2" xfId="4161" xr:uid="{00000000-0005-0000-0000-00006E030000}"/>
    <cellStyle name="40% - Accent5 9" xfId="2345" xr:uid="{00000000-0005-0000-0000-00006F030000}"/>
    <cellStyle name="40% - Accent6" xfId="89" builtinId="51" customBuiltin="1"/>
    <cellStyle name="40% - Accent6 2" xfId="90" xr:uid="{00000000-0005-0000-0000-000071030000}"/>
    <cellStyle name="40% - Accent6 2 2" xfId="91" xr:uid="{00000000-0005-0000-0000-000072030000}"/>
    <cellStyle name="40% - Accent6 2 2 2" xfId="92" xr:uid="{00000000-0005-0000-0000-000073030000}"/>
    <cellStyle name="40% - Accent6 2 2 2 2" xfId="662" xr:uid="{00000000-0005-0000-0000-000074030000}"/>
    <cellStyle name="40% - Accent6 2 2 2 2 2" xfId="2933" xr:uid="{00000000-0005-0000-0000-000075030000}"/>
    <cellStyle name="40% - Accent6 2 2 2 3" xfId="1115" xr:uid="{00000000-0005-0000-0000-000076030000}"/>
    <cellStyle name="40% - Accent6 2 2 2 3 2" xfId="3346" xr:uid="{00000000-0005-0000-0000-000077030000}"/>
    <cellStyle name="40% - Accent6 2 2 2 4" xfId="1529" xr:uid="{00000000-0005-0000-0000-000078030000}"/>
    <cellStyle name="40% - Accent6 2 2 2 4 2" xfId="3759" xr:uid="{00000000-0005-0000-0000-000079030000}"/>
    <cellStyle name="40% - Accent6 2 2 2 5" xfId="1943" xr:uid="{00000000-0005-0000-0000-00007A030000}"/>
    <cellStyle name="40% - Accent6 2 2 2 5 2" xfId="4172" xr:uid="{00000000-0005-0000-0000-00007B030000}"/>
    <cellStyle name="40% - Accent6 2 2 2 6" xfId="2356" xr:uid="{00000000-0005-0000-0000-00007C030000}"/>
    <cellStyle name="40% - Accent6 2 2 3" xfId="661" xr:uid="{00000000-0005-0000-0000-00007D030000}"/>
    <cellStyle name="40% - Accent6 2 2 3 2" xfId="2932" xr:uid="{00000000-0005-0000-0000-00007E030000}"/>
    <cellStyle name="40% - Accent6 2 2 4" xfId="1114" xr:uid="{00000000-0005-0000-0000-00007F030000}"/>
    <cellStyle name="40% - Accent6 2 2 4 2" xfId="3345" xr:uid="{00000000-0005-0000-0000-000080030000}"/>
    <cellStyle name="40% - Accent6 2 2 5" xfId="1528" xr:uid="{00000000-0005-0000-0000-000081030000}"/>
    <cellStyle name="40% - Accent6 2 2 5 2" xfId="3758" xr:uid="{00000000-0005-0000-0000-000082030000}"/>
    <cellStyle name="40% - Accent6 2 2 6" xfId="1942" xr:uid="{00000000-0005-0000-0000-000083030000}"/>
    <cellStyle name="40% - Accent6 2 2 6 2" xfId="4171" xr:uid="{00000000-0005-0000-0000-000084030000}"/>
    <cellStyle name="40% - Accent6 2 2 7" xfId="2355" xr:uid="{00000000-0005-0000-0000-000085030000}"/>
    <cellStyle name="40% - Accent6 2 3" xfId="93" xr:uid="{00000000-0005-0000-0000-000086030000}"/>
    <cellStyle name="40% - Accent6 2 3 2" xfId="663" xr:uid="{00000000-0005-0000-0000-000087030000}"/>
    <cellStyle name="40% - Accent6 2 3 2 2" xfId="2934" xr:uid="{00000000-0005-0000-0000-000088030000}"/>
    <cellStyle name="40% - Accent6 2 3 3" xfId="1116" xr:uid="{00000000-0005-0000-0000-000089030000}"/>
    <cellStyle name="40% - Accent6 2 3 3 2" xfId="3347" xr:uid="{00000000-0005-0000-0000-00008A030000}"/>
    <cellStyle name="40% - Accent6 2 3 4" xfId="1530" xr:uid="{00000000-0005-0000-0000-00008B030000}"/>
    <cellStyle name="40% - Accent6 2 3 4 2" xfId="3760" xr:uid="{00000000-0005-0000-0000-00008C030000}"/>
    <cellStyle name="40% - Accent6 2 3 5" xfId="1944" xr:uid="{00000000-0005-0000-0000-00008D030000}"/>
    <cellStyle name="40% - Accent6 2 3 5 2" xfId="4173" xr:uid="{00000000-0005-0000-0000-00008E030000}"/>
    <cellStyle name="40% - Accent6 2 3 6" xfId="2357" xr:uid="{00000000-0005-0000-0000-00008F030000}"/>
    <cellStyle name="40% - Accent6 2 4" xfId="660" xr:uid="{00000000-0005-0000-0000-000090030000}"/>
    <cellStyle name="40% - Accent6 2 4 2" xfId="2931" xr:uid="{00000000-0005-0000-0000-000091030000}"/>
    <cellStyle name="40% - Accent6 2 5" xfId="1113" xr:uid="{00000000-0005-0000-0000-000092030000}"/>
    <cellStyle name="40% - Accent6 2 5 2" xfId="3344" xr:uid="{00000000-0005-0000-0000-000093030000}"/>
    <cellStyle name="40% - Accent6 2 6" xfId="1527" xr:uid="{00000000-0005-0000-0000-000094030000}"/>
    <cellStyle name="40% - Accent6 2 6 2" xfId="3757" xr:uid="{00000000-0005-0000-0000-000095030000}"/>
    <cellStyle name="40% - Accent6 2 7" xfId="1941" xr:uid="{00000000-0005-0000-0000-000096030000}"/>
    <cellStyle name="40% - Accent6 2 7 2" xfId="4170" xr:uid="{00000000-0005-0000-0000-000097030000}"/>
    <cellStyle name="40% - Accent6 2 8" xfId="2354" xr:uid="{00000000-0005-0000-0000-000098030000}"/>
    <cellStyle name="40% - Accent6 3" xfId="94" xr:uid="{00000000-0005-0000-0000-000099030000}"/>
    <cellStyle name="40% - Accent6 3 2" xfId="95" xr:uid="{00000000-0005-0000-0000-00009A030000}"/>
    <cellStyle name="40% - Accent6 3 2 2" xfId="665" xr:uid="{00000000-0005-0000-0000-00009B030000}"/>
    <cellStyle name="40% - Accent6 3 2 2 2" xfId="2936" xr:uid="{00000000-0005-0000-0000-00009C030000}"/>
    <cellStyle name="40% - Accent6 3 2 3" xfId="1118" xr:uid="{00000000-0005-0000-0000-00009D030000}"/>
    <cellStyle name="40% - Accent6 3 2 3 2" xfId="3349" xr:uid="{00000000-0005-0000-0000-00009E030000}"/>
    <cellStyle name="40% - Accent6 3 2 4" xfId="1532" xr:uid="{00000000-0005-0000-0000-00009F030000}"/>
    <cellStyle name="40% - Accent6 3 2 4 2" xfId="3762" xr:uid="{00000000-0005-0000-0000-0000A0030000}"/>
    <cellStyle name="40% - Accent6 3 2 5" xfId="1946" xr:uid="{00000000-0005-0000-0000-0000A1030000}"/>
    <cellStyle name="40% - Accent6 3 2 5 2" xfId="4175" xr:uid="{00000000-0005-0000-0000-0000A2030000}"/>
    <cellStyle name="40% - Accent6 3 2 6" xfId="2359" xr:uid="{00000000-0005-0000-0000-0000A3030000}"/>
    <cellStyle name="40% - Accent6 3 3" xfId="664" xr:uid="{00000000-0005-0000-0000-0000A4030000}"/>
    <cellStyle name="40% - Accent6 3 3 2" xfId="2935" xr:uid="{00000000-0005-0000-0000-0000A5030000}"/>
    <cellStyle name="40% - Accent6 3 4" xfId="1117" xr:uid="{00000000-0005-0000-0000-0000A6030000}"/>
    <cellStyle name="40% - Accent6 3 4 2" xfId="3348" xr:uid="{00000000-0005-0000-0000-0000A7030000}"/>
    <cellStyle name="40% - Accent6 3 5" xfId="1531" xr:uid="{00000000-0005-0000-0000-0000A8030000}"/>
    <cellStyle name="40% - Accent6 3 5 2" xfId="3761" xr:uid="{00000000-0005-0000-0000-0000A9030000}"/>
    <cellStyle name="40% - Accent6 3 6" xfId="1945" xr:uid="{00000000-0005-0000-0000-0000AA030000}"/>
    <cellStyle name="40% - Accent6 3 6 2" xfId="4174" xr:uid="{00000000-0005-0000-0000-0000AB030000}"/>
    <cellStyle name="40% - Accent6 3 7" xfId="2358" xr:uid="{00000000-0005-0000-0000-0000AC030000}"/>
    <cellStyle name="40% - Accent6 4" xfId="96" xr:uid="{00000000-0005-0000-0000-0000AD030000}"/>
    <cellStyle name="40% - Accent6 4 2" xfId="666" xr:uid="{00000000-0005-0000-0000-0000AE030000}"/>
    <cellStyle name="40% - Accent6 4 2 2" xfId="2937" xr:uid="{00000000-0005-0000-0000-0000AF030000}"/>
    <cellStyle name="40% - Accent6 4 3" xfId="1119" xr:uid="{00000000-0005-0000-0000-0000B0030000}"/>
    <cellStyle name="40% - Accent6 4 3 2" xfId="3350" xr:uid="{00000000-0005-0000-0000-0000B1030000}"/>
    <cellStyle name="40% - Accent6 4 4" xfId="1533" xr:uid="{00000000-0005-0000-0000-0000B2030000}"/>
    <cellStyle name="40% - Accent6 4 4 2" xfId="3763" xr:uid="{00000000-0005-0000-0000-0000B3030000}"/>
    <cellStyle name="40% - Accent6 4 5" xfId="1947" xr:uid="{00000000-0005-0000-0000-0000B4030000}"/>
    <cellStyle name="40% - Accent6 4 5 2" xfId="4176" xr:uid="{00000000-0005-0000-0000-0000B5030000}"/>
    <cellStyle name="40% - Accent6 4 6" xfId="2360" xr:uid="{00000000-0005-0000-0000-0000B6030000}"/>
    <cellStyle name="40% - Accent6 5" xfId="659" xr:uid="{00000000-0005-0000-0000-0000B7030000}"/>
    <cellStyle name="40% - Accent6 5 2" xfId="2930" xr:uid="{00000000-0005-0000-0000-0000B8030000}"/>
    <cellStyle name="40% - Accent6 6" xfId="1112" xr:uid="{00000000-0005-0000-0000-0000B9030000}"/>
    <cellStyle name="40% - Accent6 6 2" xfId="3343" xr:uid="{00000000-0005-0000-0000-0000BA030000}"/>
    <cellStyle name="40% - Accent6 7" xfId="1526" xr:uid="{00000000-0005-0000-0000-0000BB030000}"/>
    <cellStyle name="40% - Accent6 7 2" xfId="3756" xr:uid="{00000000-0005-0000-0000-0000BC030000}"/>
    <cellStyle name="40% - Accent6 8" xfId="1940" xr:uid="{00000000-0005-0000-0000-0000BD030000}"/>
    <cellStyle name="40% - Accent6 8 2" xfId="4169" xr:uid="{00000000-0005-0000-0000-0000BE030000}"/>
    <cellStyle name="40% - Accent6 9" xfId="2353" xr:uid="{00000000-0005-0000-0000-0000BF030000}"/>
    <cellStyle name="60% - Accent1" xfId="97" builtinId="32" customBuiltin="1"/>
    <cellStyle name="60% - Accent1 2" xfId="98" xr:uid="{00000000-0005-0000-0000-0000C1030000}"/>
    <cellStyle name="60% - Accent2" xfId="99" builtinId="36" customBuiltin="1"/>
    <cellStyle name="60% - Accent3" xfId="100" builtinId="40" customBuiltin="1"/>
    <cellStyle name="60% - Accent3 2" xfId="101" xr:uid="{00000000-0005-0000-0000-0000C4030000}"/>
    <cellStyle name="60% - Accent4" xfId="102" builtinId="44" customBuiltin="1"/>
    <cellStyle name="60% - Accent4 2" xfId="103" xr:uid="{00000000-0005-0000-0000-0000C6030000}"/>
    <cellStyle name="60% - Accent5" xfId="104" builtinId="48" customBuiltin="1"/>
    <cellStyle name="60% - Accent6" xfId="105" builtinId="52" customBuiltin="1"/>
    <cellStyle name="60% - Accent6 2" xfId="106" xr:uid="{00000000-0005-0000-0000-0000C9030000}"/>
    <cellStyle name="Accent1" xfId="107" builtinId="29" customBuiltin="1"/>
    <cellStyle name="Accent1 2" xfId="108" xr:uid="{00000000-0005-0000-0000-0000CB030000}"/>
    <cellStyle name="Accent2" xfId="109" builtinId="33" customBuiltin="1"/>
    <cellStyle name="Accent2 2" xfId="110" xr:uid="{00000000-0005-0000-0000-0000CD030000}"/>
    <cellStyle name="Accent3" xfId="111" builtinId="37" customBuiltin="1"/>
    <cellStyle name="Accent3 2" xfId="112" xr:uid="{00000000-0005-0000-0000-0000CF030000}"/>
    <cellStyle name="Accent4" xfId="113" builtinId="41" customBuiltin="1"/>
    <cellStyle name="Accent4 2" xfId="114" xr:uid="{00000000-0005-0000-0000-0000D1030000}"/>
    <cellStyle name="Accent5" xfId="115" builtinId="45" customBuiltin="1"/>
    <cellStyle name="Accent6" xfId="116" builtinId="49" customBuiltin="1"/>
    <cellStyle name="Bad" xfId="117" builtinId="27" customBuiltin="1"/>
    <cellStyle name="Bad 2" xfId="118" xr:uid="{00000000-0005-0000-0000-0000D5030000}"/>
    <cellStyle name="Calculation" xfId="119" builtinId="22" customBuiltin="1"/>
    <cellStyle name="Calculation 2" xfId="120" xr:uid="{00000000-0005-0000-0000-0000D7030000}"/>
    <cellStyle name="Check Cell" xfId="121" builtinId="23" customBuiltin="1"/>
    <cellStyle name="Comma 2" xfId="122" xr:uid="{00000000-0005-0000-0000-0000D9030000}"/>
    <cellStyle name="Comma 2 2" xfId="123" xr:uid="{00000000-0005-0000-0000-0000DA030000}"/>
    <cellStyle name="Comma 3" xfId="124" xr:uid="{00000000-0005-0000-0000-0000DB030000}"/>
    <cellStyle name="Comma 4" xfId="125" xr:uid="{00000000-0005-0000-0000-0000DC030000}"/>
    <cellStyle name="Comma 4 2" xfId="126" xr:uid="{00000000-0005-0000-0000-0000DD030000}"/>
    <cellStyle name="Comma 4 2 2" xfId="127" xr:uid="{00000000-0005-0000-0000-0000DE030000}"/>
    <cellStyle name="Comma 4 2 2 2" xfId="128" xr:uid="{00000000-0005-0000-0000-0000DF030000}"/>
    <cellStyle name="Comma 4 2 2 2 10" xfId="2761" xr:uid="{00000000-0005-0000-0000-0000E0030000}"/>
    <cellStyle name="Comma 4 2 2 2 2" xfId="129" xr:uid="{00000000-0005-0000-0000-0000E1030000}"/>
    <cellStyle name="Comma 4 2 2 2 2 2" xfId="130" xr:uid="{00000000-0005-0000-0000-0000E2030000}"/>
    <cellStyle name="Comma 4 2 2 2 2 2 2" xfId="669" xr:uid="{00000000-0005-0000-0000-0000E3030000}"/>
    <cellStyle name="Comma 4 2 2 2 2 2 2 2" xfId="2940" xr:uid="{00000000-0005-0000-0000-0000E4030000}"/>
    <cellStyle name="Comma 4 2 2 2 2 2 3" xfId="1122" xr:uid="{00000000-0005-0000-0000-0000E5030000}"/>
    <cellStyle name="Comma 4 2 2 2 2 2 3 2" xfId="3353" xr:uid="{00000000-0005-0000-0000-0000E6030000}"/>
    <cellStyle name="Comma 4 2 2 2 2 2 4" xfId="1536" xr:uid="{00000000-0005-0000-0000-0000E7030000}"/>
    <cellStyle name="Comma 4 2 2 2 2 2 4 2" xfId="3766" xr:uid="{00000000-0005-0000-0000-0000E8030000}"/>
    <cellStyle name="Comma 4 2 2 2 2 2 5" xfId="1950" xr:uid="{00000000-0005-0000-0000-0000E9030000}"/>
    <cellStyle name="Comma 4 2 2 2 2 2 5 2" xfId="4179" xr:uid="{00000000-0005-0000-0000-0000EA030000}"/>
    <cellStyle name="Comma 4 2 2 2 2 2 6" xfId="2385" xr:uid="{00000000-0005-0000-0000-0000EB030000}"/>
    <cellStyle name="Comma 4 2 2 2 2 2 7" xfId="2380" xr:uid="{00000000-0005-0000-0000-0000EC030000}"/>
    <cellStyle name="Comma 4 2 2 2 2 2 8" xfId="2763" xr:uid="{00000000-0005-0000-0000-0000ED030000}"/>
    <cellStyle name="Comma 4 2 2 2 2 3" xfId="668" xr:uid="{00000000-0005-0000-0000-0000EE030000}"/>
    <cellStyle name="Comma 4 2 2 2 2 3 2" xfId="2939" xr:uid="{00000000-0005-0000-0000-0000EF030000}"/>
    <cellStyle name="Comma 4 2 2 2 2 4" xfId="1121" xr:uid="{00000000-0005-0000-0000-0000F0030000}"/>
    <cellStyle name="Comma 4 2 2 2 2 4 2" xfId="3352" xr:uid="{00000000-0005-0000-0000-0000F1030000}"/>
    <cellStyle name="Comma 4 2 2 2 2 5" xfId="1535" xr:uid="{00000000-0005-0000-0000-0000F2030000}"/>
    <cellStyle name="Comma 4 2 2 2 2 5 2" xfId="3765" xr:uid="{00000000-0005-0000-0000-0000F3030000}"/>
    <cellStyle name="Comma 4 2 2 2 2 6" xfId="1949" xr:uid="{00000000-0005-0000-0000-0000F4030000}"/>
    <cellStyle name="Comma 4 2 2 2 2 6 2" xfId="4178" xr:uid="{00000000-0005-0000-0000-0000F5030000}"/>
    <cellStyle name="Comma 4 2 2 2 2 7" xfId="2384" xr:uid="{00000000-0005-0000-0000-0000F6030000}"/>
    <cellStyle name="Comma 4 2 2 2 2 8" xfId="2381" xr:uid="{00000000-0005-0000-0000-0000F7030000}"/>
    <cellStyle name="Comma 4 2 2 2 2 9" xfId="2762" xr:uid="{00000000-0005-0000-0000-0000F8030000}"/>
    <cellStyle name="Comma 4 2 2 2 3" xfId="131" xr:uid="{00000000-0005-0000-0000-0000F9030000}"/>
    <cellStyle name="Comma 4 2 2 2 3 2" xfId="670" xr:uid="{00000000-0005-0000-0000-0000FA030000}"/>
    <cellStyle name="Comma 4 2 2 2 3 2 2" xfId="2941" xr:uid="{00000000-0005-0000-0000-0000FB030000}"/>
    <cellStyle name="Comma 4 2 2 2 3 3" xfId="1123" xr:uid="{00000000-0005-0000-0000-0000FC030000}"/>
    <cellStyle name="Comma 4 2 2 2 3 3 2" xfId="3354" xr:uid="{00000000-0005-0000-0000-0000FD030000}"/>
    <cellStyle name="Comma 4 2 2 2 3 4" xfId="1537" xr:uid="{00000000-0005-0000-0000-0000FE030000}"/>
    <cellStyle name="Comma 4 2 2 2 3 4 2" xfId="3767" xr:uid="{00000000-0005-0000-0000-0000FF030000}"/>
    <cellStyle name="Comma 4 2 2 2 3 5" xfId="1951" xr:uid="{00000000-0005-0000-0000-000000040000}"/>
    <cellStyle name="Comma 4 2 2 2 3 5 2" xfId="4180" xr:uid="{00000000-0005-0000-0000-000001040000}"/>
    <cellStyle name="Comma 4 2 2 2 3 6" xfId="2386" xr:uid="{00000000-0005-0000-0000-000002040000}"/>
    <cellStyle name="Comma 4 2 2 2 3 7" xfId="2379" xr:uid="{00000000-0005-0000-0000-000003040000}"/>
    <cellStyle name="Comma 4 2 2 2 3 8" xfId="2764" xr:uid="{00000000-0005-0000-0000-000004040000}"/>
    <cellStyle name="Comma 4 2 2 2 4" xfId="667" xr:uid="{00000000-0005-0000-0000-000005040000}"/>
    <cellStyle name="Comma 4 2 2 2 4 2" xfId="2938" xr:uid="{00000000-0005-0000-0000-000006040000}"/>
    <cellStyle name="Comma 4 2 2 2 5" xfId="1120" xr:uid="{00000000-0005-0000-0000-000007040000}"/>
    <cellStyle name="Comma 4 2 2 2 5 2" xfId="3351" xr:uid="{00000000-0005-0000-0000-000008040000}"/>
    <cellStyle name="Comma 4 2 2 2 6" xfId="1534" xr:uid="{00000000-0005-0000-0000-000009040000}"/>
    <cellStyle name="Comma 4 2 2 2 6 2" xfId="3764" xr:uid="{00000000-0005-0000-0000-00000A040000}"/>
    <cellStyle name="Comma 4 2 2 2 7" xfId="1948" xr:uid="{00000000-0005-0000-0000-00000B040000}"/>
    <cellStyle name="Comma 4 2 2 2 7 2" xfId="4177" xr:uid="{00000000-0005-0000-0000-00000C040000}"/>
    <cellStyle name="Comma 4 2 2 2 8" xfId="2383" xr:uid="{00000000-0005-0000-0000-00000D040000}"/>
    <cellStyle name="Comma 4 2 2 2 9" xfId="2382" xr:uid="{00000000-0005-0000-0000-00000E040000}"/>
    <cellStyle name="Comma 4 2 2 3" xfId="132" xr:uid="{00000000-0005-0000-0000-00000F040000}"/>
    <cellStyle name="Comma 4 2 2 3 2" xfId="133" xr:uid="{00000000-0005-0000-0000-000010040000}"/>
    <cellStyle name="Comma 4 2 2 3 2 2" xfId="672" xr:uid="{00000000-0005-0000-0000-000011040000}"/>
    <cellStyle name="Comma 4 2 2 3 2 2 2" xfId="2943" xr:uid="{00000000-0005-0000-0000-000012040000}"/>
    <cellStyle name="Comma 4 2 2 3 2 3" xfId="1125" xr:uid="{00000000-0005-0000-0000-000013040000}"/>
    <cellStyle name="Comma 4 2 2 3 2 3 2" xfId="3356" xr:uid="{00000000-0005-0000-0000-000014040000}"/>
    <cellStyle name="Comma 4 2 2 3 2 4" xfId="1539" xr:uid="{00000000-0005-0000-0000-000015040000}"/>
    <cellStyle name="Comma 4 2 2 3 2 4 2" xfId="3769" xr:uid="{00000000-0005-0000-0000-000016040000}"/>
    <cellStyle name="Comma 4 2 2 3 2 5" xfId="1953" xr:uid="{00000000-0005-0000-0000-000017040000}"/>
    <cellStyle name="Comma 4 2 2 3 2 5 2" xfId="4182" xr:uid="{00000000-0005-0000-0000-000018040000}"/>
    <cellStyle name="Comma 4 2 2 3 2 6" xfId="2388" xr:uid="{00000000-0005-0000-0000-000019040000}"/>
    <cellStyle name="Comma 4 2 2 3 2 7" xfId="2377" xr:uid="{00000000-0005-0000-0000-00001A040000}"/>
    <cellStyle name="Comma 4 2 2 3 2 8" xfId="2766" xr:uid="{00000000-0005-0000-0000-00001B040000}"/>
    <cellStyle name="Comma 4 2 2 3 3" xfId="671" xr:uid="{00000000-0005-0000-0000-00001C040000}"/>
    <cellStyle name="Comma 4 2 2 3 3 2" xfId="2942" xr:uid="{00000000-0005-0000-0000-00001D040000}"/>
    <cellStyle name="Comma 4 2 2 3 4" xfId="1124" xr:uid="{00000000-0005-0000-0000-00001E040000}"/>
    <cellStyle name="Comma 4 2 2 3 4 2" xfId="3355" xr:uid="{00000000-0005-0000-0000-00001F040000}"/>
    <cellStyle name="Comma 4 2 2 3 5" xfId="1538" xr:uid="{00000000-0005-0000-0000-000020040000}"/>
    <cellStyle name="Comma 4 2 2 3 5 2" xfId="3768" xr:uid="{00000000-0005-0000-0000-000021040000}"/>
    <cellStyle name="Comma 4 2 2 3 6" xfId="1952" xr:uid="{00000000-0005-0000-0000-000022040000}"/>
    <cellStyle name="Comma 4 2 2 3 6 2" xfId="4181" xr:uid="{00000000-0005-0000-0000-000023040000}"/>
    <cellStyle name="Comma 4 2 2 3 7" xfId="2387" xr:uid="{00000000-0005-0000-0000-000024040000}"/>
    <cellStyle name="Comma 4 2 2 3 8" xfId="2378" xr:uid="{00000000-0005-0000-0000-000025040000}"/>
    <cellStyle name="Comma 4 2 2 3 9" xfId="2765" xr:uid="{00000000-0005-0000-0000-000026040000}"/>
    <cellStyle name="Comma 4 2 2 4" xfId="134" xr:uid="{00000000-0005-0000-0000-000027040000}"/>
    <cellStyle name="Comma 4 2 2 4 2" xfId="673" xr:uid="{00000000-0005-0000-0000-000028040000}"/>
    <cellStyle name="Comma 4 2 2 4 2 2" xfId="2944" xr:uid="{00000000-0005-0000-0000-000029040000}"/>
    <cellStyle name="Comma 4 2 2 4 3" xfId="1126" xr:uid="{00000000-0005-0000-0000-00002A040000}"/>
    <cellStyle name="Comma 4 2 2 4 3 2" xfId="3357" xr:uid="{00000000-0005-0000-0000-00002B040000}"/>
    <cellStyle name="Comma 4 2 2 4 4" xfId="1540" xr:uid="{00000000-0005-0000-0000-00002C040000}"/>
    <cellStyle name="Comma 4 2 2 4 4 2" xfId="3770" xr:uid="{00000000-0005-0000-0000-00002D040000}"/>
    <cellStyle name="Comma 4 2 2 4 5" xfId="1954" xr:uid="{00000000-0005-0000-0000-00002E040000}"/>
    <cellStyle name="Comma 4 2 2 4 5 2" xfId="4183" xr:uid="{00000000-0005-0000-0000-00002F040000}"/>
    <cellStyle name="Comma 4 2 2 4 6" xfId="2389" xr:uid="{00000000-0005-0000-0000-000030040000}"/>
    <cellStyle name="Comma 4 2 2 4 7" xfId="2376" xr:uid="{00000000-0005-0000-0000-000031040000}"/>
    <cellStyle name="Comma 4 2 2 4 8" xfId="2767" xr:uid="{00000000-0005-0000-0000-000032040000}"/>
    <cellStyle name="Comma 4 2 2 5" xfId="135" xr:uid="{00000000-0005-0000-0000-000033040000}"/>
    <cellStyle name="Comma 4 2 2 5 2" xfId="674" xr:uid="{00000000-0005-0000-0000-000034040000}"/>
    <cellStyle name="Comma 4 2 2 5 2 2" xfId="2945" xr:uid="{00000000-0005-0000-0000-000035040000}"/>
    <cellStyle name="Comma 4 2 2 5 3" xfId="1127" xr:uid="{00000000-0005-0000-0000-000036040000}"/>
    <cellStyle name="Comma 4 2 2 5 3 2" xfId="3358" xr:uid="{00000000-0005-0000-0000-000037040000}"/>
    <cellStyle name="Comma 4 2 2 5 4" xfId="1541" xr:uid="{00000000-0005-0000-0000-000038040000}"/>
    <cellStyle name="Comma 4 2 2 5 4 2" xfId="3771" xr:uid="{00000000-0005-0000-0000-000039040000}"/>
    <cellStyle name="Comma 4 2 2 5 5" xfId="1955" xr:uid="{00000000-0005-0000-0000-00003A040000}"/>
    <cellStyle name="Comma 4 2 2 5 5 2" xfId="4184" xr:uid="{00000000-0005-0000-0000-00003B040000}"/>
    <cellStyle name="Comma 4 2 2 5 6" xfId="2390" xr:uid="{00000000-0005-0000-0000-00003C040000}"/>
    <cellStyle name="Comma 4 2 2 5 7" xfId="2375" xr:uid="{00000000-0005-0000-0000-00003D040000}"/>
    <cellStyle name="Comma 4 2 2 5 8" xfId="2768" xr:uid="{00000000-0005-0000-0000-00003E040000}"/>
    <cellStyle name="Comma 4 2 3" xfId="136" xr:uid="{00000000-0005-0000-0000-00003F040000}"/>
    <cellStyle name="Comma 4 2 3 10" xfId="2769" xr:uid="{00000000-0005-0000-0000-000040040000}"/>
    <cellStyle name="Comma 4 2 3 2" xfId="137" xr:uid="{00000000-0005-0000-0000-000041040000}"/>
    <cellStyle name="Comma 4 2 3 2 2" xfId="138" xr:uid="{00000000-0005-0000-0000-000042040000}"/>
    <cellStyle name="Comma 4 2 3 2 2 2" xfId="677" xr:uid="{00000000-0005-0000-0000-000043040000}"/>
    <cellStyle name="Comma 4 2 3 2 2 2 2" xfId="2948" xr:uid="{00000000-0005-0000-0000-000044040000}"/>
    <cellStyle name="Comma 4 2 3 2 2 3" xfId="1130" xr:uid="{00000000-0005-0000-0000-000045040000}"/>
    <cellStyle name="Comma 4 2 3 2 2 3 2" xfId="3361" xr:uid="{00000000-0005-0000-0000-000046040000}"/>
    <cellStyle name="Comma 4 2 3 2 2 4" xfId="1544" xr:uid="{00000000-0005-0000-0000-000047040000}"/>
    <cellStyle name="Comma 4 2 3 2 2 4 2" xfId="3774" xr:uid="{00000000-0005-0000-0000-000048040000}"/>
    <cellStyle name="Comma 4 2 3 2 2 5" xfId="1958" xr:uid="{00000000-0005-0000-0000-000049040000}"/>
    <cellStyle name="Comma 4 2 3 2 2 5 2" xfId="4187" xr:uid="{00000000-0005-0000-0000-00004A040000}"/>
    <cellStyle name="Comma 4 2 3 2 2 6" xfId="2393" xr:uid="{00000000-0005-0000-0000-00004B040000}"/>
    <cellStyle name="Comma 4 2 3 2 2 7" xfId="2372" xr:uid="{00000000-0005-0000-0000-00004C040000}"/>
    <cellStyle name="Comma 4 2 3 2 2 8" xfId="2771" xr:uid="{00000000-0005-0000-0000-00004D040000}"/>
    <cellStyle name="Comma 4 2 3 2 3" xfId="676" xr:uid="{00000000-0005-0000-0000-00004E040000}"/>
    <cellStyle name="Comma 4 2 3 2 3 2" xfId="2947" xr:uid="{00000000-0005-0000-0000-00004F040000}"/>
    <cellStyle name="Comma 4 2 3 2 4" xfId="1129" xr:uid="{00000000-0005-0000-0000-000050040000}"/>
    <cellStyle name="Comma 4 2 3 2 4 2" xfId="3360" xr:uid="{00000000-0005-0000-0000-000051040000}"/>
    <cellStyle name="Comma 4 2 3 2 5" xfId="1543" xr:uid="{00000000-0005-0000-0000-000052040000}"/>
    <cellStyle name="Comma 4 2 3 2 5 2" xfId="3773" xr:uid="{00000000-0005-0000-0000-000053040000}"/>
    <cellStyle name="Comma 4 2 3 2 6" xfId="1957" xr:uid="{00000000-0005-0000-0000-000054040000}"/>
    <cellStyle name="Comma 4 2 3 2 6 2" xfId="4186" xr:uid="{00000000-0005-0000-0000-000055040000}"/>
    <cellStyle name="Comma 4 2 3 2 7" xfId="2392" xr:uid="{00000000-0005-0000-0000-000056040000}"/>
    <cellStyle name="Comma 4 2 3 2 8" xfId="2373" xr:uid="{00000000-0005-0000-0000-000057040000}"/>
    <cellStyle name="Comma 4 2 3 2 9" xfId="2770" xr:uid="{00000000-0005-0000-0000-000058040000}"/>
    <cellStyle name="Comma 4 2 3 3" xfId="139" xr:uid="{00000000-0005-0000-0000-000059040000}"/>
    <cellStyle name="Comma 4 2 3 3 2" xfId="678" xr:uid="{00000000-0005-0000-0000-00005A040000}"/>
    <cellStyle name="Comma 4 2 3 3 2 2" xfId="2949" xr:uid="{00000000-0005-0000-0000-00005B040000}"/>
    <cellStyle name="Comma 4 2 3 3 3" xfId="1131" xr:uid="{00000000-0005-0000-0000-00005C040000}"/>
    <cellStyle name="Comma 4 2 3 3 3 2" xfId="3362" xr:uid="{00000000-0005-0000-0000-00005D040000}"/>
    <cellStyle name="Comma 4 2 3 3 4" xfId="1545" xr:uid="{00000000-0005-0000-0000-00005E040000}"/>
    <cellStyle name="Comma 4 2 3 3 4 2" xfId="3775" xr:uid="{00000000-0005-0000-0000-00005F040000}"/>
    <cellStyle name="Comma 4 2 3 3 5" xfId="1959" xr:uid="{00000000-0005-0000-0000-000060040000}"/>
    <cellStyle name="Comma 4 2 3 3 5 2" xfId="4188" xr:uid="{00000000-0005-0000-0000-000061040000}"/>
    <cellStyle name="Comma 4 2 3 3 6" xfId="2394" xr:uid="{00000000-0005-0000-0000-000062040000}"/>
    <cellStyle name="Comma 4 2 3 3 7" xfId="2371" xr:uid="{00000000-0005-0000-0000-000063040000}"/>
    <cellStyle name="Comma 4 2 3 3 8" xfId="2772" xr:uid="{00000000-0005-0000-0000-000064040000}"/>
    <cellStyle name="Comma 4 2 3 4" xfId="675" xr:uid="{00000000-0005-0000-0000-000065040000}"/>
    <cellStyle name="Comma 4 2 3 4 2" xfId="2946" xr:uid="{00000000-0005-0000-0000-000066040000}"/>
    <cellStyle name="Comma 4 2 3 5" xfId="1128" xr:uid="{00000000-0005-0000-0000-000067040000}"/>
    <cellStyle name="Comma 4 2 3 5 2" xfId="3359" xr:uid="{00000000-0005-0000-0000-000068040000}"/>
    <cellStyle name="Comma 4 2 3 6" xfId="1542" xr:uid="{00000000-0005-0000-0000-000069040000}"/>
    <cellStyle name="Comma 4 2 3 6 2" xfId="3772" xr:uid="{00000000-0005-0000-0000-00006A040000}"/>
    <cellStyle name="Comma 4 2 3 7" xfId="1956" xr:uid="{00000000-0005-0000-0000-00006B040000}"/>
    <cellStyle name="Comma 4 2 3 7 2" xfId="4185" xr:uid="{00000000-0005-0000-0000-00006C040000}"/>
    <cellStyle name="Comma 4 2 3 8" xfId="2391" xr:uid="{00000000-0005-0000-0000-00006D040000}"/>
    <cellStyle name="Comma 4 2 3 9" xfId="2374" xr:uid="{00000000-0005-0000-0000-00006E040000}"/>
    <cellStyle name="Comma 4 2 4" xfId="140" xr:uid="{00000000-0005-0000-0000-00006F040000}"/>
    <cellStyle name="Comma 4 2 4 2" xfId="141" xr:uid="{00000000-0005-0000-0000-000070040000}"/>
    <cellStyle name="Comma 4 2 4 2 2" xfId="680" xr:uid="{00000000-0005-0000-0000-000071040000}"/>
    <cellStyle name="Comma 4 2 4 2 2 2" xfId="2951" xr:uid="{00000000-0005-0000-0000-000072040000}"/>
    <cellStyle name="Comma 4 2 4 2 3" xfId="1133" xr:uid="{00000000-0005-0000-0000-000073040000}"/>
    <cellStyle name="Comma 4 2 4 2 3 2" xfId="3364" xr:uid="{00000000-0005-0000-0000-000074040000}"/>
    <cellStyle name="Comma 4 2 4 2 4" xfId="1547" xr:uid="{00000000-0005-0000-0000-000075040000}"/>
    <cellStyle name="Comma 4 2 4 2 4 2" xfId="3777" xr:uid="{00000000-0005-0000-0000-000076040000}"/>
    <cellStyle name="Comma 4 2 4 2 5" xfId="1961" xr:uid="{00000000-0005-0000-0000-000077040000}"/>
    <cellStyle name="Comma 4 2 4 2 5 2" xfId="4190" xr:uid="{00000000-0005-0000-0000-000078040000}"/>
    <cellStyle name="Comma 4 2 4 2 6" xfId="2396" xr:uid="{00000000-0005-0000-0000-000079040000}"/>
    <cellStyle name="Comma 4 2 4 2 7" xfId="2369" xr:uid="{00000000-0005-0000-0000-00007A040000}"/>
    <cellStyle name="Comma 4 2 4 2 8" xfId="2774" xr:uid="{00000000-0005-0000-0000-00007B040000}"/>
    <cellStyle name="Comma 4 2 4 3" xfId="679" xr:uid="{00000000-0005-0000-0000-00007C040000}"/>
    <cellStyle name="Comma 4 2 4 3 2" xfId="2950" xr:uid="{00000000-0005-0000-0000-00007D040000}"/>
    <cellStyle name="Comma 4 2 4 4" xfId="1132" xr:uid="{00000000-0005-0000-0000-00007E040000}"/>
    <cellStyle name="Comma 4 2 4 4 2" xfId="3363" xr:uid="{00000000-0005-0000-0000-00007F040000}"/>
    <cellStyle name="Comma 4 2 4 5" xfId="1546" xr:uid="{00000000-0005-0000-0000-000080040000}"/>
    <cellStyle name="Comma 4 2 4 5 2" xfId="3776" xr:uid="{00000000-0005-0000-0000-000081040000}"/>
    <cellStyle name="Comma 4 2 4 6" xfId="1960" xr:uid="{00000000-0005-0000-0000-000082040000}"/>
    <cellStyle name="Comma 4 2 4 6 2" xfId="4189" xr:uid="{00000000-0005-0000-0000-000083040000}"/>
    <cellStyle name="Comma 4 2 4 7" xfId="2395" xr:uid="{00000000-0005-0000-0000-000084040000}"/>
    <cellStyle name="Comma 4 2 4 8" xfId="2370" xr:uid="{00000000-0005-0000-0000-000085040000}"/>
    <cellStyle name="Comma 4 2 4 9" xfId="2773" xr:uid="{00000000-0005-0000-0000-000086040000}"/>
    <cellStyle name="Comma 4 2 5" xfId="142" xr:uid="{00000000-0005-0000-0000-000087040000}"/>
    <cellStyle name="Comma 4 2 5 2" xfId="681" xr:uid="{00000000-0005-0000-0000-000088040000}"/>
    <cellStyle name="Comma 4 2 5 2 2" xfId="2952" xr:uid="{00000000-0005-0000-0000-000089040000}"/>
    <cellStyle name="Comma 4 2 5 3" xfId="1134" xr:uid="{00000000-0005-0000-0000-00008A040000}"/>
    <cellStyle name="Comma 4 2 5 3 2" xfId="3365" xr:uid="{00000000-0005-0000-0000-00008B040000}"/>
    <cellStyle name="Comma 4 2 5 4" xfId="1548" xr:uid="{00000000-0005-0000-0000-00008C040000}"/>
    <cellStyle name="Comma 4 2 5 4 2" xfId="3778" xr:uid="{00000000-0005-0000-0000-00008D040000}"/>
    <cellStyle name="Comma 4 2 5 5" xfId="1962" xr:uid="{00000000-0005-0000-0000-00008E040000}"/>
    <cellStyle name="Comma 4 2 5 5 2" xfId="4191" xr:uid="{00000000-0005-0000-0000-00008F040000}"/>
    <cellStyle name="Comma 4 2 5 6" xfId="2397" xr:uid="{00000000-0005-0000-0000-000090040000}"/>
    <cellStyle name="Comma 4 2 5 7" xfId="2368" xr:uid="{00000000-0005-0000-0000-000091040000}"/>
    <cellStyle name="Comma 4 2 5 8" xfId="2775" xr:uid="{00000000-0005-0000-0000-000092040000}"/>
    <cellStyle name="Comma 4 2 6" xfId="143" xr:uid="{00000000-0005-0000-0000-000093040000}"/>
    <cellStyle name="Comma 4 2 6 2" xfId="682" xr:uid="{00000000-0005-0000-0000-000094040000}"/>
    <cellStyle name="Comma 4 2 6 2 2" xfId="2953" xr:uid="{00000000-0005-0000-0000-000095040000}"/>
    <cellStyle name="Comma 4 2 6 3" xfId="1135" xr:uid="{00000000-0005-0000-0000-000096040000}"/>
    <cellStyle name="Comma 4 2 6 3 2" xfId="3366" xr:uid="{00000000-0005-0000-0000-000097040000}"/>
    <cellStyle name="Comma 4 2 6 4" xfId="1549" xr:uid="{00000000-0005-0000-0000-000098040000}"/>
    <cellStyle name="Comma 4 2 6 4 2" xfId="3779" xr:uid="{00000000-0005-0000-0000-000099040000}"/>
    <cellStyle name="Comma 4 2 6 5" xfId="1963" xr:uid="{00000000-0005-0000-0000-00009A040000}"/>
    <cellStyle name="Comma 4 2 6 5 2" xfId="4192" xr:uid="{00000000-0005-0000-0000-00009B040000}"/>
    <cellStyle name="Comma 4 2 6 6" xfId="2398" xr:uid="{00000000-0005-0000-0000-00009C040000}"/>
    <cellStyle name="Comma 4 2 6 7" xfId="2367" xr:uid="{00000000-0005-0000-0000-00009D040000}"/>
    <cellStyle name="Comma 4 2 6 8" xfId="2776" xr:uid="{00000000-0005-0000-0000-00009E040000}"/>
    <cellStyle name="Comma 4 3" xfId="144" xr:uid="{00000000-0005-0000-0000-00009F040000}"/>
    <cellStyle name="Comma 4 3 2" xfId="145" xr:uid="{00000000-0005-0000-0000-0000A0040000}"/>
    <cellStyle name="Comma 4 3 2 10" xfId="2777" xr:uid="{00000000-0005-0000-0000-0000A1040000}"/>
    <cellStyle name="Comma 4 3 2 2" xfId="146" xr:uid="{00000000-0005-0000-0000-0000A2040000}"/>
    <cellStyle name="Comma 4 3 2 2 2" xfId="147" xr:uid="{00000000-0005-0000-0000-0000A3040000}"/>
    <cellStyle name="Comma 4 3 2 2 2 2" xfId="685" xr:uid="{00000000-0005-0000-0000-0000A4040000}"/>
    <cellStyle name="Comma 4 3 2 2 2 2 2" xfId="2956" xr:uid="{00000000-0005-0000-0000-0000A5040000}"/>
    <cellStyle name="Comma 4 3 2 2 2 3" xfId="1138" xr:uid="{00000000-0005-0000-0000-0000A6040000}"/>
    <cellStyle name="Comma 4 3 2 2 2 3 2" xfId="3369" xr:uid="{00000000-0005-0000-0000-0000A7040000}"/>
    <cellStyle name="Comma 4 3 2 2 2 4" xfId="1552" xr:uid="{00000000-0005-0000-0000-0000A8040000}"/>
    <cellStyle name="Comma 4 3 2 2 2 4 2" xfId="3782" xr:uid="{00000000-0005-0000-0000-0000A9040000}"/>
    <cellStyle name="Comma 4 3 2 2 2 5" xfId="1966" xr:uid="{00000000-0005-0000-0000-0000AA040000}"/>
    <cellStyle name="Comma 4 3 2 2 2 5 2" xfId="4195" xr:uid="{00000000-0005-0000-0000-0000AB040000}"/>
    <cellStyle name="Comma 4 3 2 2 2 6" xfId="2401" xr:uid="{00000000-0005-0000-0000-0000AC040000}"/>
    <cellStyle name="Comma 4 3 2 2 2 7" xfId="2364" xr:uid="{00000000-0005-0000-0000-0000AD040000}"/>
    <cellStyle name="Comma 4 3 2 2 2 8" xfId="2779" xr:uid="{00000000-0005-0000-0000-0000AE040000}"/>
    <cellStyle name="Comma 4 3 2 2 3" xfId="684" xr:uid="{00000000-0005-0000-0000-0000AF040000}"/>
    <cellStyle name="Comma 4 3 2 2 3 2" xfId="2955" xr:uid="{00000000-0005-0000-0000-0000B0040000}"/>
    <cellStyle name="Comma 4 3 2 2 4" xfId="1137" xr:uid="{00000000-0005-0000-0000-0000B1040000}"/>
    <cellStyle name="Comma 4 3 2 2 4 2" xfId="3368" xr:uid="{00000000-0005-0000-0000-0000B2040000}"/>
    <cellStyle name="Comma 4 3 2 2 5" xfId="1551" xr:uid="{00000000-0005-0000-0000-0000B3040000}"/>
    <cellStyle name="Comma 4 3 2 2 5 2" xfId="3781" xr:uid="{00000000-0005-0000-0000-0000B4040000}"/>
    <cellStyle name="Comma 4 3 2 2 6" xfId="1965" xr:uid="{00000000-0005-0000-0000-0000B5040000}"/>
    <cellStyle name="Comma 4 3 2 2 6 2" xfId="4194" xr:uid="{00000000-0005-0000-0000-0000B6040000}"/>
    <cellStyle name="Comma 4 3 2 2 7" xfId="2400" xr:uid="{00000000-0005-0000-0000-0000B7040000}"/>
    <cellStyle name="Comma 4 3 2 2 8" xfId="2365" xr:uid="{00000000-0005-0000-0000-0000B8040000}"/>
    <cellStyle name="Comma 4 3 2 2 9" xfId="2778" xr:uid="{00000000-0005-0000-0000-0000B9040000}"/>
    <cellStyle name="Comma 4 3 2 3" xfId="148" xr:uid="{00000000-0005-0000-0000-0000BA040000}"/>
    <cellStyle name="Comma 4 3 2 3 2" xfId="686" xr:uid="{00000000-0005-0000-0000-0000BB040000}"/>
    <cellStyle name="Comma 4 3 2 3 2 2" xfId="2957" xr:uid="{00000000-0005-0000-0000-0000BC040000}"/>
    <cellStyle name="Comma 4 3 2 3 3" xfId="1139" xr:uid="{00000000-0005-0000-0000-0000BD040000}"/>
    <cellStyle name="Comma 4 3 2 3 3 2" xfId="3370" xr:uid="{00000000-0005-0000-0000-0000BE040000}"/>
    <cellStyle name="Comma 4 3 2 3 4" xfId="1553" xr:uid="{00000000-0005-0000-0000-0000BF040000}"/>
    <cellStyle name="Comma 4 3 2 3 4 2" xfId="3783" xr:uid="{00000000-0005-0000-0000-0000C0040000}"/>
    <cellStyle name="Comma 4 3 2 3 5" xfId="1967" xr:uid="{00000000-0005-0000-0000-0000C1040000}"/>
    <cellStyle name="Comma 4 3 2 3 5 2" xfId="4196" xr:uid="{00000000-0005-0000-0000-0000C2040000}"/>
    <cellStyle name="Comma 4 3 2 3 6" xfId="2402" xr:uid="{00000000-0005-0000-0000-0000C3040000}"/>
    <cellStyle name="Comma 4 3 2 3 7" xfId="2363" xr:uid="{00000000-0005-0000-0000-0000C4040000}"/>
    <cellStyle name="Comma 4 3 2 3 8" xfId="2780" xr:uid="{00000000-0005-0000-0000-0000C5040000}"/>
    <cellStyle name="Comma 4 3 2 4" xfId="683" xr:uid="{00000000-0005-0000-0000-0000C6040000}"/>
    <cellStyle name="Comma 4 3 2 4 2" xfId="2954" xr:uid="{00000000-0005-0000-0000-0000C7040000}"/>
    <cellStyle name="Comma 4 3 2 5" xfId="1136" xr:uid="{00000000-0005-0000-0000-0000C8040000}"/>
    <cellStyle name="Comma 4 3 2 5 2" xfId="3367" xr:uid="{00000000-0005-0000-0000-0000C9040000}"/>
    <cellStyle name="Comma 4 3 2 6" xfId="1550" xr:uid="{00000000-0005-0000-0000-0000CA040000}"/>
    <cellStyle name="Comma 4 3 2 6 2" xfId="3780" xr:uid="{00000000-0005-0000-0000-0000CB040000}"/>
    <cellStyle name="Comma 4 3 2 7" xfId="1964" xr:uid="{00000000-0005-0000-0000-0000CC040000}"/>
    <cellStyle name="Comma 4 3 2 7 2" xfId="4193" xr:uid="{00000000-0005-0000-0000-0000CD040000}"/>
    <cellStyle name="Comma 4 3 2 8" xfId="2399" xr:uid="{00000000-0005-0000-0000-0000CE040000}"/>
    <cellStyle name="Comma 4 3 2 9" xfId="2366" xr:uid="{00000000-0005-0000-0000-0000CF040000}"/>
    <cellStyle name="Comma 4 3 3" xfId="149" xr:uid="{00000000-0005-0000-0000-0000D0040000}"/>
    <cellStyle name="Comma 4 3 3 2" xfId="150" xr:uid="{00000000-0005-0000-0000-0000D1040000}"/>
    <cellStyle name="Comma 4 3 3 2 2" xfId="688" xr:uid="{00000000-0005-0000-0000-0000D2040000}"/>
    <cellStyle name="Comma 4 3 3 2 2 2" xfId="2959" xr:uid="{00000000-0005-0000-0000-0000D3040000}"/>
    <cellStyle name="Comma 4 3 3 2 3" xfId="1141" xr:uid="{00000000-0005-0000-0000-0000D4040000}"/>
    <cellStyle name="Comma 4 3 3 2 3 2" xfId="3372" xr:uid="{00000000-0005-0000-0000-0000D5040000}"/>
    <cellStyle name="Comma 4 3 3 2 4" xfId="1555" xr:uid="{00000000-0005-0000-0000-0000D6040000}"/>
    <cellStyle name="Comma 4 3 3 2 4 2" xfId="3785" xr:uid="{00000000-0005-0000-0000-0000D7040000}"/>
    <cellStyle name="Comma 4 3 3 2 5" xfId="1969" xr:uid="{00000000-0005-0000-0000-0000D8040000}"/>
    <cellStyle name="Comma 4 3 3 2 5 2" xfId="4198" xr:uid="{00000000-0005-0000-0000-0000D9040000}"/>
    <cellStyle name="Comma 4 3 3 2 6" xfId="2404" xr:uid="{00000000-0005-0000-0000-0000DA040000}"/>
    <cellStyle name="Comma 4 3 3 2 7" xfId="2361" xr:uid="{00000000-0005-0000-0000-0000DB040000}"/>
    <cellStyle name="Comma 4 3 3 2 8" xfId="2782" xr:uid="{00000000-0005-0000-0000-0000DC040000}"/>
    <cellStyle name="Comma 4 3 3 3" xfId="687" xr:uid="{00000000-0005-0000-0000-0000DD040000}"/>
    <cellStyle name="Comma 4 3 3 3 2" xfId="2958" xr:uid="{00000000-0005-0000-0000-0000DE040000}"/>
    <cellStyle name="Comma 4 3 3 4" xfId="1140" xr:uid="{00000000-0005-0000-0000-0000DF040000}"/>
    <cellStyle name="Comma 4 3 3 4 2" xfId="3371" xr:uid="{00000000-0005-0000-0000-0000E0040000}"/>
    <cellStyle name="Comma 4 3 3 5" xfId="1554" xr:uid="{00000000-0005-0000-0000-0000E1040000}"/>
    <cellStyle name="Comma 4 3 3 5 2" xfId="3784" xr:uid="{00000000-0005-0000-0000-0000E2040000}"/>
    <cellStyle name="Comma 4 3 3 6" xfId="1968" xr:uid="{00000000-0005-0000-0000-0000E3040000}"/>
    <cellStyle name="Comma 4 3 3 6 2" xfId="4197" xr:uid="{00000000-0005-0000-0000-0000E4040000}"/>
    <cellStyle name="Comma 4 3 3 7" xfId="2403" xr:uid="{00000000-0005-0000-0000-0000E5040000}"/>
    <cellStyle name="Comma 4 3 3 8" xfId="2362" xr:uid="{00000000-0005-0000-0000-0000E6040000}"/>
    <cellStyle name="Comma 4 3 3 9" xfId="2781" xr:uid="{00000000-0005-0000-0000-0000E7040000}"/>
    <cellStyle name="Comma 4 3 4" xfId="151" xr:uid="{00000000-0005-0000-0000-0000E8040000}"/>
    <cellStyle name="Comma 4 3 4 2" xfId="689" xr:uid="{00000000-0005-0000-0000-0000E9040000}"/>
    <cellStyle name="Comma 4 3 4 2 2" xfId="2960" xr:uid="{00000000-0005-0000-0000-0000EA040000}"/>
    <cellStyle name="Comma 4 3 4 3" xfId="1142" xr:uid="{00000000-0005-0000-0000-0000EB040000}"/>
    <cellStyle name="Comma 4 3 4 3 2" xfId="3373" xr:uid="{00000000-0005-0000-0000-0000EC040000}"/>
    <cellStyle name="Comma 4 3 4 4" xfId="1556" xr:uid="{00000000-0005-0000-0000-0000ED040000}"/>
    <cellStyle name="Comma 4 3 4 4 2" xfId="3786" xr:uid="{00000000-0005-0000-0000-0000EE040000}"/>
    <cellStyle name="Comma 4 3 4 5" xfId="1970" xr:uid="{00000000-0005-0000-0000-0000EF040000}"/>
    <cellStyle name="Comma 4 3 4 5 2" xfId="4199" xr:uid="{00000000-0005-0000-0000-0000F0040000}"/>
    <cellStyle name="Comma 4 3 4 6" xfId="2405" xr:uid="{00000000-0005-0000-0000-0000F1040000}"/>
    <cellStyle name="Comma 4 3 4 7" xfId="2701" xr:uid="{00000000-0005-0000-0000-0000F2040000}"/>
    <cellStyle name="Comma 4 3 4 8" xfId="2783" xr:uid="{00000000-0005-0000-0000-0000F3040000}"/>
    <cellStyle name="Comma 4 3 5" xfId="152" xr:uid="{00000000-0005-0000-0000-0000F4040000}"/>
    <cellStyle name="Comma 4 3 5 2" xfId="690" xr:uid="{00000000-0005-0000-0000-0000F5040000}"/>
    <cellStyle name="Comma 4 3 5 2 2" xfId="2961" xr:uid="{00000000-0005-0000-0000-0000F6040000}"/>
    <cellStyle name="Comma 4 3 5 3" xfId="1143" xr:uid="{00000000-0005-0000-0000-0000F7040000}"/>
    <cellStyle name="Comma 4 3 5 3 2" xfId="3374" xr:uid="{00000000-0005-0000-0000-0000F8040000}"/>
    <cellStyle name="Comma 4 3 5 4" xfId="1557" xr:uid="{00000000-0005-0000-0000-0000F9040000}"/>
    <cellStyle name="Comma 4 3 5 4 2" xfId="3787" xr:uid="{00000000-0005-0000-0000-0000FA040000}"/>
    <cellStyle name="Comma 4 3 5 5" xfId="1971" xr:uid="{00000000-0005-0000-0000-0000FB040000}"/>
    <cellStyle name="Comma 4 3 5 5 2" xfId="4200" xr:uid="{00000000-0005-0000-0000-0000FC040000}"/>
    <cellStyle name="Comma 4 3 5 6" xfId="2406" xr:uid="{00000000-0005-0000-0000-0000FD040000}"/>
    <cellStyle name="Comma 4 3 5 7" xfId="2702" xr:uid="{00000000-0005-0000-0000-0000FE040000}"/>
    <cellStyle name="Comma 4 3 5 8" xfId="2784" xr:uid="{00000000-0005-0000-0000-0000FF040000}"/>
    <cellStyle name="Comma 4 4" xfId="153" xr:uid="{00000000-0005-0000-0000-000000050000}"/>
    <cellStyle name="Comma 4 4 10" xfId="2785" xr:uid="{00000000-0005-0000-0000-000001050000}"/>
    <cellStyle name="Comma 4 4 2" xfId="154" xr:uid="{00000000-0005-0000-0000-000002050000}"/>
    <cellStyle name="Comma 4 4 2 2" xfId="155" xr:uid="{00000000-0005-0000-0000-000003050000}"/>
    <cellStyle name="Comma 4 4 2 2 2" xfId="693" xr:uid="{00000000-0005-0000-0000-000004050000}"/>
    <cellStyle name="Comma 4 4 2 2 2 2" xfId="2964" xr:uid="{00000000-0005-0000-0000-000005050000}"/>
    <cellStyle name="Comma 4 4 2 2 3" xfId="1146" xr:uid="{00000000-0005-0000-0000-000006050000}"/>
    <cellStyle name="Comma 4 4 2 2 3 2" xfId="3377" xr:uid="{00000000-0005-0000-0000-000007050000}"/>
    <cellStyle name="Comma 4 4 2 2 4" xfId="1560" xr:uid="{00000000-0005-0000-0000-000008050000}"/>
    <cellStyle name="Comma 4 4 2 2 4 2" xfId="3790" xr:uid="{00000000-0005-0000-0000-000009050000}"/>
    <cellStyle name="Comma 4 4 2 2 5" xfId="1974" xr:uid="{00000000-0005-0000-0000-00000A050000}"/>
    <cellStyle name="Comma 4 4 2 2 5 2" xfId="4203" xr:uid="{00000000-0005-0000-0000-00000B050000}"/>
    <cellStyle name="Comma 4 4 2 2 6" xfId="2409" xr:uid="{00000000-0005-0000-0000-00000C050000}"/>
    <cellStyle name="Comma 4 4 2 2 7" xfId="2705" xr:uid="{00000000-0005-0000-0000-00000D050000}"/>
    <cellStyle name="Comma 4 4 2 2 8" xfId="2787" xr:uid="{00000000-0005-0000-0000-00000E050000}"/>
    <cellStyle name="Comma 4 4 2 3" xfId="692" xr:uid="{00000000-0005-0000-0000-00000F050000}"/>
    <cellStyle name="Comma 4 4 2 3 2" xfId="2963" xr:uid="{00000000-0005-0000-0000-000010050000}"/>
    <cellStyle name="Comma 4 4 2 4" xfId="1145" xr:uid="{00000000-0005-0000-0000-000011050000}"/>
    <cellStyle name="Comma 4 4 2 4 2" xfId="3376" xr:uid="{00000000-0005-0000-0000-000012050000}"/>
    <cellStyle name="Comma 4 4 2 5" xfId="1559" xr:uid="{00000000-0005-0000-0000-000013050000}"/>
    <cellStyle name="Comma 4 4 2 5 2" xfId="3789" xr:uid="{00000000-0005-0000-0000-000014050000}"/>
    <cellStyle name="Comma 4 4 2 6" xfId="1973" xr:uid="{00000000-0005-0000-0000-000015050000}"/>
    <cellStyle name="Comma 4 4 2 6 2" xfId="4202" xr:uid="{00000000-0005-0000-0000-000016050000}"/>
    <cellStyle name="Comma 4 4 2 7" xfId="2408" xr:uid="{00000000-0005-0000-0000-000017050000}"/>
    <cellStyle name="Comma 4 4 2 8" xfId="2704" xr:uid="{00000000-0005-0000-0000-000018050000}"/>
    <cellStyle name="Comma 4 4 2 9" xfId="2786" xr:uid="{00000000-0005-0000-0000-000019050000}"/>
    <cellStyle name="Comma 4 4 3" xfId="156" xr:uid="{00000000-0005-0000-0000-00001A050000}"/>
    <cellStyle name="Comma 4 4 3 2" xfId="694" xr:uid="{00000000-0005-0000-0000-00001B050000}"/>
    <cellStyle name="Comma 4 4 3 2 2" xfId="2965" xr:uid="{00000000-0005-0000-0000-00001C050000}"/>
    <cellStyle name="Comma 4 4 3 3" xfId="1147" xr:uid="{00000000-0005-0000-0000-00001D050000}"/>
    <cellStyle name="Comma 4 4 3 3 2" xfId="3378" xr:uid="{00000000-0005-0000-0000-00001E050000}"/>
    <cellStyle name="Comma 4 4 3 4" xfId="1561" xr:uid="{00000000-0005-0000-0000-00001F050000}"/>
    <cellStyle name="Comma 4 4 3 4 2" xfId="3791" xr:uid="{00000000-0005-0000-0000-000020050000}"/>
    <cellStyle name="Comma 4 4 3 5" xfId="1975" xr:uid="{00000000-0005-0000-0000-000021050000}"/>
    <cellStyle name="Comma 4 4 3 5 2" xfId="4204" xr:uid="{00000000-0005-0000-0000-000022050000}"/>
    <cellStyle name="Comma 4 4 3 6" xfId="2410" xr:uid="{00000000-0005-0000-0000-000023050000}"/>
    <cellStyle name="Comma 4 4 3 7" xfId="2706" xr:uid="{00000000-0005-0000-0000-000024050000}"/>
    <cellStyle name="Comma 4 4 3 8" xfId="2788" xr:uid="{00000000-0005-0000-0000-000025050000}"/>
    <cellStyle name="Comma 4 4 4" xfId="691" xr:uid="{00000000-0005-0000-0000-000026050000}"/>
    <cellStyle name="Comma 4 4 4 2" xfId="2962" xr:uid="{00000000-0005-0000-0000-000027050000}"/>
    <cellStyle name="Comma 4 4 5" xfId="1144" xr:uid="{00000000-0005-0000-0000-000028050000}"/>
    <cellStyle name="Comma 4 4 5 2" xfId="3375" xr:uid="{00000000-0005-0000-0000-000029050000}"/>
    <cellStyle name="Comma 4 4 6" xfId="1558" xr:uid="{00000000-0005-0000-0000-00002A050000}"/>
    <cellStyle name="Comma 4 4 6 2" xfId="3788" xr:uid="{00000000-0005-0000-0000-00002B050000}"/>
    <cellStyle name="Comma 4 4 7" xfId="1972" xr:uid="{00000000-0005-0000-0000-00002C050000}"/>
    <cellStyle name="Comma 4 4 7 2" xfId="4201" xr:uid="{00000000-0005-0000-0000-00002D050000}"/>
    <cellStyle name="Comma 4 4 8" xfId="2407" xr:uid="{00000000-0005-0000-0000-00002E050000}"/>
    <cellStyle name="Comma 4 4 9" xfId="2703" xr:uid="{00000000-0005-0000-0000-00002F050000}"/>
    <cellStyle name="Comma 4 5" xfId="157" xr:uid="{00000000-0005-0000-0000-000030050000}"/>
    <cellStyle name="Comma 4 5 2" xfId="158" xr:uid="{00000000-0005-0000-0000-000031050000}"/>
    <cellStyle name="Comma 4 5 2 2" xfId="696" xr:uid="{00000000-0005-0000-0000-000032050000}"/>
    <cellStyle name="Comma 4 5 2 2 2" xfId="2967" xr:uid="{00000000-0005-0000-0000-000033050000}"/>
    <cellStyle name="Comma 4 5 2 3" xfId="1149" xr:uid="{00000000-0005-0000-0000-000034050000}"/>
    <cellStyle name="Comma 4 5 2 3 2" xfId="3380" xr:uid="{00000000-0005-0000-0000-000035050000}"/>
    <cellStyle name="Comma 4 5 2 4" xfId="1563" xr:uid="{00000000-0005-0000-0000-000036050000}"/>
    <cellStyle name="Comma 4 5 2 4 2" xfId="3793" xr:uid="{00000000-0005-0000-0000-000037050000}"/>
    <cellStyle name="Comma 4 5 2 5" xfId="1977" xr:uid="{00000000-0005-0000-0000-000038050000}"/>
    <cellStyle name="Comma 4 5 2 5 2" xfId="4206" xr:uid="{00000000-0005-0000-0000-000039050000}"/>
    <cellStyle name="Comma 4 5 2 6" xfId="2412" xr:uid="{00000000-0005-0000-0000-00003A050000}"/>
    <cellStyle name="Comma 4 5 2 7" xfId="2708" xr:uid="{00000000-0005-0000-0000-00003B050000}"/>
    <cellStyle name="Comma 4 5 2 8" xfId="2790" xr:uid="{00000000-0005-0000-0000-00003C050000}"/>
    <cellStyle name="Comma 4 5 3" xfId="695" xr:uid="{00000000-0005-0000-0000-00003D050000}"/>
    <cellStyle name="Comma 4 5 3 2" xfId="2966" xr:uid="{00000000-0005-0000-0000-00003E050000}"/>
    <cellStyle name="Comma 4 5 4" xfId="1148" xr:uid="{00000000-0005-0000-0000-00003F050000}"/>
    <cellStyle name="Comma 4 5 4 2" xfId="3379" xr:uid="{00000000-0005-0000-0000-000040050000}"/>
    <cellStyle name="Comma 4 5 5" xfId="1562" xr:uid="{00000000-0005-0000-0000-000041050000}"/>
    <cellStyle name="Comma 4 5 5 2" xfId="3792" xr:uid="{00000000-0005-0000-0000-000042050000}"/>
    <cellStyle name="Comma 4 5 6" xfId="1976" xr:uid="{00000000-0005-0000-0000-000043050000}"/>
    <cellStyle name="Comma 4 5 6 2" xfId="4205" xr:uid="{00000000-0005-0000-0000-000044050000}"/>
    <cellStyle name="Comma 4 5 7" xfId="2411" xr:uid="{00000000-0005-0000-0000-000045050000}"/>
    <cellStyle name="Comma 4 5 8" xfId="2707" xr:uid="{00000000-0005-0000-0000-000046050000}"/>
    <cellStyle name="Comma 4 5 9" xfId="2789" xr:uid="{00000000-0005-0000-0000-000047050000}"/>
    <cellStyle name="Comma 4 6" xfId="159" xr:uid="{00000000-0005-0000-0000-000048050000}"/>
    <cellStyle name="Comma 4 6 2" xfId="697" xr:uid="{00000000-0005-0000-0000-000049050000}"/>
    <cellStyle name="Comma 4 6 2 2" xfId="2968" xr:uid="{00000000-0005-0000-0000-00004A050000}"/>
    <cellStyle name="Comma 4 6 3" xfId="1150" xr:uid="{00000000-0005-0000-0000-00004B050000}"/>
    <cellStyle name="Comma 4 6 3 2" xfId="3381" xr:uid="{00000000-0005-0000-0000-00004C050000}"/>
    <cellStyle name="Comma 4 6 4" xfId="1564" xr:uid="{00000000-0005-0000-0000-00004D050000}"/>
    <cellStyle name="Comma 4 6 4 2" xfId="3794" xr:uid="{00000000-0005-0000-0000-00004E050000}"/>
    <cellStyle name="Comma 4 6 5" xfId="1978" xr:uid="{00000000-0005-0000-0000-00004F050000}"/>
    <cellStyle name="Comma 4 6 5 2" xfId="4207" xr:uid="{00000000-0005-0000-0000-000050050000}"/>
    <cellStyle name="Comma 4 6 6" xfId="2413" xr:uid="{00000000-0005-0000-0000-000051050000}"/>
    <cellStyle name="Comma 4 6 7" xfId="2709" xr:uid="{00000000-0005-0000-0000-000052050000}"/>
    <cellStyle name="Comma 4 6 8" xfId="2791" xr:uid="{00000000-0005-0000-0000-000053050000}"/>
    <cellStyle name="Comma 4 7" xfId="160" xr:uid="{00000000-0005-0000-0000-000054050000}"/>
    <cellStyle name="Comma 4 7 2" xfId="698" xr:uid="{00000000-0005-0000-0000-000055050000}"/>
    <cellStyle name="Comma 4 7 2 2" xfId="2969" xr:uid="{00000000-0005-0000-0000-000056050000}"/>
    <cellStyle name="Comma 4 7 3" xfId="1151" xr:uid="{00000000-0005-0000-0000-000057050000}"/>
    <cellStyle name="Comma 4 7 3 2" xfId="3382" xr:uid="{00000000-0005-0000-0000-000058050000}"/>
    <cellStyle name="Comma 4 7 4" xfId="1565" xr:uid="{00000000-0005-0000-0000-000059050000}"/>
    <cellStyle name="Comma 4 7 4 2" xfId="3795" xr:uid="{00000000-0005-0000-0000-00005A050000}"/>
    <cellStyle name="Comma 4 7 5" xfId="1979" xr:uid="{00000000-0005-0000-0000-00005B050000}"/>
    <cellStyle name="Comma 4 7 5 2" xfId="4208" xr:uid="{00000000-0005-0000-0000-00005C050000}"/>
    <cellStyle name="Comma 4 7 6" xfId="2414" xr:uid="{00000000-0005-0000-0000-00005D050000}"/>
    <cellStyle name="Comma 4 7 7" xfId="2710" xr:uid="{00000000-0005-0000-0000-00005E050000}"/>
    <cellStyle name="Comma 4 7 8" xfId="2792" xr:uid="{00000000-0005-0000-0000-00005F050000}"/>
    <cellStyle name="Comma 5" xfId="161" xr:uid="{00000000-0005-0000-0000-000060050000}"/>
    <cellStyle name="Comma 5 2" xfId="162" xr:uid="{00000000-0005-0000-0000-000061050000}"/>
    <cellStyle name="Comma 5 2 2" xfId="699" xr:uid="{00000000-0005-0000-0000-000062050000}"/>
    <cellStyle name="Comma 6" xfId="163" xr:uid="{00000000-0005-0000-0000-000063050000}"/>
    <cellStyle name="Currency 10" xfId="164" xr:uid="{00000000-0005-0000-0000-000064050000}"/>
    <cellStyle name="Currency 10 2" xfId="165" xr:uid="{00000000-0005-0000-0000-000065050000}"/>
    <cellStyle name="Currency 10 2 2" xfId="701" xr:uid="{00000000-0005-0000-0000-000066050000}"/>
    <cellStyle name="Currency 10 3" xfId="166" xr:uid="{00000000-0005-0000-0000-000067050000}"/>
    <cellStyle name="Currency 10 3 2" xfId="702" xr:uid="{00000000-0005-0000-0000-000068050000}"/>
    <cellStyle name="Currency 10 4" xfId="167" xr:uid="{00000000-0005-0000-0000-000069050000}"/>
    <cellStyle name="Currency 10 5" xfId="700" xr:uid="{00000000-0005-0000-0000-00006A050000}"/>
    <cellStyle name="Currency 11" xfId="168" xr:uid="{00000000-0005-0000-0000-00006B050000}"/>
    <cellStyle name="Currency 11 2" xfId="169" xr:uid="{00000000-0005-0000-0000-00006C050000}"/>
    <cellStyle name="Currency 11 2 2" xfId="704" xr:uid="{00000000-0005-0000-0000-00006D050000}"/>
    <cellStyle name="Currency 11 3" xfId="703" xr:uid="{00000000-0005-0000-0000-00006E050000}"/>
    <cellStyle name="Currency 12" xfId="170" xr:uid="{00000000-0005-0000-0000-00006F050000}"/>
    <cellStyle name="Currency 12 2" xfId="706" xr:uid="{00000000-0005-0000-0000-000070050000}"/>
    <cellStyle name="Currency 12 3" xfId="705" xr:uid="{00000000-0005-0000-0000-000071050000}"/>
    <cellStyle name="Currency 13" xfId="2711" xr:uid="{00000000-0005-0000-0000-000072050000}"/>
    <cellStyle name="Currency 13 2" xfId="4494" xr:uid="{00000000-0005-0000-0000-000073050000}"/>
    <cellStyle name="Currency 13 3" xfId="2447" xr:uid="{00000000-0005-0000-0000-000074050000}"/>
    <cellStyle name="Currency 2" xfId="171" xr:uid="{00000000-0005-0000-0000-000075050000}"/>
    <cellStyle name="Currency 2 2" xfId="172" xr:uid="{00000000-0005-0000-0000-000076050000}"/>
    <cellStyle name="Currency 2 3" xfId="173" xr:uid="{00000000-0005-0000-0000-000077050000}"/>
    <cellStyle name="Currency 2 3 2" xfId="174" xr:uid="{00000000-0005-0000-0000-000078050000}"/>
    <cellStyle name="Currency 2 3 2 2" xfId="708" xr:uid="{00000000-0005-0000-0000-000079050000}"/>
    <cellStyle name="Currency 2 3 3" xfId="175" xr:uid="{00000000-0005-0000-0000-00007A050000}"/>
    <cellStyle name="Currency 2 4" xfId="707" xr:uid="{00000000-0005-0000-0000-00007B050000}"/>
    <cellStyle name="Currency 3" xfId="176" xr:uid="{00000000-0005-0000-0000-00007C050000}"/>
    <cellStyle name="Currency 3 2" xfId="177" xr:uid="{00000000-0005-0000-0000-00007D050000}"/>
    <cellStyle name="Currency 3 2 2" xfId="178" xr:uid="{00000000-0005-0000-0000-00007E050000}"/>
    <cellStyle name="Currency 3 2 2 10" xfId="2793" xr:uid="{00000000-0005-0000-0000-00007F050000}"/>
    <cellStyle name="Currency 3 2 2 2" xfId="179" xr:uid="{00000000-0005-0000-0000-000080050000}"/>
    <cellStyle name="Currency 3 2 2 2 2" xfId="180" xr:uid="{00000000-0005-0000-0000-000081050000}"/>
    <cellStyle name="Currency 3 2 2 2 2 2" xfId="711" xr:uid="{00000000-0005-0000-0000-000082050000}"/>
    <cellStyle name="Currency 3 2 2 2 2 2 2" xfId="2972" xr:uid="{00000000-0005-0000-0000-000083050000}"/>
    <cellStyle name="Currency 3 2 2 2 2 3" xfId="1154" xr:uid="{00000000-0005-0000-0000-000084050000}"/>
    <cellStyle name="Currency 3 2 2 2 2 3 2" xfId="3385" xr:uid="{00000000-0005-0000-0000-000085050000}"/>
    <cellStyle name="Currency 3 2 2 2 2 4" xfId="1568" xr:uid="{00000000-0005-0000-0000-000086050000}"/>
    <cellStyle name="Currency 3 2 2 2 2 4 2" xfId="3798" xr:uid="{00000000-0005-0000-0000-000087050000}"/>
    <cellStyle name="Currency 3 2 2 2 2 5" xfId="1982" xr:uid="{00000000-0005-0000-0000-000088050000}"/>
    <cellStyle name="Currency 3 2 2 2 2 5 2" xfId="4211" xr:uid="{00000000-0005-0000-0000-000089050000}"/>
    <cellStyle name="Currency 3 2 2 2 2 6" xfId="2417" xr:uid="{00000000-0005-0000-0000-00008A050000}"/>
    <cellStyle name="Currency 3 2 2 2 2 7" xfId="2714" xr:uid="{00000000-0005-0000-0000-00008B050000}"/>
    <cellStyle name="Currency 3 2 2 2 2 8" xfId="2795" xr:uid="{00000000-0005-0000-0000-00008C050000}"/>
    <cellStyle name="Currency 3 2 2 2 3" xfId="710" xr:uid="{00000000-0005-0000-0000-00008D050000}"/>
    <cellStyle name="Currency 3 2 2 2 3 2" xfId="2971" xr:uid="{00000000-0005-0000-0000-00008E050000}"/>
    <cellStyle name="Currency 3 2 2 2 4" xfId="1153" xr:uid="{00000000-0005-0000-0000-00008F050000}"/>
    <cellStyle name="Currency 3 2 2 2 4 2" xfId="3384" xr:uid="{00000000-0005-0000-0000-000090050000}"/>
    <cellStyle name="Currency 3 2 2 2 5" xfId="1567" xr:uid="{00000000-0005-0000-0000-000091050000}"/>
    <cellStyle name="Currency 3 2 2 2 5 2" xfId="3797" xr:uid="{00000000-0005-0000-0000-000092050000}"/>
    <cellStyle name="Currency 3 2 2 2 6" xfId="1981" xr:uid="{00000000-0005-0000-0000-000093050000}"/>
    <cellStyle name="Currency 3 2 2 2 6 2" xfId="4210" xr:uid="{00000000-0005-0000-0000-000094050000}"/>
    <cellStyle name="Currency 3 2 2 2 7" xfId="2416" xr:uid="{00000000-0005-0000-0000-000095050000}"/>
    <cellStyle name="Currency 3 2 2 2 8" xfId="2713" xr:uid="{00000000-0005-0000-0000-000096050000}"/>
    <cellStyle name="Currency 3 2 2 2 9" xfId="2794" xr:uid="{00000000-0005-0000-0000-000097050000}"/>
    <cellStyle name="Currency 3 2 2 3" xfId="181" xr:uid="{00000000-0005-0000-0000-000098050000}"/>
    <cellStyle name="Currency 3 2 2 3 2" xfId="712" xr:uid="{00000000-0005-0000-0000-000099050000}"/>
    <cellStyle name="Currency 3 2 2 3 2 2" xfId="2973" xr:uid="{00000000-0005-0000-0000-00009A050000}"/>
    <cellStyle name="Currency 3 2 2 3 3" xfId="1155" xr:uid="{00000000-0005-0000-0000-00009B050000}"/>
    <cellStyle name="Currency 3 2 2 3 3 2" xfId="3386" xr:uid="{00000000-0005-0000-0000-00009C050000}"/>
    <cellStyle name="Currency 3 2 2 3 4" xfId="1569" xr:uid="{00000000-0005-0000-0000-00009D050000}"/>
    <cellStyle name="Currency 3 2 2 3 4 2" xfId="3799" xr:uid="{00000000-0005-0000-0000-00009E050000}"/>
    <cellStyle name="Currency 3 2 2 3 5" xfId="1983" xr:uid="{00000000-0005-0000-0000-00009F050000}"/>
    <cellStyle name="Currency 3 2 2 3 5 2" xfId="4212" xr:uid="{00000000-0005-0000-0000-0000A0050000}"/>
    <cellStyle name="Currency 3 2 2 3 6" xfId="2418" xr:uid="{00000000-0005-0000-0000-0000A1050000}"/>
    <cellStyle name="Currency 3 2 2 3 7" xfId="2715" xr:uid="{00000000-0005-0000-0000-0000A2050000}"/>
    <cellStyle name="Currency 3 2 2 3 8" xfId="2796" xr:uid="{00000000-0005-0000-0000-0000A3050000}"/>
    <cellStyle name="Currency 3 2 2 4" xfId="709" xr:uid="{00000000-0005-0000-0000-0000A4050000}"/>
    <cellStyle name="Currency 3 2 2 4 2" xfId="2970" xr:uid="{00000000-0005-0000-0000-0000A5050000}"/>
    <cellStyle name="Currency 3 2 2 5" xfId="1152" xr:uid="{00000000-0005-0000-0000-0000A6050000}"/>
    <cellStyle name="Currency 3 2 2 5 2" xfId="3383" xr:uid="{00000000-0005-0000-0000-0000A7050000}"/>
    <cellStyle name="Currency 3 2 2 6" xfId="1566" xr:uid="{00000000-0005-0000-0000-0000A8050000}"/>
    <cellStyle name="Currency 3 2 2 6 2" xfId="3796" xr:uid="{00000000-0005-0000-0000-0000A9050000}"/>
    <cellStyle name="Currency 3 2 2 7" xfId="1980" xr:uid="{00000000-0005-0000-0000-0000AA050000}"/>
    <cellStyle name="Currency 3 2 2 7 2" xfId="4209" xr:uid="{00000000-0005-0000-0000-0000AB050000}"/>
    <cellStyle name="Currency 3 2 2 8" xfId="2415" xr:uid="{00000000-0005-0000-0000-0000AC050000}"/>
    <cellStyle name="Currency 3 2 2 9" xfId="2712" xr:uid="{00000000-0005-0000-0000-0000AD050000}"/>
    <cellStyle name="Currency 3 2 3" xfId="182" xr:uid="{00000000-0005-0000-0000-0000AE050000}"/>
    <cellStyle name="Currency 3 2 3 2" xfId="183" xr:uid="{00000000-0005-0000-0000-0000AF050000}"/>
    <cellStyle name="Currency 3 2 3 2 2" xfId="714" xr:uid="{00000000-0005-0000-0000-0000B0050000}"/>
    <cellStyle name="Currency 3 2 3 2 2 2" xfId="2975" xr:uid="{00000000-0005-0000-0000-0000B1050000}"/>
    <cellStyle name="Currency 3 2 3 2 3" xfId="1157" xr:uid="{00000000-0005-0000-0000-0000B2050000}"/>
    <cellStyle name="Currency 3 2 3 2 3 2" xfId="3388" xr:uid="{00000000-0005-0000-0000-0000B3050000}"/>
    <cellStyle name="Currency 3 2 3 2 4" xfId="1571" xr:uid="{00000000-0005-0000-0000-0000B4050000}"/>
    <cellStyle name="Currency 3 2 3 2 4 2" xfId="3801" xr:uid="{00000000-0005-0000-0000-0000B5050000}"/>
    <cellStyle name="Currency 3 2 3 2 5" xfId="1985" xr:uid="{00000000-0005-0000-0000-0000B6050000}"/>
    <cellStyle name="Currency 3 2 3 2 5 2" xfId="4214" xr:uid="{00000000-0005-0000-0000-0000B7050000}"/>
    <cellStyle name="Currency 3 2 3 2 6" xfId="2420" xr:uid="{00000000-0005-0000-0000-0000B8050000}"/>
    <cellStyle name="Currency 3 2 3 2 7" xfId="2717" xr:uid="{00000000-0005-0000-0000-0000B9050000}"/>
    <cellStyle name="Currency 3 2 3 2 8" xfId="2798" xr:uid="{00000000-0005-0000-0000-0000BA050000}"/>
    <cellStyle name="Currency 3 2 3 3" xfId="713" xr:uid="{00000000-0005-0000-0000-0000BB050000}"/>
    <cellStyle name="Currency 3 2 3 3 2" xfId="2974" xr:uid="{00000000-0005-0000-0000-0000BC050000}"/>
    <cellStyle name="Currency 3 2 3 4" xfId="1156" xr:uid="{00000000-0005-0000-0000-0000BD050000}"/>
    <cellStyle name="Currency 3 2 3 4 2" xfId="3387" xr:uid="{00000000-0005-0000-0000-0000BE050000}"/>
    <cellStyle name="Currency 3 2 3 5" xfId="1570" xr:uid="{00000000-0005-0000-0000-0000BF050000}"/>
    <cellStyle name="Currency 3 2 3 5 2" xfId="3800" xr:uid="{00000000-0005-0000-0000-0000C0050000}"/>
    <cellStyle name="Currency 3 2 3 6" xfId="1984" xr:uid="{00000000-0005-0000-0000-0000C1050000}"/>
    <cellStyle name="Currency 3 2 3 6 2" xfId="4213" xr:uid="{00000000-0005-0000-0000-0000C2050000}"/>
    <cellStyle name="Currency 3 2 3 7" xfId="2419" xr:uid="{00000000-0005-0000-0000-0000C3050000}"/>
    <cellStyle name="Currency 3 2 3 8" xfId="2716" xr:uid="{00000000-0005-0000-0000-0000C4050000}"/>
    <cellStyle name="Currency 3 2 3 9" xfId="2797" xr:uid="{00000000-0005-0000-0000-0000C5050000}"/>
    <cellStyle name="Currency 3 2 4" xfId="184" xr:uid="{00000000-0005-0000-0000-0000C6050000}"/>
    <cellStyle name="Currency 3 2 4 2" xfId="715" xr:uid="{00000000-0005-0000-0000-0000C7050000}"/>
    <cellStyle name="Currency 3 2 4 2 2" xfId="2976" xr:uid="{00000000-0005-0000-0000-0000C8050000}"/>
    <cellStyle name="Currency 3 2 4 3" xfId="1158" xr:uid="{00000000-0005-0000-0000-0000C9050000}"/>
    <cellStyle name="Currency 3 2 4 3 2" xfId="3389" xr:uid="{00000000-0005-0000-0000-0000CA050000}"/>
    <cellStyle name="Currency 3 2 4 4" xfId="1572" xr:uid="{00000000-0005-0000-0000-0000CB050000}"/>
    <cellStyle name="Currency 3 2 4 4 2" xfId="3802" xr:uid="{00000000-0005-0000-0000-0000CC050000}"/>
    <cellStyle name="Currency 3 2 4 5" xfId="1986" xr:uid="{00000000-0005-0000-0000-0000CD050000}"/>
    <cellStyle name="Currency 3 2 4 5 2" xfId="4215" xr:uid="{00000000-0005-0000-0000-0000CE050000}"/>
    <cellStyle name="Currency 3 2 4 6" xfId="2421" xr:uid="{00000000-0005-0000-0000-0000CF050000}"/>
    <cellStyle name="Currency 3 2 4 7" xfId="2718" xr:uid="{00000000-0005-0000-0000-0000D0050000}"/>
    <cellStyle name="Currency 3 2 4 8" xfId="2799" xr:uid="{00000000-0005-0000-0000-0000D1050000}"/>
    <cellStyle name="Currency 3 2 5" xfId="185" xr:uid="{00000000-0005-0000-0000-0000D2050000}"/>
    <cellStyle name="Currency 3 2 5 2" xfId="716" xr:uid="{00000000-0005-0000-0000-0000D3050000}"/>
    <cellStyle name="Currency 3 2 5 2 2" xfId="2977" xr:uid="{00000000-0005-0000-0000-0000D4050000}"/>
    <cellStyle name="Currency 3 2 5 3" xfId="1159" xr:uid="{00000000-0005-0000-0000-0000D5050000}"/>
    <cellStyle name="Currency 3 2 5 3 2" xfId="3390" xr:uid="{00000000-0005-0000-0000-0000D6050000}"/>
    <cellStyle name="Currency 3 2 5 4" xfId="1573" xr:uid="{00000000-0005-0000-0000-0000D7050000}"/>
    <cellStyle name="Currency 3 2 5 4 2" xfId="3803" xr:uid="{00000000-0005-0000-0000-0000D8050000}"/>
    <cellStyle name="Currency 3 2 5 5" xfId="1987" xr:uid="{00000000-0005-0000-0000-0000D9050000}"/>
    <cellStyle name="Currency 3 2 5 5 2" xfId="4216" xr:uid="{00000000-0005-0000-0000-0000DA050000}"/>
    <cellStyle name="Currency 3 2 5 6" xfId="2422" xr:uid="{00000000-0005-0000-0000-0000DB050000}"/>
    <cellStyle name="Currency 3 2 5 7" xfId="2719" xr:uid="{00000000-0005-0000-0000-0000DC050000}"/>
    <cellStyle name="Currency 3 2 5 8" xfId="2800" xr:uid="{00000000-0005-0000-0000-0000DD050000}"/>
    <cellStyle name="Currency 3 3" xfId="186" xr:uid="{00000000-0005-0000-0000-0000DE050000}"/>
    <cellStyle name="Currency 4" xfId="187" xr:uid="{00000000-0005-0000-0000-0000DF050000}"/>
    <cellStyle name="Currency 4 2" xfId="188" xr:uid="{00000000-0005-0000-0000-0000E0050000}"/>
    <cellStyle name="Currency 4 2 2" xfId="718" xr:uid="{00000000-0005-0000-0000-0000E1050000}"/>
    <cellStyle name="Currency 4 3" xfId="189" xr:uid="{00000000-0005-0000-0000-0000E2050000}"/>
    <cellStyle name="Currency 4 3 2" xfId="190" xr:uid="{00000000-0005-0000-0000-0000E3050000}"/>
    <cellStyle name="Currency 4 3 2 2" xfId="720" xr:uid="{00000000-0005-0000-0000-0000E4050000}"/>
    <cellStyle name="Currency 4 3 3" xfId="719" xr:uid="{00000000-0005-0000-0000-0000E5050000}"/>
    <cellStyle name="Currency 4 4" xfId="191" xr:uid="{00000000-0005-0000-0000-0000E6050000}"/>
    <cellStyle name="Currency 4 5" xfId="192" xr:uid="{00000000-0005-0000-0000-0000E7050000}"/>
    <cellStyle name="Currency 4 5 2" xfId="721" xr:uid="{00000000-0005-0000-0000-0000E8050000}"/>
    <cellStyle name="Currency 4 6" xfId="717" xr:uid="{00000000-0005-0000-0000-0000E9050000}"/>
    <cellStyle name="Currency 5" xfId="193" xr:uid="{00000000-0005-0000-0000-0000EA050000}"/>
    <cellStyle name="Currency 5 2" xfId="194" xr:uid="{00000000-0005-0000-0000-0000EB050000}"/>
    <cellStyle name="Currency 5 2 2" xfId="195" xr:uid="{00000000-0005-0000-0000-0000EC050000}"/>
    <cellStyle name="Currency 5 2 2 2" xfId="196" xr:uid="{00000000-0005-0000-0000-0000ED050000}"/>
    <cellStyle name="Currency 5 2 2 2 10" xfId="2801" xr:uid="{00000000-0005-0000-0000-0000EE050000}"/>
    <cellStyle name="Currency 5 2 2 2 2" xfId="197" xr:uid="{00000000-0005-0000-0000-0000EF050000}"/>
    <cellStyle name="Currency 5 2 2 2 2 2" xfId="198" xr:uid="{00000000-0005-0000-0000-0000F0050000}"/>
    <cellStyle name="Currency 5 2 2 2 2 2 2" xfId="726" xr:uid="{00000000-0005-0000-0000-0000F1050000}"/>
    <cellStyle name="Currency 5 2 2 2 2 2 2 2" xfId="2980" xr:uid="{00000000-0005-0000-0000-0000F2050000}"/>
    <cellStyle name="Currency 5 2 2 2 2 2 3" xfId="1162" xr:uid="{00000000-0005-0000-0000-0000F3050000}"/>
    <cellStyle name="Currency 5 2 2 2 2 2 3 2" xfId="3393" xr:uid="{00000000-0005-0000-0000-0000F4050000}"/>
    <cellStyle name="Currency 5 2 2 2 2 2 4" xfId="1576" xr:uid="{00000000-0005-0000-0000-0000F5050000}"/>
    <cellStyle name="Currency 5 2 2 2 2 2 4 2" xfId="3806" xr:uid="{00000000-0005-0000-0000-0000F6050000}"/>
    <cellStyle name="Currency 5 2 2 2 2 2 5" xfId="1990" xr:uid="{00000000-0005-0000-0000-0000F7050000}"/>
    <cellStyle name="Currency 5 2 2 2 2 2 5 2" xfId="4219" xr:uid="{00000000-0005-0000-0000-0000F8050000}"/>
    <cellStyle name="Currency 5 2 2 2 2 2 6" xfId="2425" xr:uid="{00000000-0005-0000-0000-0000F9050000}"/>
    <cellStyle name="Currency 5 2 2 2 2 2 7" xfId="2722" xr:uid="{00000000-0005-0000-0000-0000FA050000}"/>
    <cellStyle name="Currency 5 2 2 2 2 2 8" xfId="2803" xr:uid="{00000000-0005-0000-0000-0000FB050000}"/>
    <cellStyle name="Currency 5 2 2 2 2 3" xfId="725" xr:uid="{00000000-0005-0000-0000-0000FC050000}"/>
    <cellStyle name="Currency 5 2 2 2 2 3 2" xfId="2979" xr:uid="{00000000-0005-0000-0000-0000FD050000}"/>
    <cellStyle name="Currency 5 2 2 2 2 4" xfId="1161" xr:uid="{00000000-0005-0000-0000-0000FE050000}"/>
    <cellStyle name="Currency 5 2 2 2 2 4 2" xfId="3392" xr:uid="{00000000-0005-0000-0000-0000FF050000}"/>
    <cellStyle name="Currency 5 2 2 2 2 5" xfId="1575" xr:uid="{00000000-0005-0000-0000-000000060000}"/>
    <cellStyle name="Currency 5 2 2 2 2 5 2" xfId="3805" xr:uid="{00000000-0005-0000-0000-000001060000}"/>
    <cellStyle name="Currency 5 2 2 2 2 6" xfId="1989" xr:uid="{00000000-0005-0000-0000-000002060000}"/>
    <cellStyle name="Currency 5 2 2 2 2 6 2" xfId="4218" xr:uid="{00000000-0005-0000-0000-000003060000}"/>
    <cellStyle name="Currency 5 2 2 2 2 7" xfId="2424" xr:uid="{00000000-0005-0000-0000-000004060000}"/>
    <cellStyle name="Currency 5 2 2 2 2 8" xfId="2721" xr:uid="{00000000-0005-0000-0000-000005060000}"/>
    <cellStyle name="Currency 5 2 2 2 2 9" xfId="2802" xr:uid="{00000000-0005-0000-0000-000006060000}"/>
    <cellStyle name="Currency 5 2 2 2 3" xfId="199" xr:uid="{00000000-0005-0000-0000-000007060000}"/>
    <cellStyle name="Currency 5 2 2 2 3 2" xfId="727" xr:uid="{00000000-0005-0000-0000-000008060000}"/>
    <cellStyle name="Currency 5 2 2 2 3 2 2" xfId="2981" xr:uid="{00000000-0005-0000-0000-000009060000}"/>
    <cellStyle name="Currency 5 2 2 2 3 3" xfId="1163" xr:uid="{00000000-0005-0000-0000-00000A060000}"/>
    <cellStyle name="Currency 5 2 2 2 3 3 2" xfId="3394" xr:uid="{00000000-0005-0000-0000-00000B060000}"/>
    <cellStyle name="Currency 5 2 2 2 3 4" xfId="1577" xr:uid="{00000000-0005-0000-0000-00000C060000}"/>
    <cellStyle name="Currency 5 2 2 2 3 4 2" xfId="3807" xr:uid="{00000000-0005-0000-0000-00000D060000}"/>
    <cellStyle name="Currency 5 2 2 2 3 5" xfId="1991" xr:uid="{00000000-0005-0000-0000-00000E060000}"/>
    <cellStyle name="Currency 5 2 2 2 3 5 2" xfId="4220" xr:uid="{00000000-0005-0000-0000-00000F060000}"/>
    <cellStyle name="Currency 5 2 2 2 3 6" xfId="2426" xr:uid="{00000000-0005-0000-0000-000010060000}"/>
    <cellStyle name="Currency 5 2 2 2 3 7" xfId="2723" xr:uid="{00000000-0005-0000-0000-000011060000}"/>
    <cellStyle name="Currency 5 2 2 2 3 8" xfId="2804" xr:uid="{00000000-0005-0000-0000-000012060000}"/>
    <cellStyle name="Currency 5 2 2 2 4" xfId="724" xr:uid="{00000000-0005-0000-0000-000013060000}"/>
    <cellStyle name="Currency 5 2 2 2 4 2" xfId="2978" xr:uid="{00000000-0005-0000-0000-000014060000}"/>
    <cellStyle name="Currency 5 2 2 2 5" xfId="1160" xr:uid="{00000000-0005-0000-0000-000015060000}"/>
    <cellStyle name="Currency 5 2 2 2 5 2" xfId="3391" xr:uid="{00000000-0005-0000-0000-000016060000}"/>
    <cellStyle name="Currency 5 2 2 2 6" xfId="1574" xr:uid="{00000000-0005-0000-0000-000017060000}"/>
    <cellStyle name="Currency 5 2 2 2 6 2" xfId="3804" xr:uid="{00000000-0005-0000-0000-000018060000}"/>
    <cellStyle name="Currency 5 2 2 2 7" xfId="1988" xr:uid="{00000000-0005-0000-0000-000019060000}"/>
    <cellStyle name="Currency 5 2 2 2 7 2" xfId="4217" xr:uid="{00000000-0005-0000-0000-00001A060000}"/>
    <cellStyle name="Currency 5 2 2 2 8" xfId="2423" xr:uid="{00000000-0005-0000-0000-00001B060000}"/>
    <cellStyle name="Currency 5 2 2 2 9" xfId="2720" xr:uid="{00000000-0005-0000-0000-00001C060000}"/>
    <cellStyle name="Currency 5 2 2 3" xfId="200" xr:uid="{00000000-0005-0000-0000-00001D060000}"/>
    <cellStyle name="Currency 5 2 2 3 2" xfId="201" xr:uid="{00000000-0005-0000-0000-00001E060000}"/>
    <cellStyle name="Currency 5 2 2 3 2 2" xfId="729" xr:uid="{00000000-0005-0000-0000-00001F060000}"/>
    <cellStyle name="Currency 5 2 2 3 2 2 2" xfId="2983" xr:uid="{00000000-0005-0000-0000-000020060000}"/>
    <cellStyle name="Currency 5 2 2 3 2 3" xfId="1165" xr:uid="{00000000-0005-0000-0000-000021060000}"/>
    <cellStyle name="Currency 5 2 2 3 2 3 2" xfId="3396" xr:uid="{00000000-0005-0000-0000-000022060000}"/>
    <cellStyle name="Currency 5 2 2 3 2 4" xfId="1579" xr:uid="{00000000-0005-0000-0000-000023060000}"/>
    <cellStyle name="Currency 5 2 2 3 2 4 2" xfId="3809" xr:uid="{00000000-0005-0000-0000-000024060000}"/>
    <cellStyle name="Currency 5 2 2 3 2 5" xfId="1993" xr:uid="{00000000-0005-0000-0000-000025060000}"/>
    <cellStyle name="Currency 5 2 2 3 2 5 2" xfId="4222" xr:uid="{00000000-0005-0000-0000-000026060000}"/>
    <cellStyle name="Currency 5 2 2 3 2 6" xfId="2428" xr:uid="{00000000-0005-0000-0000-000027060000}"/>
    <cellStyle name="Currency 5 2 2 3 2 7" xfId="2725" xr:uid="{00000000-0005-0000-0000-000028060000}"/>
    <cellStyle name="Currency 5 2 2 3 2 8" xfId="2806" xr:uid="{00000000-0005-0000-0000-000029060000}"/>
    <cellStyle name="Currency 5 2 2 3 3" xfId="728" xr:uid="{00000000-0005-0000-0000-00002A060000}"/>
    <cellStyle name="Currency 5 2 2 3 3 2" xfId="2982" xr:uid="{00000000-0005-0000-0000-00002B060000}"/>
    <cellStyle name="Currency 5 2 2 3 4" xfId="1164" xr:uid="{00000000-0005-0000-0000-00002C060000}"/>
    <cellStyle name="Currency 5 2 2 3 4 2" xfId="3395" xr:uid="{00000000-0005-0000-0000-00002D060000}"/>
    <cellStyle name="Currency 5 2 2 3 5" xfId="1578" xr:uid="{00000000-0005-0000-0000-00002E060000}"/>
    <cellStyle name="Currency 5 2 2 3 5 2" xfId="3808" xr:uid="{00000000-0005-0000-0000-00002F060000}"/>
    <cellStyle name="Currency 5 2 2 3 6" xfId="1992" xr:uid="{00000000-0005-0000-0000-000030060000}"/>
    <cellStyle name="Currency 5 2 2 3 6 2" xfId="4221" xr:uid="{00000000-0005-0000-0000-000031060000}"/>
    <cellStyle name="Currency 5 2 2 3 7" xfId="2427" xr:uid="{00000000-0005-0000-0000-000032060000}"/>
    <cellStyle name="Currency 5 2 2 3 8" xfId="2724" xr:uid="{00000000-0005-0000-0000-000033060000}"/>
    <cellStyle name="Currency 5 2 2 3 9" xfId="2805" xr:uid="{00000000-0005-0000-0000-000034060000}"/>
    <cellStyle name="Currency 5 2 2 4" xfId="202" xr:uid="{00000000-0005-0000-0000-000035060000}"/>
    <cellStyle name="Currency 5 2 2 4 2" xfId="730" xr:uid="{00000000-0005-0000-0000-000036060000}"/>
    <cellStyle name="Currency 5 2 2 4 2 2" xfId="2984" xr:uid="{00000000-0005-0000-0000-000037060000}"/>
    <cellStyle name="Currency 5 2 2 4 3" xfId="1166" xr:uid="{00000000-0005-0000-0000-000038060000}"/>
    <cellStyle name="Currency 5 2 2 4 3 2" xfId="3397" xr:uid="{00000000-0005-0000-0000-000039060000}"/>
    <cellStyle name="Currency 5 2 2 4 4" xfId="1580" xr:uid="{00000000-0005-0000-0000-00003A060000}"/>
    <cellStyle name="Currency 5 2 2 4 4 2" xfId="3810" xr:uid="{00000000-0005-0000-0000-00003B060000}"/>
    <cellStyle name="Currency 5 2 2 4 5" xfId="1994" xr:uid="{00000000-0005-0000-0000-00003C060000}"/>
    <cellStyle name="Currency 5 2 2 4 5 2" xfId="4223" xr:uid="{00000000-0005-0000-0000-00003D060000}"/>
    <cellStyle name="Currency 5 2 2 4 6" xfId="2429" xr:uid="{00000000-0005-0000-0000-00003E060000}"/>
    <cellStyle name="Currency 5 2 2 4 7" xfId="2726" xr:uid="{00000000-0005-0000-0000-00003F060000}"/>
    <cellStyle name="Currency 5 2 2 4 8" xfId="2807" xr:uid="{00000000-0005-0000-0000-000040060000}"/>
    <cellStyle name="Currency 5 2 2 5" xfId="203" xr:uid="{00000000-0005-0000-0000-000041060000}"/>
    <cellStyle name="Currency 5 2 2 5 2" xfId="731" xr:uid="{00000000-0005-0000-0000-000042060000}"/>
    <cellStyle name="Currency 5 2 2 5 2 2" xfId="2985" xr:uid="{00000000-0005-0000-0000-000043060000}"/>
    <cellStyle name="Currency 5 2 2 5 3" xfId="1167" xr:uid="{00000000-0005-0000-0000-000044060000}"/>
    <cellStyle name="Currency 5 2 2 5 3 2" xfId="3398" xr:uid="{00000000-0005-0000-0000-000045060000}"/>
    <cellStyle name="Currency 5 2 2 5 4" xfId="1581" xr:uid="{00000000-0005-0000-0000-000046060000}"/>
    <cellStyle name="Currency 5 2 2 5 4 2" xfId="3811" xr:uid="{00000000-0005-0000-0000-000047060000}"/>
    <cellStyle name="Currency 5 2 2 5 5" xfId="1995" xr:uid="{00000000-0005-0000-0000-000048060000}"/>
    <cellStyle name="Currency 5 2 2 5 5 2" xfId="4224" xr:uid="{00000000-0005-0000-0000-000049060000}"/>
    <cellStyle name="Currency 5 2 2 5 6" xfId="2430" xr:uid="{00000000-0005-0000-0000-00004A060000}"/>
    <cellStyle name="Currency 5 2 2 5 7" xfId="2727" xr:uid="{00000000-0005-0000-0000-00004B060000}"/>
    <cellStyle name="Currency 5 2 2 5 8" xfId="2808" xr:uid="{00000000-0005-0000-0000-00004C060000}"/>
    <cellStyle name="Currency 5 2 3" xfId="204" xr:uid="{00000000-0005-0000-0000-00004D060000}"/>
    <cellStyle name="Currency 5 2 3 2" xfId="732" xr:uid="{00000000-0005-0000-0000-00004E060000}"/>
    <cellStyle name="Currency 5 2 4" xfId="205" xr:uid="{00000000-0005-0000-0000-00004F060000}"/>
    <cellStyle name="Currency 5 2 4 2" xfId="206" xr:uid="{00000000-0005-0000-0000-000050060000}"/>
    <cellStyle name="Currency 5 2 4 2 2" xfId="734" xr:uid="{00000000-0005-0000-0000-000051060000}"/>
    <cellStyle name="Currency 5 2 4 2 2 2" xfId="2987" xr:uid="{00000000-0005-0000-0000-000052060000}"/>
    <cellStyle name="Currency 5 2 4 2 3" xfId="1169" xr:uid="{00000000-0005-0000-0000-000053060000}"/>
    <cellStyle name="Currency 5 2 4 2 3 2" xfId="3400" xr:uid="{00000000-0005-0000-0000-000054060000}"/>
    <cellStyle name="Currency 5 2 4 2 4" xfId="1583" xr:uid="{00000000-0005-0000-0000-000055060000}"/>
    <cellStyle name="Currency 5 2 4 2 4 2" xfId="3813" xr:uid="{00000000-0005-0000-0000-000056060000}"/>
    <cellStyle name="Currency 5 2 4 2 5" xfId="1997" xr:uid="{00000000-0005-0000-0000-000057060000}"/>
    <cellStyle name="Currency 5 2 4 2 5 2" xfId="4226" xr:uid="{00000000-0005-0000-0000-000058060000}"/>
    <cellStyle name="Currency 5 2 4 2 6" xfId="2432" xr:uid="{00000000-0005-0000-0000-000059060000}"/>
    <cellStyle name="Currency 5 2 4 2 7" xfId="2729" xr:uid="{00000000-0005-0000-0000-00005A060000}"/>
    <cellStyle name="Currency 5 2 4 2 8" xfId="2810" xr:uid="{00000000-0005-0000-0000-00005B060000}"/>
    <cellStyle name="Currency 5 2 4 3" xfId="733" xr:uid="{00000000-0005-0000-0000-00005C060000}"/>
    <cellStyle name="Currency 5 2 4 3 2" xfId="2986" xr:uid="{00000000-0005-0000-0000-00005D060000}"/>
    <cellStyle name="Currency 5 2 4 4" xfId="1168" xr:uid="{00000000-0005-0000-0000-00005E060000}"/>
    <cellStyle name="Currency 5 2 4 4 2" xfId="3399" xr:uid="{00000000-0005-0000-0000-00005F060000}"/>
    <cellStyle name="Currency 5 2 4 5" xfId="1582" xr:uid="{00000000-0005-0000-0000-000060060000}"/>
    <cellStyle name="Currency 5 2 4 5 2" xfId="3812" xr:uid="{00000000-0005-0000-0000-000061060000}"/>
    <cellStyle name="Currency 5 2 4 6" xfId="1996" xr:uid="{00000000-0005-0000-0000-000062060000}"/>
    <cellStyle name="Currency 5 2 4 6 2" xfId="4225" xr:uid="{00000000-0005-0000-0000-000063060000}"/>
    <cellStyle name="Currency 5 2 4 7" xfId="2431" xr:uid="{00000000-0005-0000-0000-000064060000}"/>
    <cellStyle name="Currency 5 2 4 8" xfId="2728" xr:uid="{00000000-0005-0000-0000-000065060000}"/>
    <cellStyle name="Currency 5 2 4 9" xfId="2809" xr:uid="{00000000-0005-0000-0000-000066060000}"/>
    <cellStyle name="Currency 5 2 5" xfId="207" xr:uid="{00000000-0005-0000-0000-000067060000}"/>
    <cellStyle name="Currency 5 2 5 2" xfId="735" xr:uid="{00000000-0005-0000-0000-000068060000}"/>
    <cellStyle name="Currency 5 2 5 2 2" xfId="2988" xr:uid="{00000000-0005-0000-0000-000069060000}"/>
    <cellStyle name="Currency 5 2 5 3" xfId="1170" xr:uid="{00000000-0005-0000-0000-00006A060000}"/>
    <cellStyle name="Currency 5 2 5 3 2" xfId="3401" xr:uid="{00000000-0005-0000-0000-00006B060000}"/>
    <cellStyle name="Currency 5 2 5 4" xfId="1584" xr:uid="{00000000-0005-0000-0000-00006C060000}"/>
    <cellStyle name="Currency 5 2 5 4 2" xfId="3814" xr:uid="{00000000-0005-0000-0000-00006D060000}"/>
    <cellStyle name="Currency 5 2 5 5" xfId="1998" xr:uid="{00000000-0005-0000-0000-00006E060000}"/>
    <cellStyle name="Currency 5 2 5 5 2" xfId="4227" xr:uid="{00000000-0005-0000-0000-00006F060000}"/>
    <cellStyle name="Currency 5 2 5 6" xfId="2433" xr:uid="{00000000-0005-0000-0000-000070060000}"/>
    <cellStyle name="Currency 5 2 5 7" xfId="2730" xr:uid="{00000000-0005-0000-0000-000071060000}"/>
    <cellStyle name="Currency 5 2 5 8" xfId="2811" xr:uid="{00000000-0005-0000-0000-000072060000}"/>
    <cellStyle name="Currency 5 2 6" xfId="208" xr:uid="{00000000-0005-0000-0000-000073060000}"/>
    <cellStyle name="Currency 5 2 6 2" xfId="736" xr:uid="{00000000-0005-0000-0000-000074060000}"/>
    <cellStyle name="Currency 5 2 6 2 2" xfId="2989" xr:uid="{00000000-0005-0000-0000-000075060000}"/>
    <cellStyle name="Currency 5 2 6 3" xfId="1171" xr:uid="{00000000-0005-0000-0000-000076060000}"/>
    <cellStyle name="Currency 5 2 6 3 2" xfId="3402" xr:uid="{00000000-0005-0000-0000-000077060000}"/>
    <cellStyle name="Currency 5 2 6 4" xfId="1585" xr:uid="{00000000-0005-0000-0000-000078060000}"/>
    <cellStyle name="Currency 5 2 6 4 2" xfId="3815" xr:uid="{00000000-0005-0000-0000-000079060000}"/>
    <cellStyle name="Currency 5 2 6 5" xfId="1999" xr:uid="{00000000-0005-0000-0000-00007A060000}"/>
    <cellStyle name="Currency 5 2 6 5 2" xfId="4228" xr:uid="{00000000-0005-0000-0000-00007B060000}"/>
    <cellStyle name="Currency 5 2 6 6" xfId="2434" xr:uid="{00000000-0005-0000-0000-00007C060000}"/>
    <cellStyle name="Currency 5 2 6 7" xfId="2731" xr:uid="{00000000-0005-0000-0000-00007D060000}"/>
    <cellStyle name="Currency 5 2 6 8" xfId="2812" xr:uid="{00000000-0005-0000-0000-00007E060000}"/>
    <cellStyle name="Currency 5 2 7" xfId="723" xr:uid="{00000000-0005-0000-0000-00007F060000}"/>
    <cellStyle name="Currency 5 3" xfId="209" xr:uid="{00000000-0005-0000-0000-000080060000}"/>
    <cellStyle name="Currency 5 3 2" xfId="210" xr:uid="{00000000-0005-0000-0000-000081060000}"/>
    <cellStyle name="Currency 5 3 2 10" xfId="2813" xr:uid="{00000000-0005-0000-0000-000082060000}"/>
    <cellStyle name="Currency 5 3 2 2" xfId="211" xr:uid="{00000000-0005-0000-0000-000083060000}"/>
    <cellStyle name="Currency 5 3 2 2 2" xfId="212" xr:uid="{00000000-0005-0000-0000-000084060000}"/>
    <cellStyle name="Currency 5 3 2 2 2 2" xfId="739" xr:uid="{00000000-0005-0000-0000-000085060000}"/>
    <cellStyle name="Currency 5 3 2 2 2 2 2" xfId="2992" xr:uid="{00000000-0005-0000-0000-000086060000}"/>
    <cellStyle name="Currency 5 3 2 2 2 3" xfId="1174" xr:uid="{00000000-0005-0000-0000-000087060000}"/>
    <cellStyle name="Currency 5 3 2 2 2 3 2" xfId="3405" xr:uid="{00000000-0005-0000-0000-000088060000}"/>
    <cellStyle name="Currency 5 3 2 2 2 4" xfId="1588" xr:uid="{00000000-0005-0000-0000-000089060000}"/>
    <cellStyle name="Currency 5 3 2 2 2 4 2" xfId="3818" xr:uid="{00000000-0005-0000-0000-00008A060000}"/>
    <cellStyle name="Currency 5 3 2 2 2 5" xfId="2002" xr:uid="{00000000-0005-0000-0000-00008B060000}"/>
    <cellStyle name="Currency 5 3 2 2 2 5 2" xfId="4231" xr:uid="{00000000-0005-0000-0000-00008C060000}"/>
    <cellStyle name="Currency 5 3 2 2 2 6" xfId="2437" xr:uid="{00000000-0005-0000-0000-00008D060000}"/>
    <cellStyle name="Currency 5 3 2 2 2 7" xfId="2734" xr:uid="{00000000-0005-0000-0000-00008E060000}"/>
    <cellStyle name="Currency 5 3 2 2 2 8" xfId="2815" xr:uid="{00000000-0005-0000-0000-00008F060000}"/>
    <cellStyle name="Currency 5 3 2 2 3" xfId="738" xr:uid="{00000000-0005-0000-0000-000090060000}"/>
    <cellStyle name="Currency 5 3 2 2 3 2" xfId="2991" xr:uid="{00000000-0005-0000-0000-000091060000}"/>
    <cellStyle name="Currency 5 3 2 2 4" xfId="1173" xr:uid="{00000000-0005-0000-0000-000092060000}"/>
    <cellStyle name="Currency 5 3 2 2 4 2" xfId="3404" xr:uid="{00000000-0005-0000-0000-000093060000}"/>
    <cellStyle name="Currency 5 3 2 2 5" xfId="1587" xr:uid="{00000000-0005-0000-0000-000094060000}"/>
    <cellStyle name="Currency 5 3 2 2 5 2" xfId="3817" xr:uid="{00000000-0005-0000-0000-000095060000}"/>
    <cellStyle name="Currency 5 3 2 2 6" xfId="2001" xr:uid="{00000000-0005-0000-0000-000096060000}"/>
    <cellStyle name="Currency 5 3 2 2 6 2" xfId="4230" xr:uid="{00000000-0005-0000-0000-000097060000}"/>
    <cellStyle name="Currency 5 3 2 2 7" xfId="2436" xr:uid="{00000000-0005-0000-0000-000098060000}"/>
    <cellStyle name="Currency 5 3 2 2 8" xfId="2733" xr:uid="{00000000-0005-0000-0000-000099060000}"/>
    <cellStyle name="Currency 5 3 2 2 9" xfId="2814" xr:uid="{00000000-0005-0000-0000-00009A060000}"/>
    <cellStyle name="Currency 5 3 2 3" xfId="213" xr:uid="{00000000-0005-0000-0000-00009B060000}"/>
    <cellStyle name="Currency 5 3 2 3 2" xfId="740" xr:uid="{00000000-0005-0000-0000-00009C060000}"/>
    <cellStyle name="Currency 5 3 2 3 2 2" xfId="2993" xr:uid="{00000000-0005-0000-0000-00009D060000}"/>
    <cellStyle name="Currency 5 3 2 3 3" xfId="1175" xr:uid="{00000000-0005-0000-0000-00009E060000}"/>
    <cellStyle name="Currency 5 3 2 3 3 2" xfId="3406" xr:uid="{00000000-0005-0000-0000-00009F060000}"/>
    <cellStyle name="Currency 5 3 2 3 4" xfId="1589" xr:uid="{00000000-0005-0000-0000-0000A0060000}"/>
    <cellStyle name="Currency 5 3 2 3 4 2" xfId="3819" xr:uid="{00000000-0005-0000-0000-0000A1060000}"/>
    <cellStyle name="Currency 5 3 2 3 5" xfId="2003" xr:uid="{00000000-0005-0000-0000-0000A2060000}"/>
    <cellStyle name="Currency 5 3 2 3 5 2" xfId="4232" xr:uid="{00000000-0005-0000-0000-0000A3060000}"/>
    <cellStyle name="Currency 5 3 2 3 6" xfId="2438" xr:uid="{00000000-0005-0000-0000-0000A4060000}"/>
    <cellStyle name="Currency 5 3 2 3 7" xfId="2735" xr:uid="{00000000-0005-0000-0000-0000A5060000}"/>
    <cellStyle name="Currency 5 3 2 3 8" xfId="2816" xr:uid="{00000000-0005-0000-0000-0000A6060000}"/>
    <cellStyle name="Currency 5 3 2 4" xfId="737" xr:uid="{00000000-0005-0000-0000-0000A7060000}"/>
    <cellStyle name="Currency 5 3 2 4 2" xfId="2990" xr:uid="{00000000-0005-0000-0000-0000A8060000}"/>
    <cellStyle name="Currency 5 3 2 5" xfId="1172" xr:uid="{00000000-0005-0000-0000-0000A9060000}"/>
    <cellStyle name="Currency 5 3 2 5 2" xfId="3403" xr:uid="{00000000-0005-0000-0000-0000AA060000}"/>
    <cellStyle name="Currency 5 3 2 6" xfId="1586" xr:uid="{00000000-0005-0000-0000-0000AB060000}"/>
    <cellStyle name="Currency 5 3 2 6 2" xfId="3816" xr:uid="{00000000-0005-0000-0000-0000AC060000}"/>
    <cellStyle name="Currency 5 3 2 7" xfId="2000" xr:uid="{00000000-0005-0000-0000-0000AD060000}"/>
    <cellStyle name="Currency 5 3 2 7 2" xfId="4229" xr:uid="{00000000-0005-0000-0000-0000AE060000}"/>
    <cellStyle name="Currency 5 3 2 8" xfId="2435" xr:uid="{00000000-0005-0000-0000-0000AF060000}"/>
    <cellStyle name="Currency 5 3 2 9" xfId="2732" xr:uid="{00000000-0005-0000-0000-0000B0060000}"/>
    <cellStyle name="Currency 5 3 3" xfId="214" xr:uid="{00000000-0005-0000-0000-0000B1060000}"/>
    <cellStyle name="Currency 5 3 3 2" xfId="215" xr:uid="{00000000-0005-0000-0000-0000B2060000}"/>
    <cellStyle name="Currency 5 3 3 2 2" xfId="742" xr:uid="{00000000-0005-0000-0000-0000B3060000}"/>
    <cellStyle name="Currency 5 3 3 2 2 2" xfId="2995" xr:uid="{00000000-0005-0000-0000-0000B4060000}"/>
    <cellStyle name="Currency 5 3 3 2 3" xfId="1177" xr:uid="{00000000-0005-0000-0000-0000B5060000}"/>
    <cellStyle name="Currency 5 3 3 2 3 2" xfId="3408" xr:uid="{00000000-0005-0000-0000-0000B6060000}"/>
    <cellStyle name="Currency 5 3 3 2 4" xfId="1591" xr:uid="{00000000-0005-0000-0000-0000B7060000}"/>
    <cellStyle name="Currency 5 3 3 2 4 2" xfId="3821" xr:uid="{00000000-0005-0000-0000-0000B8060000}"/>
    <cellStyle name="Currency 5 3 3 2 5" xfId="2005" xr:uid="{00000000-0005-0000-0000-0000B9060000}"/>
    <cellStyle name="Currency 5 3 3 2 5 2" xfId="4234" xr:uid="{00000000-0005-0000-0000-0000BA060000}"/>
    <cellStyle name="Currency 5 3 3 2 6" xfId="2440" xr:uid="{00000000-0005-0000-0000-0000BB060000}"/>
    <cellStyle name="Currency 5 3 3 2 7" xfId="2737" xr:uid="{00000000-0005-0000-0000-0000BC060000}"/>
    <cellStyle name="Currency 5 3 3 2 8" xfId="2818" xr:uid="{00000000-0005-0000-0000-0000BD060000}"/>
    <cellStyle name="Currency 5 3 3 3" xfId="741" xr:uid="{00000000-0005-0000-0000-0000BE060000}"/>
    <cellStyle name="Currency 5 3 3 3 2" xfId="2994" xr:uid="{00000000-0005-0000-0000-0000BF060000}"/>
    <cellStyle name="Currency 5 3 3 4" xfId="1176" xr:uid="{00000000-0005-0000-0000-0000C0060000}"/>
    <cellStyle name="Currency 5 3 3 4 2" xfId="3407" xr:uid="{00000000-0005-0000-0000-0000C1060000}"/>
    <cellStyle name="Currency 5 3 3 5" xfId="1590" xr:uid="{00000000-0005-0000-0000-0000C2060000}"/>
    <cellStyle name="Currency 5 3 3 5 2" xfId="3820" xr:uid="{00000000-0005-0000-0000-0000C3060000}"/>
    <cellStyle name="Currency 5 3 3 6" xfId="2004" xr:uid="{00000000-0005-0000-0000-0000C4060000}"/>
    <cellStyle name="Currency 5 3 3 6 2" xfId="4233" xr:uid="{00000000-0005-0000-0000-0000C5060000}"/>
    <cellStyle name="Currency 5 3 3 7" xfId="2439" xr:uid="{00000000-0005-0000-0000-0000C6060000}"/>
    <cellStyle name="Currency 5 3 3 8" xfId="2736" xr:uid="{00000000-0005-0000-0000-0000C7060000}"/>
    <cellStyle name="Currency 5 3 3 9" xfId="2817" xr:uid="{00000000-0005-0000-0000-0000C8060000}"/>
    <cellStyle name="Currency 5 3 4" xfId="216" xr:uid="{00000000-0005-0000-0000-0000C9060000}"/>
    <cellStyle name="Currency 5 3 4 2" xfId="743" xr:uid="{00000000-0005-0000-0000-0000CA060000}"/>
    <cellStyle name="Currency 5 3 4 2 2" xfId="2996" xr:uid="{00000000-0005-0000-0000-0000CB060000}"/>
    <cellStyle name="Currency 5 3 4 3" xfId="1178" xr:uid="{00000000-0005-0000-0000-0000CC060000}"/>
    <cellStyle name="Currency 5 3 4 3 2" xfId="3409" xr:uid="{00000000-0005-0000-0000-0000CD060000}"/>
    <cellStyle name="Currency 5 3 4 4" xfId="1592" xr:uid="{00000000-0005-0000-0000-0000CE060000}"/>
    <cellStyle name="Currency 5 3 4 4 2" xfId="3822" xr:uid="{00000000-0005-0000-0000-0000CF060000}"/>
    <cellStyle name="Currency 5 3 4 5" xfId="2006" xr:uid="{00000000-0005-0000-0000-0000D0060000}"/>
    <cellStyle name="Currency 5 3 4 5 2" xfId="4235" xr:uid="{00000000-0005-0000-0000-0000D1060000}"/>
    <cellStyle name="Currency 5 3 4 6" xfId="2441" xr:uid="{00000000-0005-0000-0000-0000D2060000}"/>
    <cellStyle name="Currency 5 3 4 7" xfId="2738" xr:uid="{00000000-0005-0000-0000-0000D3060000}"/>
    <cellStyle name="Currency 5 3 4 8" xfId="2819" xr:uid="{00000000-0005-0000-0000-0000D4060000}"/>
    <cellStyle name="Currency 5 3 5" xfId="217" xr:uid="{00000000-0005-0000-0000-0000D5060000}"/>
    <cellStyle name="Currency 5 3 5 2" xfId="744" xr:uid="{00000000-0005-0000-0000-0000D6060000}"/>
    <cellStyle name="Currency 5 3 5 2 2" xfId="2997" xr:uid="{00000000-0005-0000-0000-0000D7060000}"/>
    <cellStyle name="Currency 5 3 5 3" xfId="1179" xr:uid="{00000000-0005-0000-0000-0000D8060000}"/>
    <cellStyle name="Currency 5 3 5 3 2" xfId="3410" xr:uid="{00000000-0005-0000-0000-0000D9060000}"/>
    <cellStyle name="Currency 5 3 5 4" xfId="1593" xr:uid="{00000000-0005-0000-0000-0000DA060000}"/>
    <cellStyle name="Currency 5 3 5 4 2" xfId="3823" xr:uid="{00000000-0005-0000-0000-0000DB060000}"/>
    <cellStyle name="Currency 5 3 5 5" xfId="2007" xr:uid="{00000000-0005-0000-0000-0000DC060000}"/>
    <cellStyle name="Currency 5 3 5 5 2" xfId="4236" xr:uid="{00000000-0005-0000-0000-0000DD060000}"/>
    <cellStyle name="Currency 5 3 5 6" xfId="2442" xr:uid="{00000000-0005-0000-0000-0000DE060000}"/>
    <cellStyle name="Currency 5 3 5 7" xfId="2739" xr:uid="{00000000-0005-0000-0000-0000DF060000}"/>
    <cellStyle name="Currency 5 3 5 8" xfId="2820" xr:uid="{00000000-0005-0000-0000-0000E0060000}"/>
    <cellStyle name="Currency 5 4" xfId="218" xr:uid="{00000000-0005-0000-0000-0000E1060000}"/>
    <cellStyle name="Currency 5 4 2" xfId="745" xr:uid="{00000000-0005-0000-0000-0000E2060000}"/>
    <cellStyle name="Currency 5 5" xfId="219" xr:uid="{00000000-0005-0000-0000-0000E3060000}"/>
    <cellStyle name="Currency 5 5 2" xfId="220" xr:uid="{00000000-0005-0000-0000-0000E4060000}"/>
    <cellStyle name="Currency 5 5 2 2" xfId="747" xr:uid="{00000000-0005-0000-0000-0000E5060000}"/>
    <cellStyle name="Currency 5 5 2 2 2" xfId="2999" xr:uid="{00000000-0005-0000-0000-0000E6060000}"/>
    <cellStyle name="Currency 5 5 2 3" xfId="1181" xr:uid="{00000000-0005-0000-0000-0000E7060000}"/>
    <cellStyle name="Currency 5 5 2 3 2" xfId="3412" xr:uid="{00000000-0005-0000-0000-0000E8060000}"/>
    <cellStyle name="Currency 5 5 2 4" xfId="1595" xr:uid="{00000000-0005-0000-0000-0000E9060000}"/>
    <cellStyle name="Currency 5 5 2 4 2" xfId="3825" xr:uid="{00000000-0005-0000-0000-0000EA060000}"/>
    <cellStyle name="Currency 5 5 2 5" xfId="2009" xr:uid="{00000000-0005-0000-0000-0000EB060000}"/>
    <cellStyle name="Currency 5 5 2 5 2" xfId="4238" xr:uid="{00000000-0005-0000-0000-0000EC060000}"/>
    <cellStyle name="Currency 5 5 2 6" xfId="2444" xr:uid="{00000000-0005-0000-0000-0000ED060000}"/>
    <cellStyle name="Currency 5 5 2 7" xfId="2741" xr:uid="{00000000-0005-0000-0000-0000EE060000}"/>
    <cellStyle name="Currency 5 5 2 8" xfId="2822" xr:uid="{00000000-0005-0000-0000-0000EF060000}"/>
    <cellStyle name="Currency 5 5 3" xfId="746" xr:uid="{00000000-0005-0000-0000-0000F0060000}"/>
    <cellStyle name="Currency 5 5 3 2" xfId="2998" xr:uid="{00000000-0005-0000-0000-0000F1060000}"/>
    <cellStyle name="Currency 5 5 4" xfId="1180" xr:uid="{00000000-0005-0000-0000-0000F2060000}"/>
    <cellStyle name="Currency 5 5 4 2" xfId="3411" xr:uid="{00000000-0005-0000-0000-0000F3060000}"/>
    <cellStyle name="Currency 5 5 5" xfId="1594" xr:uid="{00000000-0005-0000-0000-0000F4060000}"/>
    <cellStyle name="Currency 5 5 5 2" xfId="3824" xr:uid="{00000000-0005-0000-0000-0000F5060000}"/>
    <cellStyle name="Currency 5 5 6" xfId="2008" xr:uid="{00000000-0005-0000-0000-0000F6060000}"/>
    <cellStyle name="Currency 5 5 6 2" xfId="4237" xr:uid="{00000000-0005-0000-0000-0000F7060000}"/>
    <cellStyle name="Currency 5 5 7" xfId="2443" xr:uid="{00000000-0005-0000-0000-0000F8060000}"/>
    <cellStyle name="Currency 5 5 8" xfId="2740" xr:uid="{00000000-0005-0000-0000-0000F9060000}"/>
    <cellStyle name="Currency 5 5 9" xfId="2821" xr:uid="{00000000-0005-0000-0000-0000FA060000}"/>
    <cellStyle name="Currency 5 6" xfId="221" xr:uid="{00000000-0005-0000-0000-0000FB060000}"/>
    <cellStyle name="Currency 5 6 2" xfId="748" xr:uid="{00000000-0005-0000-0000-0000FC060000}"/>
    <cellStyle name="Currency 5 6 2 2" xfId="3000" xr:uid="{00000000-0005-0000-0000-0000FD060000}"/>
    <cellStyle name="Currency 5 6 3" xfId="1182" xr:uid="{00000000-0005-0000-0000-0000FE060000}"/>
    <cellStyle name="Currency 5 6 3 2" xfId="3413" xr:uid="{00000000-0005-0000-0000-0000FF060000}"/>
    <cellStyle name="Currency 5 6 4" xfId="1596" xr:uid="{00000000-0005-0000-0000-000000070000}"/>
    <cellStyle name="Currency 5 6 4 2" xfId="3826" xr:uid="{00000000-0005-0000-0000-000001070000}"/>
    <cellStyle name="Currency 5 6 5" xfId="2010" xr:uid="{00000000-0005-0000-0000-000002070000}"/>
    <cellStyle name="Currency 5 6 5 2" xfId="4239" xr:uid="{00000000-0005-0000-0000-000003070000}"/>
    <cellStyle name="Currency 5 6 6" xfId="2445" xr:uid="{00000000-0005-0000-0000-000004070000}"/>
    <cellStyle name="Currency 5 6 7" xfId="2742" xr:uid="{00000000-0005-0000-0000-000005070000}"/>
    <cellStyle name="Currency 5 6 8" xfId="2823" xr:uid="{00000000-0005-0000-0000-000006070000}"/>
    <cellStyle name="Currency 5 7" xfId="222" xr:uid="{00000000-0005-0000-0000-000007070000}"/>
    <cellStyle name="Currency 5 7 2" xfId="749" xr:uid="{00000000-0005-0000-0000-000008070000}"/>
    <cellStyle name="Currency 5 7 2 2" xfId="3001" xr:uid="{00000000-0005-0000-0000-000009070000}"/>
    <cellStyle name="Currency 5 7 3" xfId="1183" xr:uid="{00000000-0005-0000-0000-00000A070000}"/>
    <cellStyle name="Currency 5 7 3 2" xfId="3414" xr:uid="{00000000-0005-0000-0000-00000B070000}"/>
    <cellStyle name="Currency 5 7 4" xfId="1597" xr:uid="{00000000-0005-0000-0000-00000C070000}"/>
    <cellStyle name="Currency 5 7 4 2" xfId="3827" xr:uid="{00000000-0005-0000-0000-00000D070000}"/>
    <cellStyle name="Currency 5 7 5" xfId="2011" xr:uid="{00000000-0005-0000-0000-00000E070000}"/>
    <cellStyle name="Currency 5 7 5 2" xfId="4240" xr:uid="{00000000-0005-0000-0000-00000F070000}"/>
    <cellStyle name="Currency 5 7 6" xfId="2446" xr:uid="{00000000-0005-0000-0000-000010070000}"/>
    <cellStyle name="Currency 5 7 7" xfId="2743" xr:uid="{00000000-0005-0000-0000-000011070000}"/>
    <cellStyle name="Currency 5 7 8" xfId="2824" xr:uid="{00000000-0005-0000-0000-000012070000}"/>
    <cellStyle name="Currency 5 8" xfId="722" xr:uid="{00000000-0005-0000-0000-000013070000}"/>
    <cellStyle name="Currency 6" xfId="223" xr:uid="{00000000-0005-0000-0000-000014070000}"/>
    <cellStyle name="Currency 6 2" xfId="224" xr:uid="{00000000-0005-0000-0000-000015070000}"/>
    <cellStyle name="Currency 6 3" xfId="225" xr:uid="{00000000-0005-0000-0000-000016070000}"/>
    <cellStyle name="Currency 6 3 2" xfId="751" xr:uid="{00000000-0005-0000-0000-000017070000}"/>
    <cellStyle name="Currency 6 4" xfId="750" xr:uid="{00000000-0005-0000-0000-000018070000}"/>
    <cellStyle name="Currency 7" xfId="226" xr:uid="{00000000-0005-0000-0000-000019070000}"/>
    <cellStyle name="Currency 7 2" xfId="227" xr:uid="{00000000-0005-0000-0000-00001A070000}"/>
    <cellStyle name="Currency 7 2 2" xfId="753" xr:uid="{00000000-0005-0000-0000-00001B070000}"/>
    <cellStyle name="Currency 7 3" xfId="228" xr:uid="{00000000-0005-0000-0000-00001C070000}"/>
    <cellStyle name="Currency 7 3 2" xfId="754" xr:uid="{00000000-0005-0000-0000-00001D070000}"/>
    <cellStyle name="Currency 7 4" xfId="229" xr:uid="{00000000-0005-0000-0000-00001E070000}"/>
    <cellStyle name="Currency 7 4 2" xfId="755" xr:uid="{00000000-0005-0000-0000-00001F070000}"/>
    <cellStyle name="Currency 7 5" xfId="752" xr:uid="{00000000-0005-0000-0000-000020070000}"/>
    <cellStyle name="Currency 8" xfId="230" xr:uid="{00000000-0005-0000-0000-000021070000}"/>
    <cellStyle name="Currency 8 2" xfId="231" xr:uid="{00000000-0005-0000-0000-000022070000}"/>
    <cellStyle name="Currency 8 2 2" xfId="757" xr:uid="{00000000-0005-0000-0000-000023070000}"/>
    <cellStyle name="Currency 8 3" xfId="756" xr:uid="{00000000-0005-0000-0000-000024070000}"/>
    <cellStyle name="Currency 9" xfId="232" xr:uid="{00000000-0005-0000-0000-000025070000}"/>
    <cellStyle name="Currency 9 2" xfId="233" xr:uid="{00000000-0005-0000-0000-000026070000}"/>
    <cellStyle name="Currency 9 2 2" xfId="759" xr:uid="{00000000-0005-0000-0000-000027070000}"/>
    <cellStyle name="Currency 9 3" xfId="758" xr:uid="{00000000-0005-0000-0000-000028070000}"/>
    <cellStyle name="Explanatory Text" xfId="234" builtinId="53" customBuiltin="1"/>
    <cellStyle name="Followed Hyperlink" xfId="4495" builtinId="9" hidden="1"/>
    <cellStyle name="Followed Hyperlink" xfId="4496" builtinId="9" hidden="1"/>
    <cellStyle name="Followed Hyperlink" xfId="4497" builtinId="9" hidden="1"/>
    <cellStyle name="Followed Hyperlink" xfId="4498" builtinId="9" hidden="1"/>
    <cellStyle name="Followed Hyperlink" xfId="4499" builtinId="9" hidden="1"/>
    <cellStyle name="Followed Hyperlink" xfId="4500" builtinId="9" hidden="1"/>
    <cellStyle name="Followed Hyperlink" xfId="4501" builtinId="9" hidden="1"/>
    <cellStyle name="Followed Hyperlink" xfId="4502" builtinId="9" hidden="1"/>
    <cellStyle name="Followed Hyperlink" xfId="4503" builtinId="9" hidden="1"/>
    <cellStyle name="Followed Hyperlink" xfId="4504" builtinId="9" hidden="1"/>
    <cellStyle name="Followed Hyperlink" xfId="4505" builtinId="9" hidden="1"/>
    <cellStyle name="Followed Hyperlink" xfId="4506" builtinId="9" hidden="1"/>
    <cellStyle name="Followed Hyperlink" xfId="4507" builtinId="9" hidden="1"/>
    <cellStyle name="Followed Hyperlink" xfId="4508" builtinId="9" hidden="1"/>
    <cellStyle name="Followed Hyperlink" xfId="4509" builtinId="9" hidden="1"/>
    <cellStyle name="Followed Hyperlink" xfId="4510" builtinId="9" hidden="1"/>
    <cellStyle name="Followed Hyperlink" xfId="4511" builtinId="9" hidden="1"/>
    <cellStyle name="Followed Hyperlink" xfId="4512" builtinId="9" hidden="1"/>
    <cellStyle name="Followed Hyperlink" xfId="4513" builtinId="9" hidden="1"/>
    <cellStyle name="Followed Hyperlink" xfId="4514" builtinId="9" hidden="1"/>
    <cellStyle name="Followed Hyperlink" xfId="4515" builtinId="9" hidden="1"/>
    <cellStyle name="Followed Hyperlink" xfId="4516" builtinId="9" hidden="1"/>
    <cellStyle name="Followed Hyperlink" xfId="4517" builtinId="9" hidden="1"/>
    <cellStyle name="Followed Hyperlink" xfId="4518" builtinId="9" hidden="1"/>
    <cellStyle name="Followed Hyperlink" xfId="4519" builtinId="9" hidden="1"/>
    <cellStyle name="Followed Hyperlink" xfId="4520" builtinId="9" hidden="1"/>
    <cellStyle name="Followed Hyperlink" xfId="4521" builtinId="9" hidden="1"/>
    <cellStyle name="Good" xfId="235" builtinId="26" customBuiltin="1"/>
    <cellStyle name="Heading 1" xfId="236" builtinId="16" customBuiltin="1"/>
    <cellStyle name="Heading 1 2" xfId="237" xr:uid="{00000000-0005-0000-0000-000047070000}"/>
    <cellStyle name="Heading 2" xfId="238" builtinId="17" customBuiltin="1"/>
    <cellStyle name="Heading 2 2" xfId="239" xr:uid="{00000000-0005-0000-0000-000049070000}"/>
    <cellStyle name="Heading 3" xfId="240" builtinId="18" customBuiltin="1"/>
    <cellStyle name="Heading 3 2" xfId="241" xr:uid="{00000000-0005-0000-0000-00004B070000}"/>
    <cellStyle name="Heading 4" xfId="242" builtinId="19" customBuiltin="1"/>
    <cellStyle name="Heading 4 2" xfId="243" xr:uid="{00000000-0005-0000-0000-00004D070000}"/>
    <cellStyle name="Hyperlink" xfId="244" builtinId="8"/>
    <cellStyle name="Hyperlink 2" xfId="245" xr:uid="{00000000-0005-0000-0000-00004F070000}"/>
    <cellStyle name="Hyperlink 2 2" xfId="246" xr:uid="{00000000-0005-0000-0000-000050070000}"/>
    <cellStyle name="Input" xfId="247" builtinId="20" customBuiltin="1"/>
    <cellStyle name="Label" xfId="248" xr:uid="{00000000-0005-0000-0000-000052070000}"/>
    <cellStyle name="Label No Shade" xfId="249" xr:uid="{00000000-0005-0000-0000-000053070000}"/>
    <cellStyle name="Label Shaded" xfId="250" xr:uid="{00000000-0005-0000-0000-000054070000}"/>
    <cellStyle name="Linked Cell" xfId="251" builtinId="24" customBuiltin="1"/>
    <cellStyle name="Neutral" xfId="252" builtinId="28" customBuiltin="1"/>
    <cellStyle name="Normal" xfId="0" builtinId="0"/>
    <cellStyle name="Normal 10" xfId="253" xr:uid="{00000000-0005-0000-0000-000058070000}"/>
    <cellStyle name="Normal 10 2" xfId="254" xr:uid="{00000000-0005-0000-0000-000059070000}"/>
    <cellStyle name="Normal 10 3" xfId="255" xr:uid="{00000000-0005-0000-0000-00005A070000}"/>
    <cellStyle name="Normal 11" xfId="256" xr:uid="{00000000-0005-0000-0000-00005B070000}"/>
    <cellStyle name="Normal 11 2" xfId="257" xr:uid="{00000000-0005-0000-0000-00005C070000}"/>
    <cellStyle name="Normal 11 2 3" xfId="570" xr:uid="{00000000-0005-0000-0000-00005D070000}"/>
    <cellStyle name="Normal 11 3" xfId="258" xr:uid="{00000000-0005-0000-0000-00005E070000}"/>
    <cellStyle name="Normal 11 3 2" xfId="760" xr:uid="{00000000-0005-0000-0000-00005F070000}"/>
    <cellStyle name="Normal 12" xfId="259" xr:uid="{00000000-0005-0000-0000-000060070000}"/>
    <cellStyle name="Normal 12 10" xfId="2448" xr:uid="{00000000-0005-0000-0000-000061070000}"/>
    <cellStyle name="Normal 12 2" xfId="260" xr:uid="{00000000-0005-0000-0000-000062070000}"/>
    <cellStyle name="Normal 12 2 2" xfId="261" xr:uid="{00000000-0005-0000-0000-000063070000}"/>
    <cellStyle name="Normal 12 2 2 2" xfId="262" xr:uid="{00000000-0005-0000-0000-000064070000}"/>
    <cellStyle name="Normal 12 2 2 2 2" xfId="764" xr:uid="{00000000-0005-0000-0000-000065070000}"/>
    <cellStyle name="Normal 12 2 2 2 2 2" xfId="3005" xr:uid="{00000000-0005-0000-0000-000066070000}"/>
    <cellStyle name="Normal 12 2 2 2 3" xfId="1187" xr:uid="{00000000-0005-0000-0000-000067070000}"/>
    <cellStyle name="Normal 12 2 2 2 3 2" xfId="3418" xr:uid="{00000000-0005-0000-0000-000068070000}"/>
    <cellStyle name="Normal 12 2 2 2 4" xfId="1601" xr:uid="{00000000-0005-0000-0000-000069070000}"/>
    <cellStyle name="Normal 12 2 2 2 4 2" xfId="3831" xr:uid="{00000000-0005-0000-0000-00006A070000}"/>
    <cellStyle name="Normal 12 2 2 2 5" xfId="2015" xr:uid="{00000000-0005-0000-0000-00006B070000}"/>
    <cellStyle name="Normal 12 2 2 2 5 2" xfId="4244" xr:uid="{00000000-0005-0000-0000-00006C070000}"/>
    <cellStyle name="Normal 12 2 2 2 6" xfId="2451" xr:uid="{00000000-0005-0000-0000-00006D070000}"/>
    <cellStyle name="Normal 12 2 2 3" xfId="763" xr:uid="{00000000-0005-0000-0000-00006E070000}"/>
    <cellStyle name="Normal 12 2 2 3 2" xfId="3004" xr:uid="{00000000-0005-0000-0000-00006F070000}"/>
    <cellStyle name="Normal 12 2 2 4" xfId="1186" xr:uid="{00000000-0005-0000-0000-000070070000}"/>
    <cellStyle name="Normal 12 2 2 4 2" xfId="3417" xr:uid="{00000000-0005-0000-0000-000071070000}"/>
    <cellStyle name="Normal 12 2 2 5" xfId="1600" xr:uid="{00000000-0005-0000-0000-000072070000}"/>
    <cellStyle name="Normal 12 2 2 5 2" xfId="3830" xr:uid="{00000000-0005-0000-0000-000073070000}"/>
    <cellStyle name="Normal 12 2 2 6" xfId="2014" xr:uid="{00000000-0005-0000-0000-000074070000}"/>
    <cellStyle name="Normal 12 2 2 6 2" xfId="4243" xr:uid="{00000000-0005-0000-0000-000075070000}"/>
    <cellStyle name="Normal 12 2 2 7" xfId="2450" xr:uid="{00000000-0005-0000-0000-000076070000}"/>
    <cellStyle name="Normal 12 2 3" xfId="263" xr:uid="{00000000-0005-0000-0000-000077070000}"/>
    <cellStyle name="Normal 12 2 3 2" xfId="765" xr:uid="{00000000-0005-0000-0000-000078070000}"/>
    <cellStyle name="Normal 12 2 3 2 2" xfId="3006" xr:uid="{00000000-0005-0000-0000-000079070000}"/>
    <cellStyle name="Normal 12 2 3 3" xfId="1188" xr:uid="{00000000-0005-0000-0000-00007A070000}"/>
    <cellStyle name="Normal 12 2 3 3 2" xfId="3419" xr:uid="{00000000-0005-0000-0000-00007B070000}"/>
    <cellStyle name="Normal 12 2 3 4" xfId="1602" xr:uid="{00000000-0005-0000-0000-00007C070000}"/>
    <cellStyle name="Normal 12 2 3 4 2" xfId="3832" xr:uid="{00000000-0005-0000-0000-00007D070000}"/>
    <cellStyle name="Normal 12 2 3 5" xfId="2016" xr:uid="{00000000-0005-0000-0000-00007E070000}"/>
    <cellStyle name="Normal 12 2 3 5 2" xfId="4245" xr:uid="{00000000-0005-0000-0000-00007F070000}"/>
    <cellStyle name="Normal 12 2 3 6" xfId="2452" xr:uid="{00000000-0005-0000-0000-000080070000}"/>
    <cellStyle name="Normal 12 2 4" xfId="762" xr:uid="{00000000-0005-0000-0000-000081070000}"/>
    <cellStyle name="Normal 12 2 4 2" xfId="3003" xr:uid="{00000000-0005-0000-0000-000082070000}"/>
    <cellStyle name="Normal 12 2 5" xfId="1185" xr:uid="{00000000-0005-0000-0000-000083070000}"/>
    <cellStyle name="Normal 12 2 5 2" xfId="3416" xr:uid="{00000000-0005-0000-0000-000084070000}"/>
    <cellStyle name="Normal 12 2 6" xfId="1599" xr:uid="{00000000-0005-0000-0000-000085070000}"/>
    <cellStyle name="Normal 12 2 6 2" xfId="3829" xr:uid="{00000000-0005-0000-0000-000086070000}"/>
    <cellStyle name="Normal 12 2 7" xfId="2013" xr:uid="{00000000-0005-0000-0000-000087070000}"/>
    <cellStyle name="Normal 12 2 7 2" xfId="4242" xr:uid="{00000000-0005-0000-0000-000088070000}"/>
    <cellStyle name="Normal 12 2 8" xfId="2449" xr:uid="{00000000-0005-0000-0000-000089070000}"/>
    <cellStyle name="Normal 12 3" xfId="264" xr:uid="{00000000-0005-0000-0000-00008A070000}"/>
    <cellStyle name="Normal 12 3 2" xfId="265" xr:uid="{00000000-0005-0000-0000-00008B070000}"/>
    <cellStyle name="Normal 12 3 2 2" xfId="767" xr:uid="{00000000-0005-0000-0000-00008C070000}"/>
    <cellStyle name="Normal 12 3 2 2 2" xfId="3008" xr:uid="{00000000-0005-0000-0000-00008D070000}"/>
    <cellStyle name="Normal 12 3 2 3" xfId="1190" xr:uid="{00000000-0005-0000-0000-00008E070000}"/>
    <cellStyle name="Normal 12 3 2 3 2" xfId="3421" xr:uid="{00000000-0005-0000-0000-00008F070000}"/>
    <cellStyle name="Normal 12 3 2 4" xfId="1604" xr:uid="{00000000-0005-0000-0000-000090070000}"/>
    <cellStyle name="Normal 12 3 2 4 2" xfId="3834" xr:uid="{00000000-0005-0000-0000-000091070000}"/>
    <cellStyle name="Normal 12 3 2 5" xfId="2018" xr:uid="{00000000-0005-0000-0000-000092070000}"/>
    <cellStyle name="Normal 12 3 2 5 2" xfId="4247" xr:uid="{00000000-0005-0000-0000-000093070000}"/>
    <cellStyle name="Normal 12 3 2 6" xfId="2454" xr:uid="{00000000-0005-0000-0000-000094070000}"/>
    <cellStyle name="Normal 12 3 3" xfId="766" xr:uid="{00000000-0005-0000-0000-000095070000}"/>
    <cellStyle name="Normal 12 3 3 2" xfId="3007" xr:uid="{00000000-0005-0000-0000-000096070000}"/>
    <cellStyle name="Normal 12 3 4" xfId="1189" xr:uid="{00000000-0005-0000-0000-000097070000}"/>
    <cellStyle name="Normal 12 3 4 2" xfId="3420" xr:uid="{00000000-0005-0000-0000-000098070000}"/>
    <cellStyle name="Normal 12 3 5" xfId="1603" xr:uid="{00000000-0005-0000-0000-000099070000}"/>
    <cellStyle name="Normal 12 3 5 2" xfId="3833" xr:uid="{00000000-0005-0000-0000-00009A070000}"/>
    <cellStyle name="Normal 12 3 6" xfId="2017" xr:uid="{00000000-0005-0000-0000-00009B070000}"/>
    <cellStyle name="Normal 12 3 6 2" xfId="4246" xr:uid="{00000000-0005-0000-0000-00009C070000}"/>
    <cellStyle name="Normal 12 3 7" xfId="2453" xr:uid="{00000000-0005-0000-0000-00009D070000}"/>
    <cellStyle name="Normal 12 4" xfId="266" xr:uid="{00000000-0005-0000-0000-00009E070000}"/>
    <cellStyle name="Normal 12 4 2" xfId="768" xr:uid="{00000000-0005-0000-0000-00009F070000}"/>
    <cellStyle name="Normal 12 4 2 2" xfId="3009" xr:uid="{00000000-0005-0000-0000-0000A0070000}"/>
    <cellStyle name="Normal 12 4 3" xfId="1191" xr:uid="{00000000-0005-0000-0000-0000A1070000}"/>
    <cellStyle name="Normal 12 4 3 2" xfId="3422" xr:uid="{00000000-0005-0000-0000-0000A2070000}"/>
    <cellStyle name="Normal 12 4 4" xfId="1605" xr:uid="{00000000-0005-0000-0000-0000A3070000}"/>
    <cellStyle name="Normal 12 4 4 2" xfId="3835" xr:uid="{00000000-0005-0000-0000-0000A4070000}"/>
    <cellStyle name="Normal 12 4 5" xfId="2019" xr:uid="{00000000-0005-0000-0000-0000A5070000}"/>
    <cellStyle name="Normal 12 4 5 2" xfId="4248" xr:uid="{00000000-0005-0000-0000-0000A6070000}"/>
    <cellStyle name="Normal 12 4 6" xfId="2455" xr:uid="{00000000-0005-0000-0000-0000A7070000}"/>
    <cellStyle name="Normal 12 5" xfId="267" xr:uid="{00000000-0005-0000-0000-0000A8070000}"/>
    <cellStyle name="Normal 12 6" xfId="761" xr:uid="{00000000-0005-0000-0000-0000A9070000}"/>
    <cellStyle name="Normal 12 6 2" xfId="3002" xr:uid="{00000000-0005-0000-0000-0000AA070000}"/>
    <cellStyle name="Normal 12 7" xfId="1184" xr:uid="{00000000-0005-0000-0000-0000AB070000}"/>
    <cellStyle name="Normal 12 7 2" xfId="3415" xr:uid="{00000000-0005-0000-0000-0000AC070000}"/>
    <cellStyle name="Normal 12 8" xfId="1598" xr:uid="{00000000-0005-0000-0000-0000AD070000}"/>
    <cellStyle name="Normal 12 8 2" xfId="3828" xr:uid="{00000000-0005-0000-0000-0000AE070000}"/>
    <cellStyle name="Normal 12 9" xfId="2012" xr:uid="{00000000-0005-0000-0000-0000AF070000}"/>
    <cellStyle name="Normal 12 9 2" xfId="4241" xr:uid="{00000000-0005-0000-0000-0000B0070000}"/>
    <cellStyle name="Normal 13" xfId="268" xr:uid="{00000000-0005-0000-0000-0000B1070000}"/>
    <cellStyle name="Normal 13 2" xfId="269" xr:uid="{00000000-0005-0000-0000-0000B2070000}"/>
    <cellStyle name="Normal 14" xfId="270" xr:uid="{00000000-0005-0000-0000-0000B3070000}"/>
    <cellStyle name="Normal 14 2" xfId="769" xr:uid="{00000000-0005-0000-0000-0000B4070000}"/>
    <cellStyle name="Normal 14 2 2" xfId="3010" xr:uid="{00000000-0005-0000-0000-0000B5070000}"/>
    <cellStyle name="Normal 14 3" xfId="1192" xr:uid="{00000000-0005-0000-0000-0000B6070000}"/>
    <cellStyle name="Normal 14 3 2" xfId="3423" xr:uid="{00000000-0005-0000-0000-0000B7070000}"/>
    <cellStyle name="Normal 14 4" xfId="1606" xr:uid="{00000000-0005-0000-0000-0000B8070000}"/>
    <cellStyle name="Normal 14 4 2" xfId="3836" xr:uid="{00000000-0005-0000-0000-0000B9070000}"/>
    <cellStyle name="Normal 14 5" xfId="2020" xr:uid="{00000000-0005-0000-0000-0000BA070000}"/>
    <cellStyle name="Normal 14 5 2" xfId="4249" xr:uid="{00000000-0005-0000-0000-0000BB070000}"/>
    <cellStyle name="Normal 14 6" xfId="2456" xr:uid="{00000000-0005-0000-0000-0000BC070000}"/>
    <cellStyle name="Normal 2" xfId="271" xr:uid="{00000000-0005-0000-0000-0000BD070000}"/>
    <cellStyle name="Normal 2 2" xfId="272" xr:uid="{00000000-0005-0000-0000-0000BE070000}"/>
    <cellStyle name="Normal 2 2 2" xfId="273" xr:uid="{00000000-0005-0000-0000-0000BF070000}"/>
    <cellStyle name="Normal 2 2 2 2" xfId="274" xr:uid="{00000000-0005-0000-0000-0000C0070000}"/>
    <cellStyle name="Normal 2 2 2 3" xfId="275" xr:uid="{00000000-0005-0000-0000-0000C1070000}"/>
    <cellStyle name="Normal 2 2 2 4" xfId="1193" xr:uid="{00000000-0005-0000-0000-0000C2070000}"/>
    <cellStyle name="Normal 2 2 3" xfId="771" xr:uid="{00000000-0005-0000-0000-0000C3070000}"/>
    <cellStyle name="Normal 2 3" xfId="276" xr:uid="{00000000-0005-0000-0000-0000C4070000}"/>
    <cellStyle name="Normal 2 3 2" xfId="277" xr:uid="{00000000-0005-0000-0000-0000C5070000}"/>
    <cellStyle name="Normal 2 4" xfId="278" xr:uid="{00000000-0005-0000-0000-0000C6070000}"/>
    <cellStyle name="Normal 2 4 2" xfId="279" xr:uid="{00000000-0005-0000-0000-0000C7070000}"/>
    <cellStyle name="Normal 2 4 2 10" xfId="2021" xr:uid="{00000000-0005-0000-0000-0000C8070000}"/>
    <cellStyle name="Normal 2 4 2 10 2" xfId="4250" xr:uid="{00000000-0005-0000-0000-0000C9070000}"/>
    <cellStyle name="Normal 2 4 2 11" xfId="2457" xr:uid="{00000000-0005-0000-0000-0000CA070000}"/>
    <cellStyle name="Normal 2 4 2 2" xfId="280" xr:uid="{00000000-0005-0000-0000-0000CB070000}"/>
    <cellStyle name="Normal 2 4 2 3" xfId="281" xr:uid="{00000000-0005-0000-0000-0000CC070000}"/>
    <cellStyle name="Normal 2 4 2 3 2" xfId="282" xr:uid="{00000000-0005-0000-0000-0000CD070000}"/>
    <cellStyle name="Normal 2 4 2 3 2 2" xfId="283" xr:uid="{00000000-0005-0000-0000-0000CE070000}"/>
    <cellStyle name="Normal 2 4 2 3 2 2 2" xfId="284" xr:uid="{00000000-0005-0000-0000-0000CF070000}"/>
    <cellStyle name="Normal 2 4 2 3 2 2 2 2" xfId="776" xr:uid="{00000000-0005-0000-0000-0000D0070000}"/>
    <cellStyle name="Normal 2 4 2 3 2 2 2 2 2" xfId="3015" xr:uid="{00000000-0005-0000-0000-0000D1070000}"/>
    <cellStyle name="Normal 2 4 2 3 2 2 2 3" xfId="1198" xr:uid="{00000000-0005-0000-0000-0000D2070000}"/>
    <cellStyle name="Normal 2 4 2 3 2 2 2 3 2" xfId="3428" xr:uid="{00000000-0005-0000-0000-0000D3070000}"/>
    <cellStyle name="Normal 2 4 2 3 2 2 2 4" xfId="1611" xr:uid="{00000000-0005-0000-0000-0000D4070000}"/>
    <cellStyle name="Normal 2 4 2 3 2 2 2 4 2" xfId="3841" xr:uid="{00000000-0005-0000-0000-0000D5070000}"/>
    <cellStyle name="Normal 2 4 2 3 2 2 2 5" xfId="2025" xr:uid="{00000000-0005-0000-0000-0000D6070000}"/>
    <cellStyle name="Normal 2 4 2 3 2 2 2 5 2" xfId="4254" xr:uid="{00000000-0005-0000-0000-0000D7070000}"/>
    <cellStyle name="Normal 2 4 2 3 2 2 2 6" xfId="2461" xr:uid="{00000000-0005-0000-0000-0000D8070000}"/>
    <cellStyle name="Normal 2 4 2 3 2 2 3" xfId="775" xr:uid="{00000000-0005-0000-0000-0000D9070000}"/>
    <cellStyle name="Normal 2 4 2 3 2 2 3 2" xfId="3014" xr:uid="{00000000-0005-0000-0000-0000DA070000}"/>
    <cellStyle name="Normal 2 4 2 3 2 2 4" xfId="1197" xr:uid="{00000000-0005-0000-0000-0000DB070000}"/>
    <cellStyle name="Normal 2 4 2 3 2 2 4 2" xfId="3427" xr:uid="{00000000-0005-0000-0000-0000DC070000}"/>
    <cellStyle name="Normal 2 4 2 3 2 2 5" xfId="1610" xr:uid="{00000000-0005-0000-0000-0000DD070000}"/>
    <cellStyle name="Normal 2 4 2 3 2 2 5 2" xfId="3840" xr:uid="{00000000-0005-0000-0000-0000DE070000}"/>
    <cellStyle name="Normal 2 4 2 3 2 2 6" xfId="2024" xr:uid="{00000000-0005-0000-0000-0000DF070000}"/>
    <cellStyle name="Normal 2 4 2 3 2 2 6 2" xfId="4253" xr:uid="{00000000-0005-0000-0000-0000E0070000}"/>
    <cellStyle name="Normal 2 4 2 3 2 2 7" xfId="2460" xr:uid="{00000000-0005-0000-0000-0000E1070000}"/>
    <cellStyle name="Normal 2 4 2 3 2 3" xfId="285" xr:uid="{00000000-0005-0000-0000-0000E2070000}"/>
    <cellStyle name="Normal 2 4 2 3 2 3 2" xfId="777" xr:uid="{00000000-0005-0000-0000-0000E3070000}"/>
    <cellStyle name="Normal 2 4 2 3 2 3 2 2" xfId="3016" xr:uid="{00000000-0005-0000-0000-0000E4070000}"/>
    <cellStyle name="Normal 2 4 2 3 2 3 3" xfId="1199" xr:uid="{00000000-0005-0000-0000-0000E5070000}"/>
    <cellStyle name="Normal 2 4 2 3 2 3 3 2" xfId="3429" xr:uid="{00000000-0005-0000-0000-0000E6070000}"/>
    <cellStyle name="Normal 2 4 2 3 2 3 4" xfId="1612" xr:uid="{00000000-0005-0000-0000-0000E7070000}"/>
    <cellStyle name="Normal 2 4 2 3 2 3 4 2" xfId="3842" xr:uid="{00000000-0005-0000-0000-0000E8070000}"/>
    <cellStyle name="Normal 2 4 2 3 2 3 5" xfId="2026" xr:uid="{00000000-0005-0000-0000-0000E9070000}"/>
    <cellStyle name="Normal 2 4 2 3 2 3 5 2" xfId="4255" xr:uid="{00000000-0005-0000-0000-0000EA070000}"/>
    <cellStyle name="Normal 2 4 2 3 2 3 6" xfId="2462" xr:uid="{00000000-0005-0000-0000-0000EB070000}"/>
    <cellStyle name="Normal 2 4 2 3 2 4" xfId="774" xr:uid="{00000000-0005-0000-0000-0000EC070000}"/>
    <cellStyle name="Normal 2 4 2 3 2 4 2" xfId="3013" xr:uid="{00000000-0005-0000-0000-0000ED070000}"/>
    <cellStyle name="Normal 2 4 2 3 2 5" xfId="1196" xr:uid="{00000000-0005-0000-0000-0000EE070000}"/>
    <cellStyle name="Normal 2 4 2 3 2 5 2" xfId="3426" xr:uid="{00000000-0005-0000-0000-0000EF070000}"/>
    <cellStyle name="Normal 2 4 2 3 2 6" xfId="1609" xr:uid="{00000000-0005-0000-0000-0000F0070000}"/>
    <cellStyle name="Normal 2 4 2 3 2 6 2" xfId="3839" xr:uid="{00000000-0005-0000-0000-0000F1070000}"/>
    <cellStyle name="Normal 2 4 2 3 2 7" xfId="2023" xr:uid="{00000000-0005-0000-0000-0000F2070000}"/>
    <cellStyle name="Normal 2 4 2 3 2 7 2" xfId="4252" xr:uid="{00000000-0005-0000-0000-0000F3070000}"/>
    <cellStyle name="Normal 2 4 2 3 2 8" xfId="2459" xr:uid="{00000000-0005-0000-0000-0000F4070000}"/>
    <cellStyle name="Normal 2 4 2 3 3" xfId="286" xr:uid="{00000000-0005-0000-0000-0000F5070000}"/>
    <cellStyle name="Normal 2 4 2 3 3 2" xfId="287" xr:uid="{00000000-0005-0000-0000-0000F6070000}"/>
    <cellStyle name="Normal 2 4 2 3 3 2 2" xfId="779" xr:uid="{00000000-0005-0000-0000-0000F7070000}"/>
    <cellStyle name="Normal 2 4 2 3 3 2 2 2" xfId="3018" xr:uid="{00000000-0005-0000-0000-0000F8070000}"/>
    <cellStyle name="Normal 2 4 2 3 3 2 3" xfId="1201" xr:uid="{00000000-0005-0000-0000-0000F9070000}"/>
    <cellStyle name="Normal 2 4 2 3 3 2 3 2" xfId="3431" xr:uid="{00000000-0005-0000-0000-0000FA070000}"/>
    <cellStyle name="Normal 2 4 2 3 3 2 4" xfId="1614" xr:uid="{00000000-0005-0000-0000-0000FB070000}"/>
    <cellStyle name="Normal 2 4 2 3 3 2 4 2" xfId="3844" xr:uid="{00000000-0005-0000-0000-0000FC070000}"/>
    <cellStyle name="Normal 2 4 2 3 3 2 5" xfId="2028" xr:uid="{00000000-0005-0000-0000-0000FD070000}"/>
    <cellStyle name="Normal 2 4 2 3 3 2 5 2" xfId="4257" xr:uid="{00000000-0005-0000-0000-0000FE070000}"/>
    <cellStyle name="Normal 2 4 2 3 3 2 6" xfId="2464" xr:uid="{00000000-0005-0000-0000-0000FF070000}"/>
    <cellStyle name="Normal 2 4 2 3 3 3" xfId="778" xr:uid="{00000000-0005-0000-0000-000000080000}"/>
    <cellStyle name="Normal 2 4 2 3 3 3 2" xfId="3017" xr:uid="{00000000-0005-0000-0000-000001080000}"/>
    <cellStyle name="Normal 2 4 2 3 3 4" xfId="1200" xr:uid="{00000000-0005-0000-0000-000002080000}"/>
    <cellStyle name="Normal 2 4 2 3 3 4 2" xfId="3430" xr:uid="{00000000-0005-0000-0000-000003080000}"/>
    <cellStyle name="Normal 2 4 2 3 3 5" xfId="1613" xr:uid="{00000000-0005-0000-0000-000004080000}"/>
    <cellStyle name="Normal 2 4 2 3 3 5 2" xfId="3843" xr:uid="{00000000-0005-0000-0000-000005080000}"/>
    <cellStyle name="Normal 2 4 2 3 3 6" xfId="2027" xr:uid="{00000000-0005-0000-0000-000006080000}"/>
    <cellStyle name="Normal 2 4 2 3 3 6 2" xfId="4256" xr:uid="{00000000-0005-0000-0000-000007080000}"/>
    <cellStyle name="Normal 2 4 2 3 3 7" xfId="2463" xr:uid="{00000000-0005-0000-0000-000008080000}"/>
    <cellStyle name="Normal 2 4 2 3 4" xfId="288" xr:uid="{00000000-0005-0000-0000-000009080000}"/>
    <cellStyle name="Normal 2 4 2 3 4 2" xfId="780" xr:uid="{00000000-0005-0000-0000-00000A080000}"/>
    <cellStyle name="Normal 2 4 2 3 4 2 2" xfId="3019" xr:uid="{00000000-0005-0000-0000-00000B080000}"/>
    <cellStyle name="Normal 2 4 2 3 4 3" xfId="1202" xr:uid="{00000000-0005-0000-0000-00000C080000}"/>
    <cellStyle name="Normal 2 4 2 3 4 3 2" xfId="3432" xr:uid="{00000000-0005-0000-0000-00000D080000}"/>
    <cellStyle name="Normal 2 4 2 3 4 4" xfId="1615" xr:uid="{00000000-0005-0000-0000-00000E080000}"/>
    <cellStyle name="Normal 2 4 2 3 4 4 2" xfId="3845" xr:uid="{00000000-0005-0000-0000-00000F080000}"/>
    <cellStyle name="Normal 2 4 2 3 4 5" xfId="2029" xr:uid="{00000000-0005-0000-0000-000010080000}"/>
    <cellStyle name="Normal 2 4 2 3 4 5 2" xfId="4258" xr:uid="{00000000-0005-0000-0000-000011080000}"/>
    <cellStyle name="Normal 2 4 2 3 4 6" xfId="2465" xr:uid="{00000000-0005-0000-0000-000012080000}"/>
    <cellStyle name="Normal 2 4 2 3 5" xfId="773" xr:uid="{00000000-0005-0000-0000-000013080000}"/>
    <cellStyle name="Normal 2 4 2 3 5 2" xfId="3012" xr:uid="{00000000-0005-0000-0000-000014080000}"/>
    <cellStyle name="Normal 2 4 2 3 6" xfId="1195" xr:uid="{00000000-0005-0000-0000-000015080000}"/>
    <cellStyle name="Normal 2 4 2 3 6 2" xfId="3425" xr:uid="{00000000-0005-0000-0000-000016080000}"/>
    <cellStyle name="Normal 2 4 2 3 7" xfId="1608" xr:uid="{00000000-0005-0000-0000-000017080000}"/>
    <cellStyle name="Normal 2 4 2 3 7 2" xfId="3838" xr:uid="{00000000-0005-0000-0000-000018080000}"/>
    <cellStyle name="Normal 2 4 2 3 8" xfId="2022" xr:uid="{00000000-0005-0000-0000-000019080000}"/>
    <cellStyle name="Normal 2 4 2 3 8 2" xfId="4251" xr:uid="{00000000-0005-0000-0000-00001A080000}"/>
    <cellStyle name="Normal 2 4 2 3 9" xfId="2458" xr:uid="{00000000-0005-0000-0000-00001B080000}"/>
    <cellStyle name="Normal 2 4 2 4" xfId="289" xr:uid="{00000000-0005-0000-0000-00001C080000}"/>
    <cellStyle name="Normal 2 4 2 4 2" xfId="290" xr:uid="{00000000-0005-0000-0000-00001D080000}"/>
    <cellStyle name="Normal 2 4 2 4 2 2" xfId="291" xr:uid="{00000000-0005-0000-0000-00001E080000}"/>
    <cellStyle name="Normal 2 4 2 4 2 2 2" xfId="783" xr:uid="{00000000-0005-0000-0000-00001F080000}"/>
    <cellStyle name="Normal 2 4 2 4 2 2 2 2" xfId="3022" xr:uid="{00000000-0005-0000-0000-000020080000}"/>
    <cellStyle name="Normal 2 4 2 4 2 2 3" xfId="1205" xr:uid="{00000000-0005-0000-0000-000021080000}"/>
    <cellStyle name="Normal 2 4 2 4 2 2 3 2" xfId="3435" xr:uid="{00000000-0005-0000-0000-000022080000}"/>
    <cellStyle name="Normal 2 4 2 4 2 2 4" xfId="1618" xr:uid="{00000000-0005-0000-0000-000023080000}"/>
    <cellStyle name="Normal 2 4 2 4 2 2 4 2" xfId="3848" xr:uid="{00000000-0005-0000-0000-000024080000}"/>
    <cellStyle name="Normal 2 4 2 4 2 2 5" xfId="2032" xr:uid="{00000000-0005-0000-0000-000025080000}"/>
    <cellStyle name="Normal 2 4 2 4 2 2 5 2" xfId="4261" xr:uid="{00000000-0005-0000-0000-000026080000}"/>
    <cellStyle name="Normal 2 4 2 4 2 2 6" xfId="2468" xr:uid="{00000000-0005-0000-0000-000027080000}"/>
    <cellStyle name="Normal 2 4 2 4 2 3" xfId="782" xr:uid="{00000000-0005-0000-0000-000028080000}"/>
    <cellStyle name="Normal 2 4 2 4 2 3 2" xfId="3021" xr:uid="{00000000-0005-0000-0000-000029080000}"/>
    <cellStyle name="Normal 2 4 2 4 2 4" xfId="1204" xr:uid="{00000000-0005-0000-0000-00002A080000}"/>
    <cellStyle name="Normal 2 4 2 4 2 4 2" xfId="3434" xr:uid="{00000000-0005-0000-0000-00002B080000}"/>
    <cellStyle name="Normal 2 4 2 4 2 5" xfId="1617" xr:uid="{00000000-0005-0000-0000-00002C080000}"/>
    <cellStyle name="Normal 2 4 2 4 2 5 2" xfId="3847" xr:uid="{00000000-0005-0000-0000-00002D080000}"/>
    <cellStyle name="Normal 2 4 2 4 2 6" xfId="2031" xr:uid="{00000000-0005-0000-0000-00002E080000}"/>
    <cellStyle name="Normal 2 4 2 4 2 6 2" xfId="4260" xr:uid="{00000000-0005-0000-0000-00002F080000}"/>
    <cellStyle name="Normal 2 4 2 4 2 7" xfId="2467" xr:uid="{00000000-0005-0000-0000-000030080000}"/>
    <cellStyle name="Normal 2 4 2 4 3" xfId="292" xr:uid="{00000000-0005-0000-0000-000031080000}"/>
    <cellStyle name="Normal 2 4 2 4 3 2" xfId="784" xr:uid="{00000000-0005-0000-0000-000032080000}"/>
    <cellStyle name="Normal 2 4 2 4 3 2 2" xfId="3023" xr:uid="{00000000-0005-0000-0000-000033080000}"/>
    <cellStyle name="Normal 2 4 2 4 3 3" xfId="1206" xr:uid="{00000000-0005-0000-0000-000034080000}"/>
    <cellStyle name="Normal 2 4 2 4 3 3 2" xfId="3436" xr:uid="{00000000-0005-0000-0000-000035080000}"/>
    <cellStyle name="Normal 2 4 2 4 3 4" xfId="1619" xr:uid="{00000000-0005-0000-0000-000036080000}"/>
    <cellStyle name="Normal 2 4 2 4 3 4 2" xfId="3849" xr:uid="{00000000-0005-0000-0000-000037080000}"/>
    <cellStyle name="Normal 2 4 2 4 3 5" xfId="2033" xr:uid="{00000000-0005-0000-0000-000038080000}"/>
    <cellStyle name="Normal 2 4 2 4 3 5 2" xfId="4262" xr:uid="{00000000-0005-0000-0000-000039080000}"/>
    <cellStyle name="Normal 2 4 2 4 3 6" xfId="2469" xr:uid="{00000000-0005-0000-0000-00003A080000}"/>
    <cellStyle name="Normal 2 4 2 4 4" xfId="781" xr:uid="{00000000-0005-0000-0000-00003B080000}"/>
    <cellStyle name="Normal 2 4 2 4 4 2" xfId="3020" xr:uid="{00000000-0005-0000-0000-00003C080000}"/>
    <cellStyle name="Normal 2 4 2 4 5" xfId="1203" xr:uid="{00000000-0005-0000-0000-00003D080000}"/>
    <cellStyle name="Normal 2 4 2 4 5 2" xfId="3433" xr:uid="{00000000-0005-0000-0000-00003E080000}"/>
    <cellStyle name="Normal 2 4 2 4 6" xfId="1616" xr:uid="{00000000-0005-0000-0000-00003F080000}"/>
    <cellStyle name="Normal 2 4 2 4 6 2" xfId="3846" xr:uid="{00000000-0005-0000-0000-000040080000}"/>
    <cellStyle name="Normal 2 4 2 4 7" xfId="2030" xr:uid="{00000000-0005-0000-0000-000041080000}"/>
    <cellStyle name="Normal 2 4 2 4 7 2" xfId="4259" xr:uid="{00000000-0005-0000-0000-000042080000}"/>
    <cellStyle name="Normal 2 4 2 4 8" xfId="2466" xr:uid="{00000000-0005-0000-0000-000043080000}"/>
    <cellStyle name="Normal 2 4 2 5" xfId="293" xr:uid="{00000000-0005-0000-0000-000044080000}"/>
    <cellStyle name="Normal 2 4 2 5 2" xfId="294" xr:uid="{00000000-0005-0000-0000-000045080000}"/>
    <cellStyle name="Normal 2 4 2 5 2 2" xfId="786" xr:uid="{00000000-0005-0000-0000-000046080000}"/>
    <cellStyle name="Normal 2 4 2 5 2 2 2" xfId="3025" xr:uid="{00000000-0005-0000-0000-000047080000}"/>
    <cellStyle name="Normal 2 4 2 5 2 3" xfId="1208" xr:uid="{00000000-0005-0000-0000-000048080000}"/>
    <cellStyle name="Normal 2 4 2 5 2 3 2" xfId="3438" xr:uid="{00000000-0005-0000-0000-000049080000}"/>
    <cellStyle name="Normal 2 4 2 5 2 4" xfId="1621" xr:uid="{00000000-0005-0000-0000-00004A080000}"/>
    <cellStyle name="Normal 2 4 2 5 2 4 2" xfId="3851" xr:uid="{00000000-0005-0000-0000-00004B080000}"/>
    <cellStyle name="Normal 2 4 2 5 2 5" xfId="2035" xr:uid="{00000000-0005-0000-0000-00004C080000}"/>
    <cellStyle name="Normal 2 4 2 5 2 5 2" xfId="4264" xr:uid="{00000000-0005-0000-0000-00004D080000}"/>
    <cellStyle name="Normal 2 4 2 5 2 6" xfId="2471" xr:uid="{00000000-0005-0000-0000-00004E080000}"/>
    <cellStyle name="Normal 2 4 2 5 3" xfId="785" xr:uid="{00000000-0005-0000-0000-00004F080000}"/>
    <cellStyle name="Normal 2 4 2 5 3 2" xfId="3024" xr:uid="{00000000-0005-0000-0000-000050080000}"/>
    <cellStyle name="Normal 2 4 2 5 4" xfId="1207" xr:uid="{00000000-0005-0000-0000-000051080000}"/>
    <cellStyle name="Normal 2 4 2 5 4 2" xfId="3437" xr:uid="{00000000-0005-0000-0000-000052080000}"/>
    <cellStyle name="Normal 2 4 2 5 5" xfId="1620" xr:uid="{00000000-0005-0000-0000-000053080000}"/>
    <cellStyle name="Normal 2 4 2 5 5 2" xfId="3850" xr:uid="{00000000-0005-0000-0000-000054080000}"/>
    <cellStyle name="Normal 2 4 2 5 6" xfId="2034" xr:uid="{00000000-0005-0000-0000-000055080000}"/>
    <cellStyle name="Normal 2 4 2 5 6 2" xfId="4263" xr:uid="{00000000-0005-0000-0000-000056080000}"/>
    <cellStyle name="Normal 2 4 2 5 7" xfId="2470" xr:uid="{00000000-0005-0000-0000-000057080000}"/>
    <cellStyle name="Normal 2 4 2 6" xfId="295" xr:uid="{00000000-0005-0000-0000-000058080000}"/>
    <cellStyle name="Normal 2 4 2 6 2" xfId="787" xr:uid="{00000000-0005-0000-0000-000059080000}"/>
    <cellStyle name="Normal 2 4 2 6 2 2" xfId="3026" xr:uid="{00000000-0005-0000-0000-00005A080000}"/>
    <cellStyle name="Normal 2 4 2 6 3" xfId="1209" xr:uid="{00000000-0005-0000-0000-00005B080000}"/>
    <cellStyle name="Normal 2 4 2 6 3 2" xfId="3439" xr:uid="{00000000-0005-0000-0000-00005C080000}"/>
    <cellStyle name="Normal 2 4 2 6 4" xfId="1622" xr:uid="{00000000-0005-0000-0000-00005D080000}"/>
    <cellStyle name="Normal 2 4 2 6 4 2" xfId="3852" xr:uid="{00000000-0005-0000-0000-00005E080000}"/>
    <cellStyle name="Normal 2 4 2 6 5" xfId="2036" xr:uid="{00000000-0005-0000-0000-00005F080000}"/>
    <cellStyle name="Normal 2 4 2 6 5 2" xfId="4265" xr:uid="{00000000-0005-0000-0000-000060080000}"/>
    <cellStyle name="Normal 2 4 2 6 6" xfId="2472" xr:uid="{00000000-0005-0000-0000-000061080000}"/>
    <cellStyle name="Normal 2 4 2 7" xfId="772" xr:uid="{00000000-0005-0000-0000-000062080000}"/>
    <cellStyle name="Normal 2 4 2 7 2" xfId="3011" xr:uid="{00000000-0005-0000-0000-000063080000}"/>
    <cellStyle name="Normal 2 4 2 8" xfId="1194" xr:uid="{00000000-0005-0000-0000-000064080000}"/>
    <cellStyle name="Normal 2 4 2 8 2" xfId="3424" xr:uid="{00000000-0005-0000-0000-000065080000}"/>
    <cellStyle name="Normal 2 4 2 9" xfId="1607" xr:uid="{00000000-0005-0000-0000-000066080000}"/>
    <cellStyle name="Normal 2 4 2 9 2" xfId="3837" xr:uid="{00000000-0005-0000-0000-000067080000}"/>
    <cellStyle name="Normal 2 4 3" xfId="296" xr:uid="{00000000-0005-0000-0000-000068080000}"/>
    <cellStyle name="Normal 2 4 3 2" xfId="297" xr:uid="{00000000-0005-0000-0000-000069080000}"/>
    <cellStyle name="Normal 2 4 3 3" xfId="298" xr:uid="{00000000-0005-0000-0000-00006A080000}"/>
    <cellStyle name="Normal 2 4 3 3 2" xfId="299" xr:uid="{00000000-0005-0000-0000-00006B080000}"/>
    <cellStyle name="Normal 2 4 3 3 2 2" xfId="300" xr:uid="{00000000-0005-0000-0000-00006C080000}"/>
    <cellStyle name="Normal 2 4 3 3 2 2 2" xfId="791" xr:uid="{00000000-0005-0000-0000-00006D080000}"/>
    <cellStyle name="Normal 2 4 3 3 2 2 2 2" xfId="3030" xr:uid="{00000000-0005-0000-0000-00006E080000}"/>
    <cellStyle name="Normal 2 4 3 3 2 2 3" xfId="1213" xr:uid="{00000000-0005-0000-0000-00006F080000}"/>
    <cellStyle name="Normal 2 4 3 3 2 2 3 2" xfId="3443" xr:uid="{00000000-0005-0000-0000-000070080000}"/>
    <cellStyle name="Normal 2 4 3 3 2 2 4" xfId="1626" xr:uid="{00000000-0005-0000-0000-000071080000}"/>
    <cellStyle name="Normal 2 4 3 3 2 2 4 2" xfId="3856" xr:uid="{00000000-0005-0000-0000-000072080000}"/>
    <cellStyle name="Normal 2 4 3 3 2 2 5" xfId="2040" xr:uid="{00000000-0005-0000-0000-000073080000}"/>
    <cellStyle name="Normal 2 4 3 3 2 2 5 2" xfId="4269" xr:uid="{00000000-0005-0000-0000-000074080000}"/>
    <cellStyle name="Normal 2 4 3 3 2 2 6" xfId="2476" xr:uid="{00000000-0005-0000-0000-000075080000}"/>
    <cellStyle name="Normal 2 4 3 3 2 3" xfId="790" xr:uid="{00000000-0005-0000-0000-000076080000}"/>
    <cellStyle name="Normal 2 4 3 3 2 3 2" xfId="3029" xr:uid="{00000000-0005-0000-0000-000077080000}"/>
    <cellStyle name="Normal 2 4 3 3 2 4" xfId="1212" xr:uid="{00000000-0005-0000-0000-000078080000}"/>
    <cellStyle name="Normal 2 4 3 3 2 4 2" xfId="3442" xr:uid="{00000000-0005-0000-0000-000079080000}"/>
    <cellStyle name="Normal 2 4 3 3 2 5" xfId="1625" xr:uid="{00000000-0005-0000-0000-00007A080000}"/>
    <cellStyle name="Normal 2 4 3 3 2 5 2" xfId="3855" xr:uid="{00000000-0005-0000-0000-00007B080000}"/>
    <cellStyle name="Normal 2 4 3 3 2 6" xfId="2039" xr:uid="{00000000-0005-0000-0000-00007C080000}"/>
    <cellStyle name="Normal 2 4 3 3 2 6 2" xfId="4268" xr:uid="{00000000-0005-0000-0000-00007D080000}"/>
    <cellStyle name="Normal 2 4 3 3 2 7" xfId="2475" xr:uid="{00000000-0005-0000-0000-00007E080000}"/>
    <cellStyle name="Normal 2 4 3 3 3" xfId="301" xr:uid="{00000000-0005-0000-0000-00007F080000}"/>
    <cellStyle name="Normal 2 4 3 3 3 2" xfId="792" xr:uid="{00000000-0005-0000-0000-000080080000}"/>
    <cellStyle name="Normal 2 4 3 3 3 2 2" xfId="3031" xr:uid="{00000000-0005-0000-0000-000081080000}"/>
    <cellStyle name="Normal 2 4 3 3 3 3" xfId="1214" xr:uid="{00000000-0005-0000-0000-000082080000}"/>
    <cellStyle name="Normal 2 4 3 3 3 3 2" xfId="3444" xr:uid="{00000000-0005-0000-0000-000083080000}"/>
    <cellStyle name="Normal 2 4 3 3 3 4" xfId="1627" xr:uid="{00000000-0005-0000-0000-000084080000}"/>
    <cellStyle name="Normal 2 4 3 3 3 4 2" xfId="3857" xr:uid="{00000000-0005-0000-0000-000085080000}"/>
    <cellStyle name="Normal 2 4 3 3 3 5" xfId="2041" xr:uid="{00000000-0005-0000-0000-000086080000}"/>
    <cellStyle name="Normal 2 4 3 3 3 5 2" xfId="4270" xr:uid="{00000000-0005-0000-0000-000087080000}"/>
    <cellStyle name="Normal 2 4 3 3 3 6" xfId="2477" xr:uid="{00000000-0005-0000-0000-000088080000}"/>
    <cellStyle name="Normal 2 4 3 3 4" xfId="789" xr:uid="{00000000-0005-0000-0000-000089080000}"/>
    <cellStyle name="Normal 2 4 3 3 4 2" xfId="3028" xr:uid="{00000000-0005-0000-0000-00008A080000}"/>
    <cellStyle name="Normal 2 4 3 3 5" xfId="1211" xr:uid="{00000000-0005-0000-0000-00008B080000}"/>
    <cellStyle name="Normal 2 4 3 3 5 2" xfId="3441" xr:uid="{00000000-0005-0000-0000-00008C080000}"/>
    <cellStyle name="Normal 2 4 3 3 6" xfId="1624" xr:uid="{00000000-0005-0000-0000-00008D080000}"/>
    <cellStyle name="Normal 2 4 3 3 6 2" xfId="3854" xr:uid="{00000000-0005-0000-0000-00008E080000}"/>
    <cellStyle name="Normal 2 4 3 3 7" xfId="2038" xr:uid="{00000000-0005-0000-0000-00008F080000}"/>
    <cellStyle name="Normal 2 4 3 3 7 2" xfId="4267" xr:uid="{00000000-0005-0000-0000-000090080000}"/>
    <cellStyle name="Normal 2 4 3 3 8" xfId="2474" xr:uid="{00000000-0005-0000-0000-000091080000}"/>
    <cellStyle name="Normal 2 4 3 4" xfId="788" xr:uid="{00000000-0005-0000-0000-000092080000}"/>
    <cellStyle name="Normal 2 4 3 4 2" xfId="3027" xr:uid="{00000000-0005-0000-0000-000093080000}"/>
    <cellStyle name="Normal 2 4 3 5" xfId="1210" xr:uid="{00000000-0005-0000-0000-000094080000}"/>
    <cellStyle name="Normal 2 4 3 5 2" xfId="3440" xr:uid="{00000000-0005-0000-0000-000095080000}"/>
    <cellStyle name="Normal 2 4 3 6" xfId="1623" xr:uid="{00000000-0005-0000-0000-000096080000}"/>
    <cellStyle name="Normal 2 4 3 6 2" xfId="3853" xr:uid="{00000000-0005-0000-0000-000097080000}"/>
    <cellStyle name="Normal 2 4 3 7" xfId="2037" xr:uid="{00000000-0005-0000-0000-000098080000}"/>
    <cellStyle name="Normal 2 4 3 7 2" xfId="4266" xr:uid="{00000000-0005-0000-0000-000099080000}"/>
    <cellStyle name="Normal 2 4 3 8" xfId="2473" xr:uid="{00000000-0005-0000-0000-00009A080000}"/>
    <cellStyle name="Normal 2 4 4" xfId="302" xr:uid="{00000000-0005-0000-0000-00009B080000}"/>
    <cellStyle name="Normal 2 4 5" xfId="303" xr:uid="{00000000-0005-0000-0000-00009C080000}"/>
    <cellStyle name="Normal 2 4 5 2" xfId="304" xr:uid="{00000000-0005-0000-0000-00009D080000}"/>
    <cellStyle name="Normal 2 4 5 2 2" xfId="305" xr:uid="{00000000-0005-0000-0000-00009E080000}"/>
    <cellStyle name="Normal 2 4 5 2 2 2" xfId="306" xr:uid="{00000000-0005-0000-0000-00009F080000}"/>
    <cellStyle name="Normal 2 4 5 2 2 2 2" xfId="796" xr:uid="{00000000-0005-0000-0000-0000A0080000}"/>
    <cellStyle name="Normal 2 4 5 2 2 2 2 2" xfId="3035" xr:uid="{00000000-0005-0000-0000-0000A1080000}"/>
    <cellStyle name="Normal 2 4 5 2 2 2 3" xfId="1218" xr:uid="{00000000-0005-0000-0000-0000A2080000}"/>
    <cellStyle name="Normal 2 4 5 2 2 2 3 2" xfId="3448" xr:uid="{00000000-0005-0000-0000-0000A3080000}"/>
    <cellStyle name="Normal 2 4 5 2 2 2 4" xfId="1631" xr:uid="{00000000-0005-0000-0000-0000A4080000}"/>
    <cellStyle name="Normal 2 4 5 2 2 2 4 2" xfId="3861" xr:uid="{00000000-0005-0000-0000-0000A5080000}"/>
    <cellStyle name="Normal 2 4 5 2 2 2 5" xfId="2045" xr:uid="{00000000-0005-0000-0000-0000A6080000}"/>
    <cellStyle name="Normal 2 4 5 2 2 2 5 2" xfId="4274" xr:uid="{00000000-0005-0000-0000-0000A7080000}"/>
    <cellStyle name="Normal 2 4 5 2 2 2 6" xfId="2481" xr:uid="{00000000-0005-0000-0000-0000A8080000}"/>
    <cellStyle name="Normal 2 4 5 2 2 3" xfId="795" xr:uid="{00000000-0005-0000-0000-0000A9080000}"/>
    <cellStyle name="Normal 2 4 5 2 2 3 2" xfId="3034" xr:uid="{00000000-0005-0000-0000-0000AA080000}"/>
    <cellStyle name="Normal 2 4 5 2 2 4" xfId="1217" xr:uid="{00000000-0005-0000-0000-0000AB080000}"/>
    <cellStyle name="Normal 2 4 5 2 2 4 2" xfId="3447" xr:uid="{00000000-0005-0000-0000-0000AC080000}"/>
    <cellStyle name="Normal 2 4 5 2 2 5" xfId="1630" xr:uid="{00000000-0005-0000-0000-0000AD080000}"/>
    <cellStyle name="Normal 2 4 5 2 2 5 2" xfId="3860" xr:uid="{00000000-0005-0000-0000-0000AE080000}"/>
    <cellStyle name="Normal 2 4 5 2 2 6" xfId="2044" xr:uid="{00000000-0005-0000-0000-0000AF080000}"/>
    <cellStyle name="Normal 2 4 5 2 2 6 2" xfId="4273" xr:uid="{00000000-0005-0000-0000-0000B0080000}"/>
    <cellStyle name="Normal 2 4 5 2 2 7" xfId="2480" xr:uid="{00000000-0005-0000-0000-0000B1080000}"/>
    <cellStyle name="Normal 2 4 5 2 3" xfId="307" xr:uid="{00000000-0005-0000-0000-0000B2080000}"/>
    <cellStyle name="Normal 2 4 5 2 3 2" xfId="797" xr:uid="{00000000-0005-0000-0000-0000B3080000}"/>
    <cellStyle name="Normal 2 4 5 2 3 2 2" xfId="3036" xr:uid="{00000000-0005-0000-0000-0000B4080000}"/>
    <cellStyle name="Normal 2 4 5 2 3 3" xfId="1219" xr:uid="{00000000-0005-0000-0000-0000B5080000}"/>
    <cellStyle name="Normal 2 4 5 2 3 3 2" xfId="3449" xr:uid="{00000000-0005-0000-0000-0000B6080000}"/>
    <cellStyle name="Normal 2 4 5 2 3 4" xfId="1632" xr:uid="{00000000-0005-0000-0000-0000B7080000}"/>
    <cellStyle name="Normal 2 4 5 2 3 4 2" xfId="3862" xr:uid="{00000000-0005-0000-0000-0000B8080000}"/>
    <cellStyle name="Normal 2 4 5 2 3 5" xfId="2046" xr:uid="{00000000-0005-0000-0000-0000B9080000}"/>
    <cellStyle name="Normal 2 4 5 2 3 5 2" xfId="4275" xr:uid="{00000000-0005-0000-0000-0000BA080000}"/>
    <cellStyle name="Normal 2 4 5 2 3 6" xfId="2482" xr:uid="{00000000-0005-0000-0000-0000BB080000}"/>
    <cellStyle name="Normal 2 4 5 2 4" xfId="794" xr:uid="{00000000-0005-0000-0000-0000BC080000}"/>
    <cellStyle name="Normal 2 4 5 2 4 2" xfId="3033" xr:uid="{00000000-0005-0000-0000-0000BD080000}"/>
    <cellStyle name="Normal 2 4 5 2 5" xfId="1216" xr:uid="{00000000-0005-0000-0000-0000BE080000}"/>
    <cellStyle name="Normal 2 4 5 2 5 2" xfId="3446" xr:uid="{00000000-0005-0000-0000-0000BF080000}"/>
    <cellStyle name="Normal 2 4 5 2 6" xfId="1629" xr:uid="{00000000-0005-0000-0000-0000C0080000}"/>
    <cellStyle name="Normal 2 4 5 2 6 2" xfId="3859" xr:uid="{00000000-0005-0000-0000-0000C1080000}"/>
    <cellStyle name="Normal 2 4 5 2 7" xfId="2043" xr:uid="{00000000-0005-0000-0000-0000C2080000}"/>
    <cellStyle name="Normal 2 4 5 2 7 2" xfId="4272" xr:uid="{00000000-0005-0000-0000-0000C3080000}"/>
    <cellStyle name="Normal 2 4 5 2 8" xfId="2479" xr:uid="{00000000-0005-0000-0000-0000C4080000}"/>
    <cellStyle name="Normal 2 4 5 3" xfId="308" xr:uid="{00000000-0005-0000-0000-0000C5080000}"/>
    <cellStyle name="Normal 2 4 5 3 2" xfId="309" xr:uid="{00000000-0005-0000-0000-0000C6080000}"/>
    <cellStyle name="Normal 2 4 5 3 2 2" xfId="799" xr:uid="{00000000-0005-0000-0000-0000C7080000}"/>
    <cellStyle name="Normal 2 4 5 3 2 2 2" xfId="3038" xr:uid="{00000000-0005-0000-0000-0000C8080000}"/>
    <cellStyle name="Normal 2 4 5 3 2 3" xfId="1221" xr:uid="{00000000-0005-0000-0000-0000C9080000}"/>
    <cellStyle name="Normal 2 4 5 3 2 3 2" xfId="3451" xr:uid="{00000000-0005-0000-0000-0000CA080000}"/>
    <cellStyle name="Normal 2 4 5 3 2 4" xfId="1634" xr:uid="{00000000-0005-0000-0000-0000CB080000}"/>
    <cellStyle name="Normal 2 4 5 3 2 4 2" xfId="3864" xr:uid="{00000000-0005-0000-0000-0000CC080000}"/>
    <cellStyle name="Normal 2 4 5 3 2 5" xfId="2048" xr:uid="{00000000-0005-0000-0000-0000CD080000}"/>
    <cellStyle name="Normal 2 4 5 3 2 5 2" xfId="4277" xr:uid="{00000000-0005-0000-0000-0000CE080000}"/>
    <cellStyle name="Normal 2 4 5 3 2 6" xfId="2484" xr:uid="{00000000-0005-0000-0000-0000CF080000}"/>
    <cellStyle name="Normal 2 4 5 3 3" xfId="798" xr:uid="{00000000-0005-0000-0000-0000D0080000}"/>
    <cellStyle name="Normal 2 4 5 3 3 2" xfId="3037" xr:uid="{00000000-0005-0000-0000-0000D1080000}"/>
    <cellStyle name="Normal 2 4 5 3 4" xfId="1220" xr:uid="{00000000-0005-0000-0000-0000D2080000}"/>
    <cellStyle name="Normal 2 4 5 3 4 2" xfId="3450" xr:uid="{00000000-0005-0000-0000-0000D3080000}"/>
    <cellStyle name="Normal 2 4 5 3 5" xfId="1633" xr:uid="{00000000-0005-0000-0000-0000D4080000}"/>
    <cellStyle name="Normal 2 4 5 3 5 2" xfId="3863" xr:uid="{00000000-0005-0000-0000-0000D5080000}"/>
    <cellStyle name="Normal 2 4 5 3 6" xfId="2047" xr:uid="{00000000-0005-0000-0000-0000D6080000}"/>
    <cellStyle name="Normal 2 4 5 3 6 2" xfId="4276" xr:uid="{00000000-0005-0000-0000-0000D7080000}"/>
    <cellStyle name="Normal 2 4 5 3 7" xfId="2483" xr:uid="{00000000-0005-0000-0000-0000D8080000}"/>
    <cellStyle name="Normal 2 4 5 4" xfId="310" xr:uid="{00000000-0005-0000-0000-0000D9080000}"/>
    <cellStyle name="Normal 2 4 5 4 2" xfId="800" xr:uid="{00000000-0005-0000-0000-0000DA080000}"/>
    <cellStyle name="Normal 2 4 5 4 2 2" xfId="3039" xr:uid="{00000000-0005-0000-0000-0000DB080000}"/>
    <cellStyle name="Normal 2 4 5 4 3" xfId="1222" xr:uid="{00000000-0005-0000-0000-0000DC080000}"/>
    <cellStyle name="Normal 2 4 5 4 3 2" xfId="3452" xr:uid="{00000000-0005-0000-0000-0000DD080000}"/>
    <cellStyle name="Normal 2 4 5 4 4" xfId="1635" xr:uid="{00000000-0005-0000-0000-0000DE080000}"/>
    <cellStyle name="Normal 2 4 5 4 4 2" xfId="3865" xr:uid="{00000000-0005-0000-0000-0000DF080000}"/>
    <cellStyle name="Normal 2 4 5 4 5" xfId="2049" xr:uid="{00000000-0005-0000-0000-0000E0080000}"/>
    <cellStyle name="Normal 2 4 5 4 5 2" xfId="4278" xr:uid="{00000000-0005-0000-0000-0000E1080000}"/>
    <cellStyle name="Normal 2 4 5 4 6" xfId="2485" xr:uid="{00000000-0005-0000-0000-0000E2080000}"/>
    <cellStyle name="Normal 2 4 5 5" xfId="793" xr:uid="{00000000-0005-0000-0000-0000E3080000}"/>
    <cellStyle name="Normal 2 4 5 5 2" xfId="3032" xr:uid="{00000000-0005-0000-0000-0000E4080000}"/>
    <cellStyle name="Normal 2 4 5 6" xfId="1215" xr:uid="{00000000-0005-0000-0000-0000E5080000}"/>
    <cellStyle name="Normal 2 4 5 6 2" xfId="3445" xr:uid="{00000000-0005-0000-0000-0000E6080000}"/>
    <cellStyle name="Normal 2 4 5 7" xfId="1628" xr:uid="{00000000-0005-0000-0000-0000E7080000}"/>
    <cellStyle name="Normal 2 4 5 7 2" xfId="3858" xr:uid="{00000000-0005-0000-0000-0000E8080000}"/>
    <cellStyle name="Normal 2 4 5 8" xfId="2042" xr:uid="{00000000-0005-0000-0000-0000E9080000}"/>
    <cellStyle name="Normal 2 4 5 8 2" xfId="4271" xr:uid="{00000000-0005-0000-0000-0000EA080000}"/>
    <cellStyle name="Normal 2 4 5 9" xfId="2478" xr:uid="{00000000-0005-0000-0000-0000EB080000}"/>
    <cellStyle name="Normal 2 4 6" xfId="311" xr:uid="{00000000-0005-0000-0000-0000EC080000}"/>
    <cellStyle name="Normal 2 4 7" xfId="312" xr:uid="{00000000-0005-0000-0000-0000ED080000}"/>
    <cellStyle name="Normal 2 4 7 2" xfId="313" xr:uid="{00000000-0005-0000-0000-0000EE080000}"/>
    <cellStyle name="Normal 2 4 7 2 2" xfId="802" xr:uid="{00000000-0005-0000-0000-0000EF080000}"/>
    <cellStyle name="Normal 2 4 7 2 2 2" xfId="3041" xr:uid="{00000000-0005-0000-0000-0000F0080000}"/>
    <cellStyle name="Normal 2 4 7 2 3" xfId="1224" xr:uid="{00000000-0005-0000-0000-0000F1080000}"/>
    <cellStyle name="Normal 2 4 7 2 3 2" xfId="3454" xr:uid="{00000000-0005-0000-0000-0000F2080000}"/>
    <cellStyle name="Normal 2 4 7 2 4" xfId="1637" xr:uid="{00000000-0005-0000-0000-0000F3080000}"/>
    <cellStyle name="Normal 2 4 7 2 4 2" xfId="3867" xr:uid="{00000000-0005-0000-0000-0000F4080000}"/>
    <cellStyle name="Normal 2 4 7 2 5" xfId="2051" xr:uid="{00000000-0005-0000-0000-0000F5080000}"/>
    <cellStyle name="Normal 2 4 7 2 5 2" xfId="4280" xr:uid="{00000000-0005-0000-0000-0000F6080000}"/>
    <cellStyle name="Normal 2 4 7 2 6" xfId="2487" xr:uid="{00000000-0005-0000-0000-0000F7080000}"/>
    <cellStyle name="Normal 2 4 7 3" xfId="801" xr:uid="{00000000-0005-0000-0000-0000F8080000}"/>
    <cellStyle name="Normal 2 4 7 3 2" xfId="3040" xr:uid="{00000000-0005-0000-0000-0000F9080000}"/>
    <cellStyle name="Normal 2 4 7 4" xfId="1223" xr:uid="{00000000-0005-0000-0000-0000FA080000}"/>
    <cellStyle name="Normal 2 4 7 4 2" xfId="3453" xr:uid="{00000000-0005-0000-0000-0000FB080000}"/>
    <cellStyle name="Normal 2 4 7 5" xfId="1636" xr:uid="{00000000-0005-0000-0000-0000FC080000}"/>
    <cellStyle name="Normal 2 4 7 5 2" xfId="3866" xr:uid="{00000000-0005-0000-0000-0000FD080000}"/>
    <cellStyle name="Normal 2 4 7 6" xfId="2050" xr:uid="{00000000-0005-0000-0000-0000FE080000}"/>
    <cellStyle name="Normal 2 4 7 6 2" xfId="4279" xr:uid="{00000000-0005-0000-0000-0000FF080000}"/>
    <cellStyle name="Normal 2 4 7 7" xfId="2486" xr:uid="{00000000-0005-0000-0000-000000090000}"/>
    <cellStyle name="Normal 2 4 8" xfId="314" xr:uid="{00000000-0005-0000-0000-000001090000}"/>
    <cellStyle name="Normal 2 4 8 2" xfId="803" xr:uid="{00000000-0005-0000-0000-000002090000}"/>
    <cellStyle name="Normal 2 4 8 2 2" xfId="3042" xr:uid="{00000000-0005-0000-0000-000003090000}"/>
    <cellStyle name="Normal 2 4 8 3" xfId="1225" xr:uid="{00000000-0005-0000-0000-000004090000}"/>
    <cellStyle name="Normal 2 4 8 3 2" xfId="3455" xr:uid="{00000000-0005-0000-0000-000005090000}"/>
    <cellStyle name="Normal 2 4 8 4" xfId="1638" xr:uid="{00000000-0005-0000-0000-000006090000}"/>
    <cellStyle name="Normal 2 4 8 4 2" xfId="3868" xr:uid="{00000000-0005-0000-0000-000007090000}"/>
    <cellStyle name="Normal 2 4 8 5" xfId="2052" xr:uid="{00000000-0005-0000-0000-000008090000}"/>
    <cellStyle name="Normal 2 4 8 5 2" xfId="4281" xr:uid="{00000000-0005-0000-0000-000009090000}"/>
    <cellStyle name="Normal 2 4 8 6" xfId="2488" xr:uid="{00000000-0005-0000-0000-00000A090000}"/>
    <cellStyle name="Normal 2 5" xfId="315" xr:uid="{00000000-0005-0000-0000-00000B090000}"/>
    <cellStyle name="Normal 2 5 2" xfId="316" xr:uid="{00000000-0005-0000-0000-00000C090000}"/>
    <cellStyle name="Normal 2 5 3" xfId="317" xr:uid="{00000000-0005-0000-0000-00000D090000}"/>
    <cellStyle name="Normal 2 5 4" xfId="318" xr:uid="{00000000-0005-0000-0000-00000E090000}"/>
    <cellStyle name="Normal 2 5 4 2" xfId="319" xr:uid="{00000000-0005-0000-0000-00000F090000}"/>
    <cellStyle name="Normal 2 5 4 2 2" xfId="320" xr:uid="{00000000-0005-0000-0000-000010090000}"/>
    <cellStyle name="Normal 2 5 4 2 2 2" xfId="807" xr:uid="{00000000-0005-0000-0000-000011090000}"/>
    <cellStyle name="Normal 2 5 4 2 2 2 2" xfId="3046" xr:uid="{00000000-0005-0000-0000-000012090000}"/>
    <cellStyle name="Normal 2 5 4 2 2 3" xfId="1229" xr:uid="{00000000-0005-0000-0000-000013090000}"/>
    <cellStyle name="Normal 2 5 4 2 2 3 2" xfId="3459" xr:uid="{00000000-0005-0000-0000-000014090000}"/>
    <cellStyle name="Normal 2 5 4 2 2 4" xfId="1642" xr:uid="{00000000-0005-0000-0000-000015090000}"/>
    <cellStyle name="Normal 2 5 4 2 2 4 2" xfId="3872" xr:uid="{00000000-0005-0000-0000-000016090000}"/>
    <cellStyle name="Normal 2 5 4 2 2 5" xfId="2056" xr:uid="{00000000-0005-0000-0000-000017090000}"/>
    <cellStyle name="Normal 2 5 4 2 2 5 2" xfId="4285" xr:uid="{00000000-0005-0000-0000-000018090000}"/>
    <cellStyle name="Normal 2 5 4 2 2 6" xfId="2492" xr:uid="{00000000-0005-0000-0000-000019090000}"/>
    <cellStyle name="Normal 2 5 4 2 3" xfId="806" xr:uid="{00000000-0005-0000-0000-00001A090000}"/>
    <cellStyle name="Normal 2 5 4 2 3 2" xfId="3045" xr:uid="{00000000-0005-0000-0000-00001B090000}"/>
    <cellStyle name="Normal 2 5 4 2 4" xfId="1228" xr:uid="{00000000-0005-0000-0000-00001C090000}"/>
    <cellStyle name="Normal 2 5 4 2 4 2" xfId="3458" xr:uid="{00000000-0005-0000-0000-00001D090000}"/>
    <cellStyle name="Normal 2 5 4 2 5" xfId="1641" xr:uid="{00000000-0005-0000-0000-00001E090000}"/>
    <cellStyle name="Normal 2 5 4 2 5 2" xfId="3871" xr:uid="{00000000-0005-0000-0000-00001F090000}"/>
    <cellStyle name="Normal 2 5 4 2 6" xfId="2055" xr:uid="{00000000-0005-0000-0000-000020090000}"/>
    <cellStyle name="Normal 2 5 4 2 6 2" xfId="4284" xr:uid="{00000000-0005-0000-0000-000021090000}"/>
    <cellStyle name="Normal 2 5 4 2 7" xfId="2491" xr:uid="{00000000-0005-0000-0000-000022090000}"/>
    <cellStyle name="Normal 2 5 4 3" xfId="321" xr:uid="{00000000-0005-0000-0000-000023090000}"/>
    <cellStyle name="Normal 2 5 4 3 2" xfId="808" xr:uid="{00000000-0005-0000-0000-000024090000}"/>
    <cellStyle name="Normal 2 5 4 3 2 2" xfId="3047" xr:uid="{00000000-0005-0000-0000-000025090000}"/>
    <cellStyle name="Normal 2 5 4 3 3" xfId="1230" xr:uid="{00000000-0005-0000-0000-000026090000}"/>
    <cellStyle name="Normal 2 5 4 3 3 2" xfId="3460" xr:uid="{00000000-0005-0000-0000-000027090000}"/>
    <cellStyle name="Normal 2 5 4 3 4" xfId="1643" xr:uid="{00000000-0005-0000-0000-000028090000}"/>
    <cellStyle name="Normal 2 5 4 3 4 2" xfId="3873" xr:uid="{00000000-0005-0000-0000-000029090000}"/>
    <cellStyle name="Normal 2 5 4 3 5" xfId="2057" xr:uid="{00000000-0005-0000-0000-00002A090000}"/>
    <cellStyle name="Normal 2 5 4 3 5 2" xfId="4286" xr:uid="{00000000-0005-0000-0000-00002B090000}"/>
    <cellStyle name="Normal 2 5 4 3 6" xfId="2493" xr:uid="{00000000-0005-0000-0000-00002C090000}"/>
    <cellStyle name="Normal 2 5 4 4" xfId="805" xr:uid="{00000000-0005-0000-0000-00002D090000}"/>
    <cellStyle name="Normal 2 5 4 4 2" xfId="3044" xr:uid="{00000000-0005-0000-0000-00002E090000}"/>
    <cellStyle name="Normal 2 5 4 5" xfId="1227" xr:uid="{00000000-0005-0000-0000-00002F090000}"/>
    <cellStyle name="Normal 2 5 4 5 2" xfId="3457" xr:uid="{00000000-0005-0000-0000-000030090000}"/>
    <cellStyle name="Normal 2 5 4 6" xfId="1640" xr:uid="{00000000-0005-0000-0000-000031090000}"/>
    <cellStyle name="Normal 2 5 4 6 2" xfId="3870" xr:uid="{00000000-0005-0000-0000-000032090000}"/>
    <cellStyle name="Normal 2 5 4 7" xfId="2054" xr:uid="{00000000-0005-0000-0000-000033090000}"/>
    <cellStyle name="Normal 2 5 4 7 2" xfId="4283" xr:uid="{00000000-0005-0000-0000-000034090000}"/>
    <cellStyle name="Normal 2 5 4 8" xfId="2490" xr:uid="{00000000-0005-0000-0000-000035090000}"/>
    <cellStyle name="Normal 2 5 5" xfId="804" xr:uid="{00000000-0005-0000-0000-000036090000}"/>
    <cellStyle name="Normal 2 5 5 2" xfId="3043" xr:uid="{00000000-0005-0000-0000-000037090000}"/>
    <cellStyle name="Normal 2 5 6" xfId="1226" xr:uid="{00000000-0005-0000-0000-000038090000}"/>
    <cellStyle name="Normal 2 5 6 2" xfId="3456" xr:uid="{00000000-0005-0000-0000-000039090000}"/>
    <cellStyle name="Normal 2 5 7" xfId="1639" xr:uid="{00000000-0005-0000-0000-00003A090000}"/>
    <cellStyle name="Normal 2 5 7 2" xfId="3869" xr:uid="{00000000-0005-0000-0000-00003B090000}"/>
    <cellStyle name="Normal 2 5 8" xfId="2053" xr:uid="{00000000-0005-0000-0000-00003C090000}"/>
    <cellStyle name="Normal 2 5 8 2" xfId="4282" xr:uid="{00000000-0005-0000-0000-00003D090000}"/>
    <cellStyle name="Normal 2 5 9" xfId="2489" xr:uid="{00000000-0005-0000-0000-00003E090000}"/>
    <cellStyle name="Normal 2 6" xfId="322" xr:uid="{00000000-0005-0000-0000-00003F090000}"/>
    <cellStyle name="Normal 2 7" xfId="770" xr:uid="{00000000-0005-0000-0000-000040090000}"/>
    <cellStyle name="Normal 3" xfId="323" xr:uid="{00000000-0005-0000-0000-000041090000}"/>
    <cellStyle name="Normal 3 2" xfId="324" xr:uid="{00000000-0005-0000-0000-000042090000}"/>
    <cellStyle name="Normal 3 2 2" xfId="325" xr:uid="{00000000-0005-0000-0000-000043090000}"/>
    <cellStyle name="Normal 3 2 2 2" xfId="811" xr:uid="{00000000-0005-0000-0000-000044090000}"/>
    <cellStyle name="Normal 3 2 3" xfId="326" xr:uid="{00000000-0005-0000-0000-000045090000}"/>
    <cellStyle name="Normal 3 2 3 2" xfId="327" xr:uid="{00000000-0005-0000-0000-000046090000}"/>
    <cellStyle name="Normal 3 2 3 2 2" xfId="328" xr:uid="{00000000-0005-0000-0000-000047090000}"/>
    <cellStyle name="Normal 3 2 3 2 2 2" xfId="814" xr:uid="{00000000-0005-0000-0000-000048090000}"/>
    <cellStyle name="Normal 3 2 3 2 2 2 2" xfId="3051" xr:uid="{00000000-0005-0000-0000-000049090000}"/>
    <cellStyle name="Normal 3 2 3 2 2 3" xfId="1234" xr:uid="{00000000-0005-0000-0000-00004A090000}"/>
    <cellStyle name="Normal 3 2 3 2 2 3 2" xfId="3464" xr:uid="{00000000-0005-0000-0000-00004B090000}"/>
    <cellStyle name="Normal 3 2 3 2 2 4" xfId="1647" xr:uid="{00000000-0005-0000-0000-00004C090000}"/>
    <cellStyle name="Normal 3 2 3 2 2 4 2" xfId="3877" xr:uid="{00000000-0005-0000-0000-00004D090000}"/>
    <cellStyle name="Normal 3 2 3 2 2 5" xfId="2061" xr:uid="{00000000-0005-0000-0000-00004E090000}"/>
    <cellStyle name="Normal 3 2 3 2 2 5 2" xfId="4290" xr:uid="{00000000-0005-0000-0000-00004F090000}"/>
    <cellStyle name="Normal 3 2 3 2 2 6" xfId="2497" xr:uid="{00000000-0005-0000-0000-000050090000}"/>
    <cellStyle name="Normal 3 2 3 2 3" xfId="813" xr:uid="{00000000-0005-0000-0000-000051090000}"/>
    <cellStyle name="Normal 3 2 3 2 3 2" xfId="3050" xr:uid="{00000000-0005-0000-0000-000052090000}"/>
    <cellStyle name="Normal 3 2 3 2 4" xfId="1233" xr:uid="{00000000-0005-0000-0000-000053090000}"/>
    <cellStyle name="Normal 3 2 3 2 4 2" xfId="3463" xr:uid="{00000000-0005-0000-0000-000054090000}"/>
    <cellStyle name="Normal 3 2 3 2 5" xfId="1646" xr:uid="{00000000-0005-0000-0000-000055090000}"/>
    <cellStyle name="Normal 3 2 3 2 5 2" xfId="3876" xr:uid="{00000000-0005-0000-0000-000056090000}"/>
    <cellStyle name="Normal 3 2 3 2 6" xfId="2060" xr:uid="{00000000-0005-0000-0000-000057090000}"/>
    <cellStyle name="Normal 3 2 3 2 6 2" xfId="4289" xr:uid="{00000000-0005-0000-0000-000058090000}"/>
    <cellStyle name="Normal 3 2 3 2 7" xfId="2496" xr:uid="{00000000-0005-0000-0000-000059090000}"/>
    <cellStyle name="Normal 3 2 3 3" xfId="329" xr:uid="{00000000-0005-0000-0000-00005A090000}"/>
    <cellStyle name="Normal 3 2 3 3 2" xfId="815" xr:uid="{00000000-0005-0000-0000-00005B090000}"/>
    <cellStyle name="Normal 3 2 3 3 2 2" xfId="3052" xr:uid="{00000000-0005-0000-0000-00005C090000}"/>
    <cellStyle name="Normal 3 2 3 3 3" xfId="1235" xr:uid="{00000000-0005-0000-0000-00005D090000}"/>
    <cellStyle name="Normal 3 2 3 3 3 2" xfId="3465" xr:uid="{00000000-0005-0000-0000-00005E090000}"/>
    <cellStyle name="Normal 3 2 3 3 4" xfId="1648" xr:uid="{00000000-0005-0000-0000-00005F090000}"/>
    <cellStyle name="Normal 3 2 3 3 4 2" xfId="3878" xr:uid="{00000000-0005-0000-0000-000060090000}"/>
    <cellStyle name="Normal 3 2 3 3 5" xfId="2062" xr:uid="{00000000-0005-0000-0000-000061090000}"/>
    <cellStyle name="Normal 3 2 3 3 5 2" xfId="4291" xr:uid="{00000000-0005-0000-0000-000062090000}"/>
    <cellStyle name="Normal 3 2 3 3 6" xfId="2498" xr:uid="{00000000-0005-0000-0000-000063090000}"/>
    <cellStyle name="Normal 3 2 3 4" xfId="812" xr:uid="{00000000-0005-0000-0000-000064090000}"/>
    <cellStyle name="Normal 3 2 3 4 2" xfId="3049" xr:uid="{00000000-0005-0000-0000-000065090000}"/>
    <cellStyle name="Normal 3 2 3 5" xfId="1232" xr:uid="{00000000-0005-0000-0000-000066090000}"/>
    <cellStyle name="Normal 3 2 3 5 2" xfId="3462" xr:uid="{00000000-0005-0000-0000-000067090000}"/>
    <cellStyle name="Normal 3 2 3 6" xfId="1645" xr:uid="{00000000-0005-0000-0000-000068090000}"/>
    <cellStyle name="Normal 3 2 3 6 2" xfId="3875" xr:uid="{00000000-0005-0000-0000-000069090000}"/>
    <cellStyle name="Normal 3 2 3 7" xfId="2059" xr:uid="{00000000-0005-0000-0000-00006A090000}"/>
    <cellStyle name="Normal 3 2 3 7 2" xfId="4288" xr:uid="{00000000-0005-0000-0000-00006B090000}"/>
    <cellStyle name="Normal 3 2 3 8" xfId="2495" xr:uid="{00000000-0005-0000-0000-00006C090000}"/>
    <cellStyle name="Normal 3 2 4" xfId="810" xr:uid="{00000000-0005-0000-0000-00006D090000}"/>
    <cellStyle name="Normal 3 2 4 2" xfId="3048" xr:uid="{00000000-0005-0000-0000-00006E090000}"/>
    <cellStyle name="Normal 3 2 5" xfId="1231" xr:uid="{00000000-0005-0000-0000-00006F090000}"/>
    <cellStyle name="Normal 3 2 5 2" xfId="3461" xr:uid="{00000000-0005-0000-0000-000070090000}"/>
    <cellStyle name="Normal 3 2 6" xfId="1644" xr:uid="{00000000-0005-0000-0000-000071090000}"/>
    <cellStyle name="Normal 3 2 6 2" xfId="3874" xr:uid="{00000000-0005-0000-0000-000072090000}"/>
    <cellStyle name="Normal 3 2 7" xfId="2058" xr:uid="{00000000-0005-0000-0000-000073090000}"/>
    <cellStyle name="Normal 3 2 7 2" xfId="4287" xr:uid="{00000000-0005-0000-0000-000074090000}"/>
    <cellStyle name="Normal 3 2 8" xfId="2494" xr:uid="{00000000-0005-0000-0000-000075090000}"/>
    <cellStyle name="Normal 3 3" xfId="330" xr:uid="{00000000-0005-0000-0000-000076090000}"/>
    <cellStyle name="Normal 3 3 2" xfId="331" xr:uid="{00000000-0005-0000-0000-000077090000}"/>
    <cellStyle name="Normal 3 3 3" xfId="332" xr:uid="{00000000-0005-0000-0000-000078090000}"/>
    <cellStyle name="Normal 3 4" xfId="333" xr:uid="{00000000-0005-0000-0000-000079090000}"/>
    <cellStyle name="Normal 3 5" xfId="334" xr:uid="{00000000-0005-0000-0000-00007A090000}"/>
    <cellStyle name="Normal 3 6" xfId="809" xr:uid="{00000000-0005-0000-0000-00007B090000}"/>
    <cellStyle name="Normal 4" xfId="335" xr:uid="{00000000-0005-0000-0000-00007C090000}"/>
    <cellStyle name="Normal 4 2" xfId="336" xr:uid="{00000000-0005-0000-0000-00007D090000}"/>
    <cellStyle name="Normal 4 2 2" xfId="337" xr:uid="{00000000-0005-0000-0000-00007E090000}"/>
    <cellStyle name="Normal 4 2 2 10" xfId="2063" xr:uid="{00000000-0005-0000-0000-00007F090000}"/>
    <cellStyle name="Normal 4 2 2 10 2" xfId="4292" xr:uid="{00000000-0005-0000-0000-000080090000}"/>
    <cellStyle name="Normal 4 2 2 11" xfId="2499" xr:uid="{00000000-0005-0000-0000-000081090000}"/>
    <cellStyle name="Normal 4 2 2 2" xfId="338" xr:uid="{00000000-0005-0000-0000-000082090000}"/>
    <cellStyle name="Normal 4 2 2 3" xfId="339" xr:uid="{00000000-0005-0000-0000-000083090000}"/>
    <cellStyle name="Normal 4 2 2 3 2" xfId="340" xr:uid="{00000000-0005-0000-0000-000084090000}"/>
    <cellStyle name="Normal 4 2 2 3 2 2" xfId="341" xr:uid="{00000000-0005-0000-0000-000085090000}"/>
    <cellStyle name="Normal 4 2 2 3 2 2 2" xfId="342" xr:uid="{00000000-0005-0000-0000-000086090000}"/>
    <cellStyle name="Normal 4 2 2 3 2 2 2 2" xfId="820" xr:uid="{00000000-0005-0000-0000-000087090000}"/>
    <cellStyle name="Normal 4 2 2 3 2 2 2 2 2" xfId="3057" xr:uid="{00000000-0005-0000-0000-000088090000}"/>
    <cellStyle name="Normal 4 2 2 3 2 2 2 3" xfId="1240" xr:uid="{00000000-0005-0000-0000-000089090000}"/>
    <cellStyle name="Normal 4 2 2 3 2 2 2 3 2" xfId="3470" xr:uid="{00000000-0005-0000-0000-00008A090000}"/>
    <cellStyle name="Normal 4 2 2 3 2 2 2 4" xfId="1653" xr:uid="{00000000-0005-0000-0000-00008B090000}"/>
    <cellStyle name="Normal 4 2 2 3 2 2 2 4 2" xfId="3883" xr:uid="{00000000-0005-0000-0000-00008C090000}"/>
    <cellStyle name="Normal 4 2 2 3 2 2 2 5" xfId="2067" xr:uid="{00000000-0005-0000-0000-00008D090000}"/>
    <cellStyle name="Normal 4 2 2 3 2 2 2 5 2" xfId="4296" xr:uid="{00000000-0005-0000-0000-00008E090000}"/>
    <cellStyle name="Normal 4 2 2 3 2 2 2 6" xfId="2503" xr:uid="{00000000-0005-0000-0000-00008F090000}"/>
    <cellStyle name="Normal 4 2 2 3 2 2 3" xfId="819" xr:uid="{00000000-0005-0000-0000-000090090000}"/>
    <cellStyle name="Normal 4 2 2 3 2 2 3 2" xfId="3056" xr:uid="{00000000-0005-0000-0000-000091090000}"/>
    <cellStyle name="Normal 4 2 2 3 2 2 4" xfId="1239" xr:uid="{00000000-0005-0000-0000-000092090000}"/>
    <cellStyle name="Normal 4 2 2 3 2 2 4 2" xfId="3469" xr:uid="{00000000-0005-0000-0000-000093090000}"/>
    <cellStyle name="Normal 4 2 2 3 2 2 5" xfId="1652" xr:uid="{00000000-0005-0000-0000-000094090000}"/>
    <cellStyle name="Normal 4 2 2 3 2 2 5 2" xfId="3882" xr:uid="{00000000-0005-0000-0000-000095090000}"/>
    <cellStyle name="Normal 4 2 2 3 2 2 6" xfId="2066" xr:uid="{00000000-0005-0000-0000-000096090000}"/>
    <cellStyle name="Normal 4 2 2 3 2 2 6 2" xfId="4295" xr:uid="{00000000-0005-0000-0000-000097090000}"/>
    <cellStyle name="Normal 4 2 2 3 2 2 7" xfId="2502" xr:uid="{00000000-0005-0000-0000-000098090000}"/>
    <cellStyle name="Normal 4 2 2 3 2 3" xfId="343" xr:uid="{00000000-0005-0000-0000-000099090000}"/>
    <cellStyle name="Normal 4 2 2 3 2 3 2" xfId="821" xr:uid="{00000000-0005-0000-0000-00009A090000}"/>
    <cellStyle name="Normal 4 2 2 3 2 3 2 2" xfId="3058" xr:uid="{00000000-0005-0000-0000-00009B090000}"/>
    <cellStyle name="Normal 4 2 2 3 2 3 3" xfId="1241" xr:uid="{00000000-0005-0000-0000-00009C090000}"/>
    <cellStyle name="Normal 4 2 2 3 2 3 3 2" xfId="3471" xr:uid="{00000000-0005-0000-0000-00009D090000}"/>
    <cellStyle name="Normal 4 2 2 3 2 3 4" xfId="1654" xr:uid="{00000000-0005-0000-0000-00009E090000}"/>
    <cellStyle name="Normal 4 2 2 3 2 3 4 2" xfId="3884" xr:uid="{00000000-0005-0000-0000-00009F090000}"/>
    <cellStyle name="Normal 4 2 2 3 2 3 5" xfId="2068" xr:uid="{00000000-0005-0000-0000-0000A0090000}"/>
    <cellStyle name="Normal 4 2 2 3 2 3 5 2" xfId="4297" xr:uid="{00000000-0005-0000-0000-0000A1090000}"/>
    <cellStyle name="Normal 4 2 2 3 2 3 6" xfId="2504" xr:uid="{00000000-0005-0000-0000-0000A2090000}"/>
    <cellStyle name="Normal 4 2 2 3 2 4" xfId="818" xr:uid="{00000000-0005-0000-0000-0000A3090000}"/>
    <cellStyle name="Normal 4 2 2 3 2 4 2" xfId="3055" xr:uid="{00000000-0005-0000-0000-0000A4090000}"/>
    <cellStyle name="Normal 4 2 2 3 2 5" xfId="1238" xr:uid="{00000000-0005-0000-0000-0000A5090000}"/>
    <cellStyle name="Normal 4 2 2 3 2 5 2" xfId="3468" xr:uid="{00000000-0005-0000-0000-0000A6090000}"/>
    <cellStyle name="Normal 4 2 2 3 2 6" xfId="1651" xr:uid="{00000000-0005-0000-0000-0000A7090000}"/>
    <cellStyle name="Normal 4 2 2 3 2 6 2" xfId="3881" xr:uid="{00000000-0005-0000-0000-0000A8090000}"/>
    <cellStyle name="Normal 4 2 2 3 2 7" xfId="2065" xr:uid="{00000000-0005-0000-0000-0000A9090000}"/>
    <cellStyle name="Normal 4 2 2 3 2 7 2" xfId="4294" xr:uid="{00000000-0005-0000-0000-0000AA090000}"/>
    <cellStyle name="Normal 4 2 2 3 2 8" xfId="2501" xr:uid="{00000000-0005-0000-0000-0000AB090000}"/>
    <cellStyle name="Normal 4 2 2 3 3" xfId="344" xr:uid="{00000000-0005-0000-0000-0000AC090000}"/>
    <cellStyle name="Normal 4 2 2 3 3 2" xfId="345" xr:uid="{00000000-0005-0000-0000-0000AD090000}"/>
    <cellStyle name="Normal 4 2 2 3 3 2 2" xfId="823" xr:uid="{00000000-0005-0000-0000-0000AE090000}"/>
    <cellStyle name="Normal 4 2 2 3 3 2 2 2" xfId="3060" xr:uid="{00000000-0005-0000-0000-0000AF090000}"/>
    <cellStyle name="Normal 4 2 2 3 3 2 3" xfId="1243" xr:uid="{00000000-0005-0000-0000-0000B0090000}"/>
    <cellStyle name="Normal 4 2 2 3 3 2 3 2" xfId="3473" xr:uid="{00000000-0005-0000-0000-0000B1090000}"/>
    <cellStyle name="Normal 4 2 2 3 3 2 4" xfId="1656" xr:uid="{00000000-0005-0000-0000-0000B2090000}"/>
    <cellStyle name="Normal 4 2 2 3 3 2 4 2" xfId="3886" xr:uid="{00000000-0005-0000-0000-0000B3090000}"/>
    <cellStyle name="Normal 4 2 2 3 3 2 5" xfId="2070" xr:uid="{00000000-0005-0000-0000-0000B4090000}"/>
    <cellStyle name="Normal 4 2 2 3 3 2 5 2" xfId="4299" xr:uid="{00000000-0005-0000-0000-0000B5090000}"/>
    <cellStyle name="Normal 4 2 2 3 3 2 6" xfId="2506" xr:uid="{00000000-0005-0000-0000-0000B6090000}"/>
    <cellStyle name="Normal 4 2 2 3 3 3" xfId="822" xr:uid="{00000000-0005-0000-0000-0000B7090000}"/>
    <cellStyle name="Normal 4 2 2 3 3 3 2" xfId="3059" xr:uid="{00000000-0005-0000-0000-0000B8090000}"/>
    <cellStyle name="Normal 4 2 2 3 3 4" xfId="1242" xr:uid="{00000000-0005-0000-0000-0000B9090000}"/>
    <cellStyle name="Normal 4 2 2 3 3 4 2" xfId="3472" xr:uid="{00000000-0005-0000-0000-0000BA090000}"/>
    <cellStyle name="Normal 4 2 2 3 3 5" xfId="1655" xr:uid="{00000000-0005-0000-0000-0000BB090000}"/>
    <cellStyle name="Normal 4 2 2 3 3 5 2" xfId="3885" xr:uid="{00000000-0005-0000-0000-0000BC090000}"/>
    <cellStyle name="Normal 4 2 2 3 3 6" xfId="2069" xr:uid="{00000000-0005-0000-0000-0000BD090000}"/>
    <cellStyle name="Normal 4 2 2 3 3 6 2" xfId="4298" xr:uid="{00000000-0005-0000-0000-0000BE090000}"/>
    <cellStyle name="Normal 4 2 2 3 3 7" xfId="2505" xr:uid="{00000000-0005-0000-0000-0000BF090000}"/>
    <cellStyle name="Normal 4 2 2 3 4" xfId="346" xr:uid="{00000000-0005-0000-0000-0000C0090000}"/>
    <cellStyle name="Normal 4 2 2 3 4 2" xfId="824" xr:uid="{00000000-0005-0000-0000-0000C1090000}"/>
    <cellStyle name="Normal 4 2 2 3 4 2 2" xfId="3061" xr:uid="{00000000-0005-0000-0000-0000C2090000}"/>
    <cellStyle name="Normal 4 2 2 3 4 3" xfId="1244" xr:uid="{00000000-0005-0000-0000-0000C3090000}"/>
    <cellStyle name="Normal 4 2 2 3 4 3 2" xfId="3474" xr:uid="{00000000-0005-0000-0000-0000C4090000}"/>
    <cellStyle name="Normal 4 2 2 3 4 4" xfId="1657" xr:uid="{00000000-0005-0000-0000-0000C5090000}"/>
    <cellStyle name="Normal 4 2 2 3 4 4 2" xfId="3887" xr:uid="{00000000-0005-0000-0000-0000C6090000}"/>
    <cellStyle name="Normal 4 2 2 3 4 5" xfId="2071" xr:uid="{00000000-0005-0000-0000-0000C7090000}"/>
    <cellStyle name="Normal 4 2 2 3 4 5 2" xfId="4300" xr:uid="{00000000-0005-0000-0000-0000C8090000}"/>
    <cellStyle name="Normal 4 2 2 3 4 6" xfId="2507" xr:uid="{00000000-0005-0000-0000-0000C9090000}"/>
    <cellStyle name="Normal 4 2 2 3 5" xfId="817" xr:uid="{00000000-0005-0000-0000-0000CA090000}"/>
    <cellStyle name="Normal 4 2 2 3 5 2" xfId="3054" xr:uid="{00000000-0005-0000-0000-0000CB090000}"/>
    <cellStyle name="Normal 4 2 2 3 6" xfId="1237" xr:uid="{00000000-0005-0000-0000-0000CC090000}"/>
    <cellStyle name="Normal 4 2 2 3 6 2" xfId="3467" xr:uid="{00000000-0005-0000-0000-0000CD090000}"/>
    <cellStyle name="Normal 4 2 2 3 7" xfId="1650" xr:uid="{00000000-0005-0000-0000-0000CE090000}"/>
    <cellStyle name="Normal 4 2 2 3 7 2" xfId="3880" xr:uid="{00000000-0005-0000-0000-0000CF090000}"/>
    <cellStyle name="Normal 4 2 2 3 8" xfId="2064" xr:uid="{00000000-0005-0000-0000-0000D0090000}"/>
    <cellStyle name="Normal 4 2 2 3 8 2" xfId="4293" xr:uid="{00000000-0005-0000-0000-0000D1090000}"/>
    <cellStyle name="Normal 4 2 2 3 9" xfId="2500" xr:uid="{00000000-0005-0000-0000-0000D2090000}"/>
    <cellStyle name="Normal 4 2 2 4" xfId="347" xr:uid="{00000000-0005-0000-0000-0000D3090000}"/>
    <cellStyle name="Normal 4 2 2 4 2" xfId="348" xr:uid="{00000000-0005-0000-0000-0000D4090000}"/>
    <cellStyle name="Normal 4 2 2 4 2 2" xfId="349" xr:uid="{00000000-0005-0000-0000-0000D5090000}"/>
    <cellStyle name="Normal 4 2 2 4 2 2 2" xfId="827" xr:uid="{00000000-0005-0000-0000-0000D6090000}"/>
    <cellStyle name="Normal 4 2 2 4 2 2 2 2" xfId="3064" xr:uid="{00000000-0005-0000-0000-0000D7090000}"/>
    <cellStyle name="Normal 4 2 2 4 2 2 3" xfId="1247" xr:uid="{00000000-0005-0000-0000-0000D8090000}"/>
    <cellStyle name="Normal 4 2 2 4 2 2 3 2" xfId="3477" xr:uid="{00000000-0005-0000-0000-0000D9090000}"/>
    <cellStyle name="Normal 4 2 2 4 2 2 4" xfId="1660" xr:uid="{00000000-0005-0000-0000-0000DA090000}"/>
    <cellStyle name="Normal 4 2 2 4 2 2 4 2" xfId="3890" xr:uid="{00000000-0005-0000-0000-0000DB090000}"/>
    <cellStyle name="Normal 4 2 2 4 2 2 5" xfId="2074" xr:uid="{00000000-0005-0000-0000-0000DC090000}"/>
    <cellStyle name="Normal 4 2 2 4 2 2 5 2" xfId="4303" xr:uid="{00000000-0005-0000-0000-0000DD090000}"/>
    <cellStyle name="Normal 4 2 2 4 2 2 6" xfId="2510" xr:uid="{00000000-0005-0000-0000-0000DE090000}"/>
    <cellStyle name="Normal 4 2 2 4 2 3" xfId="826" xr:uid="{00000000-0005-0000-0000-0000DF090000}"/>
    <cellStyle name="Normal 4 2 2 4 2 3 2" xfId="3063" xr:uid="{00000000-0005-0000-0000-0000E0090000}"/>
    <cellStyle name="Normal 4 2 2 4 2 4" xfId="1246" xr:uid="{00000000-0005-0000-0000-0000E1090000}"/>
    <cellStyle name="Normal 4 2 2 4 2 4 2" xfId="3476" xr:uid="{00000000-0005-0000-0000-0000E2090000}"/>
    <cellStyle name="Normal 4 2 2 4 2 5" xfId="1659" xr:uid="{00000000-0005-0000-0000-0000E3090000}"/>
    <cellStyle name="Normal 4 2 2 4 2 5 2" xfId="3889" xr:uid="{00000000-0005-0000-0000-0000E4090000}"/>
    <cellStyle name="Normal 4 2 2 4 2 6" xfId="2073" xr:uid="{00000000-0005-0000-0000-0000E5090000}"/>
    <cellStyle name="Normal 4 2 2 4 2 6 2" xfId="4302" xr:uid="{00000000-0005-0000-0000-0000E6090000}"/>
    <cellStyle name="Normal 4 2 2 4 2 7" xfId="2509" xr:uid="{00000000-0005-0000-0000-0000E7090000}"/>
    <cellStyle name="Normal 4 2 2 4 3" xfId="350" xr:uid="{00000000-0005-0000-0000-0000E8090000}"/>
    <cellStyle name="Normal 4 2 2 4 3 2" xfId="828" xr:uid="{00000000-0005-0000-0000-0000E9090000}"/>
    <cellStyle name="Normal 4 2 2 4 3 2 2" xfId="3065" xr:uid="{00000000-0005-0000-0000-0000EA090000}"/>
    <cellStyle name="Normal 4 2 2 4 3 3" xfId="1248" xr:uid="{00000000-0005-0000-0000-0000EB090000}"/>
    <cellStyle name="Normal 4 2 2 4 3 3 2" xfId="3478" xr:uid="{00000000-0005-0000-0000-0000EC090000}"/>
    <cellStyle name="Normal 4 2 2 4 3 4" xfId="1661" xr:uid="{00000000-0005-0000-0000-0000ED090000}"/>
    <cellStyle name="Normal 4 2 2 4 3 4 2" xfId="3891" xr:uid="{00000000-0005-0000-0000-0000EE090000}"/>
    <cellStyle name="Normal 4 2 2 4 3 5" xfId="2075" xr:uid="{00000000-0005-0000-0000-0000EF090000}"/>
    <cellStyle name="Normal 4 2 2 4 3 5 2" xfId="4304" xr:uid="{00000000-0005-0000-0000-0000F0090000}"/>
    <cellStyle name="Normal 4 2 2 4 3 6" xfId="2511" xr:uid="{00000000-0005-0000-0000-0000F1090000}"/>
    <cellStyle name="Normal 4 2 2 4 4" xfId="825" xr:uid="{00000000-0005-0000-0000-0000F2090000}"/>
    <cellStyle name="Normal 4 2 2 4 4 2" xfId="3062" xr:uid="{00000000-0005-0000-0000-0000F3090000}"/>
    <cellStyle name="Normal 4 2 2 4 5" xfId="1245" xr:uid="{00000000-0005-0000-0000-0000F4090000}"/>
    <cellStyle name="Normal 4 2 2 4 5 2" xfId="3475" xr:uid="{00000000-0005-0000-0000-0000F5090000}"/>
    <cellStyle name="Normal 4 2 2 4 6" xfId="1658" xr:uid="{00000000-0005-0000-0000-0000F6090000}"/>
    <cellStyle name="Normal 4 2 2 4 6 2" xfId="3888" xr:uid="{00000000-0005-0000-0000-0000F7090000}"/>
    <cellStyle name="Normal 4 2 2 4 7" xfId="2072" xr:uid="{00000000-0005-0000-0000-0000F8090000}"/>
    <cellStyle name="Normal 4 2 2 4 7 2" xfId="4301" xr:uid="{00000000-0005-0000-0000-0000F9090000}"/>
    <cellStyle name="Normal 4 2 2 4 8" xfId="2508" xr:uid="{00000000-0005-0000-0000-0000FA090000}"/>
    <cellStyle name="Normal 4 2 2 5" xfId="351" xr:uid="{00000000-0005-0000-0000-0000FB090000}"/>
    <cellStyle name="Normal 4 2 2 5 2" xfId="352" xr:uid="{00000000-0005-0000-0000-0000FC090000}"/>
    <cellStyle name="Normal 4 2 2 5 2 2" xfId="830" xr:uid="{00000000-0005-0000-0000-0000FD090000}"/>
    <cellStyle name="Normal 4 2 2 5 2 2 2" xfId="3067" xr:uid="{00000000-0005-0000-0000-0000FE090000}"/>
    <cellStyle name="Normal 4 2 2 5 2 3" xfId="1250" xr:uid="{00000000-0005-0000-0000-0000FF090000}"/>
    <cellStyle name="Normal 4 2 2 5 2 3 2" xfId="3480" xr:uid="{00000000-0005-0000-0000-0000000A0000}"/>
    <cellStyle name="Normal 4 2 2 5 2 4" xfId="1663" xr:uid="{00000000-0005-0000-0000-0000010A0000}"/>
    <cellStyle name="Normal 4 2 2 5 2 4 2" xfId="3893" xr:uid="{00000000-0005-0000-0000-0000020A0000}"/>
    <cellStyle name="Normal 4 2 2 5 2 5" xfId="2077" xr:uid="{00000000-0005-0000-0000-0000030A0000}"/>
    <cellStyle name="Normal 4 2 2 5 2 5 2" xfId="4306" xr:uid="{00000000-0005-0000-0000-0000040A0000}"/>
    <cellStyle name="Normal 4 2 2 5 2 6" xfId="2513" xr:uid="{00000000-0005-0000-0000-0000050A0000}"/>
    <cellStyle name="Normal 4 2 2 5 3" xfId="829" xr:uid="{00000000-0005-0000-0000-0000060A0000}"/>
    <cellStyle name="Normal 4 2 2 5 3 2" xfId="3066" xr:uid="{00000000-0005-0000-0000-0000070A0000}"/>
    <cellStyle name="Normal 4 2 2 5 4" xfId="1249" xr:uid="{00000000-0005-0000-0000-0000080A0000}"/>
    <cellStyle name="Normal 4 2 2 5 4 2" xfId="3479" xr:uid="{00000000-0005-0000-0000-0000090A0000}"/>
    <cellStyle name="Normal 4 2 2 5 5" xfId="1662" xr:uid="{00000000-0005-0000-0000-00000A0A0000}"/>
    <cellStyle name="Normal 4 2 2 5 5 2" xfId="3892" xr:uid="{00000000-0005-0000-0000-00000B0A0000}"/>
    <cellStyle name="Normal 4 2 2 5 6" xfId="2076" xr:uid="{00000000-0005-0000-0000-00000C0A0000}"/>
    <cellStyle name="Normal 4 2 2 5 6 2" xfId="4305" xr:uid="{00000000-0005-0000-0000-00000D0A0000}"/>
    <cellStyle name="Normal 4 2 2 5 7" xfId="2512" xr:uid="{00000000-0005-0000-0000-00000E0A0000}"/>
    <cellStyle name="Normal 4 2 2 6" xfId="353" xr:uid="{00000000-0005-0000-0000-00000F0A0000}"/>
    <cellStyle name="Normal 4 2 2 6 2" xfId="831" xr:uid="{00000000-0005-0000-0000-0000100A0000}"/>
    <cellStyle name="Normal 4 2 2 6 2 2" xfId="3068" xr:uid="{00000000-0005-0000-0000-0000110A0000}"/>
    <cellStyle name="Normal 4 2 2 6 3" xfId="1251" xr:uid="{00000000-0005-0000-0000-0000120A0000}"/>
    <cellStyle name="Normal 4 2 2 6 3 2" xfId="3481" xr:uid="{00000000-0005-0000-0000-0000130A0000}"/>
    <cellStyle name="Normal 4 2 2 6 4" xfId="1664" xr:uid="{00000000-0005-0000-0000-0000140A0000}"/>
    <cellStyle name="Normal 4 2 2 6 4 2" xfId="3894" xr:uid="{00000000-0005-0000-0000-0000150A0000}"/>
    <cellStyle name="Normal 4 2 2 6 5" xfId="2078" xr:uid="{00000000-0005-0000-0000-0000160A0000}"/>
    <cellStyle name="Normal 4 2 2 6 5 2" xfId="4307" xr:uid="{00000000-0005-0000-0000-0000170A0000}"/>
    <cellStyle name="Normal 4 2 2 6 6" xfId="2514" xr:uid="{00000000-0005-0000-0000-0000180A0000}"/>
    <cellStyle name="Normal 4 2 2 7" xfId="816" xr:uid="{00000000-0005-0000-0000-0000190A0000}"/>
    <cellStyle name="Normal 4 2 2 7 2" xfId="3053" xr:uid="{00000000-0005-0000-0000-00001A0A0000}"/>
    <cellStyle name="Normal 4 2 2 8" xfId="1236" xr:uid="{00000000-0005-0000-0000-00001B0A0000}"/>
    <cellStyle name="Normal 4 2 2 8 2" xfId="3466" xr:uid="{00000000-0005-0000-0000-00001C0A0000}"/>
    <cellStyle name="Normal 4 2 2 9" xfId="1649" xr:uid="{00000000-0005-0000-0000-00001D0A0000}"/>
    <cellStyle name="Normal 4 2 2 9 2" xfId="3879" xr:uid="{00000000-0005-0000-0000-00001E0A0000}"/>
    <cellStyle name="Normal 4 2 3" xfId="354" xr:uid="{00000000-0005-0000-0000-00001F0A0000}"/>
    <cellStyle name="Normal 4 2 4" xfId="355" xr:uid="{00000000-0005-0000-0000-0000200A0000}"/>
    <cellStyle name="Normal 4 2 4 2" xfId="356" xr:uid="{00000000-0005-0000-0000-0000210A0000}"/>
    <cellStyle name="Normal 4 2 4 2 2" xfId="357" xr:uid="{00000000-0005-0000-0000-0000220A0000}"/>
    <cellStyle name="Normal 4 2 4 2 2 2" xfId="358" xr:uid="{00000000-0005-0000-0000-0000230A0000}"/>
    <cellStyle name="Normal 4 2 4 2 2 2 2" xfId="835" xr:uid="{00000000-0005-0000-0000-0000240A0000}"/>
    <cellStyle name="Normal 4 2 4 2 2 2 2 2" xfId="3072" xr:uid="{00000000-0005-0000-0000-0000250A0000}"/>
    <cellStyle name="Normal 4 2 4 2 2 2 3" xfId="1255" xr:uid="{00000000-0005-0000-0000-0000260A0000}"/>
    <cellStyle name="Normal 4 2 4 2 2 2 3 2" xfId="3485" xr:uid="{00000000-0005-0000-0000-0000270A0000}"/>
    <cellStyle name="Normal 4 2 4 2 2 2 4" xfId="1668" xr:uid="{00000000-0005-0000-0000-0000280A0000}"/>
    <cellStyle name="Normal 4 2 4 2 2 2 4 2" xfId="3898" xr:uid="{00000000-0005-0000-0000-0000290A0000}"/>
    <cellStyle name="Normal 4 2 4 2 2 2 5" xfId="2082" xr:uid="{00000000-0005-0000-0000-00002A0A0000}"/>
    <cellStyle name="Normal 4 2 4 2 2 2 5 2" xfId="4311" xr:uid="{00000000-0005-0000-0000-00002B0A0000}"/>
    <cellStyle name="Normal 4 2 4 2 2 2 6" xfId="2518" xr:uid="{00000000-0005-0000-0000-00002C0A0000}"/>
    <cellStyle name="Normal 4 2 4 2 2 3" xfId="834" xr:uid="{00000000-0005-0000-0000-00002D0A0000}"/>
    <cellStyle name="Normal 4 2 4 2 2 3 2" xfId="3071" xr:uid="{00000000-0005-0000-0000-00002E0A0000}"/>
    <cellStyle name="Normal 4 2 4 2 2 4" xfId="1254" xr:uid="{00000000-0005-0000-0000-00002F0A0000}"/>
    <cellStyle name="Normal 4 2 4 2 2 4 2" xfId="3484" xr:uid="{00000000-0005-0000-0000-0000300A0000}"/>
    <cellStyle name="Normal 4 2 4 2 2 5" xfId="1667" xr:uid="{00000000-0005-0000-0000-0000310A0000}"/>
    <cellStyle name="Normal 4 2 4 2 2 5 2" xfId="3897" xr:uid="{00000000-0005-0000-0000-0000320A0000}"/>
    <cellStyle name="Normal 4 2 4 2 2 6" xfId="2081" xr:uid="{00000000-0005-0000-0000-0000330A0000}"/>
    <cellStyle name="Normal 4 2 4 2 2 6 2" xfId="4310" xr:uid="{00000000-0005-0000-0000-0000340A0000}"/>
    <cellStyle name="Normal 4 2 4 2 2 7" xfId="2517" xr:uid="{00000000-0005-0000-0000-0000350A0000}"/>
    <cellStyle name="Normal 4 2 4 2 3" xfId="359" xr:uid="{00000000-0005-0000-0000-0000360A0000}"/>
    <cellStyle name="Normal 4 2 4 2 3 2" xfId="836" xr:uid="{00000000-0005-0000-0000-0000370A0000}"/>
    <cellStyle name="Normal 4 2 4 2 3 2 2" xfId="3073" xr:uid="{00000000-0005-0000-0000-0000380A0000}"/>
    <cellStyle name="Normal 4 2 4 2 3 3" xfId="1256" xr:uid="{00000000-0005-0000-0000-0000390A0000}"/>
    <cellStyle name="Normal 4 2 4 2 3 3 2" xfId="3486" xr:uid="{00000000-0005-0000-0000-00003A0A0000}"/>
    <cellStyle name="Normal 4 2 4 2 3 4" xfId="1669" xr:uid="{00000000-0005-0000-0000-00003B0A0000}"/>
    <cellStyle name="Normal 4 2 4 2 3 4 2" xfId="3899" xr:uid="{00000000-0005-0000-0000-00003C0A0000}"/>
    <cellStyle name="Normal 4 2 4 2 3 5" xfId="2083" xr:uid="{00000000-0005-0000-0000-00003D0A0000}"/>
    <cellStyle name="Normal 4 2 4 2 3 5 2" xfId="4312" xr:uid="{00000000-0005-0000-0000-00003E0A0000}"/>
    <cellStyle name="Normal 4 2 4 2 3 6" xfId="2519" xr:uid="{00000000-0005-0000-0000-00003F0A0000}"/>
    <cellStyle name="Normal 4 2 4 2 4" xfId="833" xr:uid="{00000000-0005-0000-0000-0000400A0000}"/>
    <cellStyle name="Normal 4 2 4 2 4 2" xfId="3070" xr:uid="{00000000-0005-0000-0000-0000410A0000}"/>
    <cellStyle name="Normal 4 2 4 2 5" xfId="1253" xr:uid="{00000000-0005-0000-0000-0000420A0000}"/>
    <cellStyle name="Normal 4 2 4 2 5 2" xfId="3483" xr:uid="{00000000-0005-0000-0000-0000430A0000}"/>
    <cellStyle name="Normal 4 2 4 2 6" xfId="1666" xr:uid="{00000000-0005-0000-0000-0000440A0000}"/>
    <cellStyle name="Normal 4 2 4 2 6 2" xfId="3896" xr:uid="{00000000-0005-0000-0000-0000450A0000}"/>
    <cellStyle name="Normal 4 2 4 2 7" xfId="2080" xr:uid="{00000000-0005-0000-0000-0000460A0000}"/>
    <cellStyle name="Normal 4 2 4 2 7 2" xfId="4309" xr:uid="{00000000-0005-0000-0000-0000470A0000}"/>
    <cellStyle name="Normal 4 2 4 2 8" xfId="2516" xr:uid="{00000000-0005-0000-0000-0000480A0000}"/>
    <cellStyle name="Normal 4 2 4 3" xfId="360" xr:uid="{00000000-0005-0000-0000-0000490A0000}"/>
    <cellStyle name="Normal 4 2 4 3 2" xfId="361" xr:uid="{00000000-0005-0000-0000-00004A0A0000}"/>
    <cellStyle name="Normal 4 2 4 3 2 2" xfId="838" xr:uid="{00000000-0005-0000-0000-00004B0A0000}"/>
    <cellStyle name="Normal 4 2 4 3 2 2 2" xfId="3075" xr:uid="{00000000-0005-0000-0000-00004C0A0000}"/>
    <cellStyle name="Normal 4 2 4 3 2 3" xfId="1258" xr:uid="{00000000-0005-0000-0000-00004D0A0000}"/>
    <cellStyle name="Normal 4 2 4 3 2 3 2" xfId="3488" xr:uid="{00000000-0005-0000-0000-00004E0A0000}"/>
    <cellStyle name="Normal 4 2 4 3 2 4" xfId="1671" xr:uid="{00000000-0005-0000-0000-00004F0A0000}"/>
    <cellStyle name="Normal 4 2 4 3 2 4 2" xfId="3901" xr:uid="{00000000-0005-0000-0000-0000500A0000}"/>
    <cellStyle name="Normal 4 2 4 3 2 5" xfId="2085" xr:uid="{00000000-0005-0000-0000-0000510A0000}"/>
    <cellStyle name="Normal 4 2 4 3 2 5 2" xfId="4314" xr:uid="{00000000-0005-0000-0000-0000520A0000}"/>
    <cellStyle name="Normal 4 2 4 3 2 6" xfId="2521" xr:uid="{00000000-0005-0000-0000-0000530A0000}"/>
    <cellStyle name="Normal 4 2 4 3 3" xfId="837" xr:uid="{00000000-0005-0000-0000-0000540A0000}"/>
    <cellStyle name="Normal 4 2 4 3 3 2" xfId="3074" xr:uid="{00000000-0005-0000-0000-0000550A0000}"/>
    <cellStyle name="Normal 4 2 4 3 4" xfId="1257" xr:uid="{00000000-0005-0000-0000-0000560A0000}"/>
    <cellStyle name="Normal 4 2 4 3 4 2" xfId="3487" xr:uid="{00000000-0005-0000-0000-0000570A0000}"/>
    <cellStyle name="Normal 4 2 4 3 5" xfId="1670" xr:uid="{00000000-0005-0000-0000-0000580A0000}"/>
    <cellStyle name="Normal 4 2 4 3 5 2" xfId="3900" xr:uid="{00000000-0005-0000-0000-0000590A0000}"/>
    <cellStyle name="Normal 4 2 4 3 6" xfId="2084" xr:uid="{00000000-0005-0000-0000-00005A0A0000}"/>
    <cellStyle name="Normal 4 2 4 3 6 2" xfId="4313" xr:uid="{00000000-0005-0000-0000-00005B0A0000}"/>
    <cellStyle name="Normal 4 2 4 3 7" xfId="2520" xr:uid="{00000000-0005-0000-0000-00005C0A0000}"/>
    <cellStyle name="Normal 4 2 4 4" xfId="362" xr:uid="{00000000-0005-0000-0000-00005D0A0000}"/>
    <cellStyle name="Normal 4 2 4 4 2" xfId="839" xr:uid="{00000000-0005-0000-0000-00005E0A0000}"/>
    <cellStyle name="Normal 4 2 4 4 2 2" xfId="3076" xr:uid="{00000000-0005-0000-0000-00005F0A0000}"/>
    <cellStyle name="Normal 4 2 4 4 3" xfId="1259" xr:uid="{00000000-0005-0000-0000-0000600A0000}"/>
    <cellStyle name="Normal 4 2 4 4 3 2" xfId="3489" xr:uid="{00000000-0005-0000-0000-0000610A0000}"/>
    <cellStyle name="Normal 4 2 4 4 4" xfId="1672" xr:uid="{00000000-0005-0000-0000-0000620A0000}"/>
    <cellStyle name="Normal 4 2 4 4 4 2" xfId="3902" xr:uid="{00000000-0005-0000-0000-0000630A0000}"/>
    <cellStyle name="Normal 4 2 4 4 5" xfId="2086" xr:uid="{00000000-0005-0000-0000-0000640A0000}"/>
    <cellStyle name="Normal 4 2 4 4 5 2" xfId="4315" xr:uid="{00000000-0005-0000-0000-0000650A0000}"/>
    <cellStyle name="Normal 4 2 4 4 6" xfId="2522" xr:uid="{00000000-0005-0000-0000-0000660A0000}"/>
    <cellStyle name="Normal 4 2 4 5" xfId="832" xr:uid="{00000000-0005-0000-0000-0000670A0000}"/>
    <cellStyle name="Normal 4 2 4 5 2" xfId="3069" xr:uid="{00000000-0005-0000-0000-0000680A0000}"/>
    <cellStyle name="Normal 4 2 4 6" xfId="1252" xr:uid="{00000000-0005-0000-0000-0000690A0000}"/>
    <cellStyle name="Normal 4 2 4 6 2" xfId="3482" xr:uid="{00000000-0005-0000-0000-00006A0A0000}"/>
    <cellStyle name="Normal 4 2 4 7" xfId="1665" xr:uid="{00000000-0005-0000-0000-00006B0A0000}"/>
    <cellStyle name="Normal 4 2 4 7 2" xfId="3895" xr:uid="{00000000-0005-0000-0000-00006C0A0000}"/>
    <cellStyle name="Normal 4 2 4 8" xfId="2079" xr:uid="{00000000-0005-0000-0000-00006D0A0000}"/>
    <cellStyle name="Normal 4 2 4 8 2" xfId="4308" xr:uid="{00000000-0005-0000-0000-00006E0A0000}"/>
    <cellStyle name="Normal 4 2 4 9" xfId="2515" xr:uid="{00000000-0005-0000-0000-00006F0A0000}"/>
    <cellStyle name="Normal 4 2 5" xfId="363" xr:uid="{00000000-0005-0000-0000-0000700A0000}"/>
    <cellStyle name="Normal 4 2 5 2" xfId="364" xr:uid="{00000000-0005-0000-0000-0000710A0000}"/>
    <cellStyle name="Normal 4 2 5 2 2" xfId="841" xr:uid="{00000000-0005-0000-0000-0000720A0000}"/>
    <cellStyle name="Normal 4 2 5 2 2 2" xfId="3078" xr:uid="{00000000-0005-0000-0000-0000730A0000}"/>
    <cellStyle name="Normal 4 2 5 2 3" xfId="1261" xr:uid="{00000000-0005-0000-0000-0000740A0000}"/>
    <cellStyle name="Normal 4 2 5 2 3 2" xfId="3491" xr:uid="{00000000-0005-0000-0000-0000750A0000}"/>
    <cellStyle name="Normal 4 2 5 2 4" xfId="1674" xr:uid="{00000000-0005-0000-0000-0000760A0000}"/>
    <cellStyle name="Normal 4 2 5 2 4 2" xfId="3904" xr:uid="{00000000-0005-0000-0000-0000770A0000}"/>
    <cellStyle name="Normal 4 2 5 2 5" xfId="2088" xr:uid="{00000000-0005-0000-0000-0000780A0000}"/>
    <cellStyle name="Normal 4 2 5 2 5 2" xfId="4317" xr:uid="{00000000-0005-0000-0000-0000790A0000}"/>
    <cellStyle name="Normal 4 2 5 2 6" xfId="2524" xr:uid="{00000000-0005-0000-0000-00007A0A0000}"/>
    <cellStyle name="Normal 4 2 5 3" xfId="840" xr:uid="{00000000-0005-0000-0000-00007B0A0000}"/>
    <cellStyle name="Normal 4 2 5 3 2" xfId="3077" xr:uid="{00000000-0005-0000-0000-00007C0A0000}"/>
    <cellStyle name="Normal 4 2 5 4" xfId="1260" xr:uid="{00000000-0005-0000-0000-00007D0A0000}"/>
    <cellStyle name="Normal 4 2 5 4 2" xfId="3490" xr:uid="{00000000-0005-0000-0000-00007E0A0000}"/>
    <cellStyle name="Normal 4 2 5 5" xfId="1673" xr:uid="{00000000-0005-0000-0000-00007F0A0000}"/>
    <cellStyle name="Normal 4 2 5 5 2" xfId="3903" xr:uid="{00000000-0005-0000-0000-0000800A0000}"/>
    <cellStyle name="Normal 4 2 5 6" xfId="2087" xr:uid="{00000000-0005-0000-0000-0000810A0000}"/>
    <cellStyle name="Normal 4 2 5 6 2" xfId="4316" xr:uid="{00000000-0005-0000-0000-0000820A0000}"/>
    <cellStyle name="Normal 4 2 5 7" xfId="2523" xr:uid="{00000000-0005-0000-0000-0000830A0000}"/>
    <cellStyle name="Normal 4 2 6" xfId="365" xr:uid="{00000000-0005-0000-0000-0000840A0000}"/>
    <cellStyle name="Normal 4 2 6 2" xfId="842" xr:uid="{00000000-0005-0000-0000-0000850A0000}"/>
    <cellStyle name="Normal 4 2 6 2 2" xfId="3079" xr:uid="{00000000-0005-0000-0000-0000860A0000}"/>
    <cellStyle name="Normal 4 2 6 3" xfId="1262" xr:uid="{00000000-0005-0000-0000-0000870A0000}"/>
    <cellStyle name="Normal 4 2 6 3 2" xfId="3492" xr:uid="{00000000-0005-0000-0000-0000880A0000}"/>
    <cellStyle name="Normal 4 2 6 4" xfId="1675" xr:uid="{00000000-0005-0000-0000-0000890A0000}"/>
    <cellStyle name="Normal 4 2 6 4 2" xfId="3905" xr:uid="{00000000-0005-0000-0000-00008A0A0000}"/>
    <cellStyle name="Normal 4 2 6 5" xfId="2089" xr:uid="{00000000-0005-0000-0000-00008B0A0000}"/>
    <cellStyle name="Normal 4 2 6 5 2" xfId="4318" xr:uid="{00000000-0005-0000-0000-00008C0A0000}"/>
    <cellStyle name="Normal 4 2 6 6" xfId="2525" xr:uid="{00000000-0005-0000-0000-00008D0A0000}"/>
    <cellStyle name="Normal 4 3" xfId="366" xr:uid="{00000000-0005-0000-0000-00008E0A0000}"/>
    <cellStyle name="Normal 4 3 2" xfId="367" xr:uid="{00000000-0005-0000-0000-00008F0A0000}"/>
    <cellStyle name="Normal 4 3 2 2" xfId="368" xr:uid="{00000000-0005-0000-0000-0000900A0000}"/>
    <cellStyle name="Normal 4 3 2 2 2" xfId="369" xr:uid="{00000000-0005-0000-0000-0000910A0000}"/>
    <cellStyle name="Normal 4 3 2 2 2 2" xfId="370" xr:uid="{00000000-0005-0000-0000-0000920A0000}"/>
    <cellStyle name="Normal 4 3 2 2 2 2 2" xfId="371" xr:uid="{00000000-0005-0000-0000-0000930A0000}"/>
    <cellStyle name="Normal 4 3 2 2 2 2 2 2" xfId="847" xr:uid="{00000000-0005-0000-0000-0000940A0000}"/>
    <cellStyle name="Normal 4 3 2 2 2 2 2 2 2" xfId="3083" xr:uid="{00000000-0005-0000-0000-0000950A0000}"/>
    <cellStyle name="Normal 4 3 2 2 2 2 2 3" xfId="1266" xr:uid="{00000000-0005-0000-0000-0000960A0000}"/>
    <cellStyle name="Normal 4 3 2 2 2 2 2 3 2" xfId="3496" xr:uid="{00000000-0005-0000-0000-0000970A0000}"/>
    <cellStyle name="Normal 4 3 2 2 2 2 2 4" xfId="1679" xr:uid="{00000000-0005-0000-0000-0000980A0000}"/>
    <cellStyle name="Normal 4 3 2 2 2 2 2 4 2" xfId="3909" xr:uid="{00000000-0005-0000-0000-0000990A0000}"/>
    <cellStyle name="Normal 4 3 2 2 2 2 2 5" xfId="2093" xr:uid="{00000000-0005-0000-0000-00009A0A0000}"/>
    <cellStyle name="Normal 4 3 2 2 2 2 2 5 2" xfId="4322" xr:uid="{00000000-0005-0000-0000-00009B0A0000}"/>
    <cellStyle name="Normal 4 3 2 2 2 2 2 6" xfId="2529" xr:uid="{00000000-0005-0000-0000-00009C0A0000}"/>
    <cellStyle name="Normal 4 3 2 2 2 2 3" xfId="846" xr:uid="{00000000-0005-0000-0000-00009D0A0000}"/>
    <cellStyle name="Normal 4 3 2 2 2 2 3 2" xfId="3082" xr:uid="{00000000-0005-0000-0000-00009E0A0000}"/>
    <cellStyle name="Normal 4 3 2 2 2 2 4" xfId="1265" xr:uid="{00000000-0005-0000-0000-00009F0A0000}"/>
    <cellStyle name="Normal 4 3 2 2 2 2 4 2" xfId="3495" xr:uid="{00000000-0005-0000-0000-0000A00A0000}"/>
    <cellStyle name="Normal 4 3 2 2 2 2 5" xfId="1678" xr:uid="{00000000-0005-0000-0000-0000A10A0000}"/>
    <cellStyle name="Normal 4 3 2 2 2 2 5 2" xfId="3908" xr:uid="{00000000-0005-0000-0000-0000A20A0000}"/>
    <cellStyle name="Normal 4 3 2 2 2 2 6" xfId="2092" xr:uid="{00000000-0005-0000-0000-0000A30A0000}"/>
    <cellStyle name="Normal 4 3 2 2 2 2 6 2" xfId="4321" xr:uid="{00000000-0005-0000-0000-0000A40A0000}"/>
    <cellStyle name="Normal 4 3 2 2 2 2 7" xfId="2528" xr:uid="{00000000-0005-0000-0000-0000A50A0000}"/>
    <cellStyle name="Normal 4 3 2 2 2 3" xfId="372" xr:uid="{00000000-0005-0000-0000-0000A60A0000}"/>
    <cellStyle name="Normal 4 3 2 2 2 3 2" xfId="848" xr:uid="{00000000-0005-0000-0000-0000A70A0000}"/>
    <cellStyle name="Normal 4 3 2 2 2 3 2 2" xfId="3084" xr:uid="{00000000-0005-0000-0000-0000A80A0000}"/>
    <cellStyle name="Normal 4 3 2 2 2 3 3" xfId="1267" xr:uid="{00000000-0005-0000-0000-0000A90A0000}"/>
    <cellStyle name="Normal 4 3 2 2 2 3 3 2" xfId="3497" xr:uid="{00000000-0005-0000-0000-0000AA0A0000}"/>
    <cellStyle name="Normal 4 3 2 2 2 3 4" xfId="1680" xr:uid="{00000000-0005-0000-0000-0000AB0A0000}"/>
    <cellStyle name="Normal 4 3 2 2 2 3 4 2" xfId="3910" xr:uid="{00000000-0005-0000-0000-0000AC0A0000}"/>
    <cellStyle name="Normal 4 3 2 2 2 3 5" xfId="2094" xr:uid="{00000000-0005-0000-0000-0000AD0A0000}"/>
    <cellStyle name="Normal 4 3 2 2 2 3 5 2" xfId="4323" xr:uid="{00000000-0005-0000-0000-0000AE0A0000}"/>
    <cellStyle name="Normal 4 3 2 2 2 3 6" xfId="2530" xr:uid="{00000000-0005-0000-0000-0000AF0A0000}"/>
    <cellStyle name="Normal 4 3 2 2 2 4" xfId="845" xr:uid="{00000000-0005-0000-0000-0000B00A0000}"/>
    <cellStyle name="Normal 4 3 2 2 2 4 2" xfId="3081" xr:uid="{00000000-0005-0000-0000-0000B10A0000}"/>
    <cellStyle name="Normal 4 3 2 2 2 5" xfId="1264" xr:uid="{00000000-0005-0000-0000-0000B20A0000}"/>
    <cellStyle name="Normal 4 3 2 2 2 5 2" xfId="3494" xr:uid="{00000000-0005-0000-0000-0000B30A0000}"/>
    <cellStyle name="Normal 4 3 2 2 2 6" xfId="1677" xr:uid="{00000000-0005-0000-0000-0000B40A0000}"/>
    <cellStyle name="Normal 4 3 2 2 2 6 2" xfId="3907" xr:uid="{00000000-0005-0000-0000-0000B50A0000}"/>
    <cellStyle name="Normal 4 3 2 2 2 7" xfId="2091" xr:uid="{00000000-0005-0000-0000-0000B60A0000}"/>
    <cellStyle name="Normal 4 3 2 2 2 7 2" xfId="4320" xr:uid="{00000000-0005-0000-0000-0000B70A0000}"/>
    <cellStyle name="Normal 4 3 2 2 2 8" xfId="2527" xr:uid="{00000000-0005-0000-0000-0000B80A0000}"/>
    <cellStyle name="Normal 4 3 2 3" xfId="373" xr:uid="{00000000-0005-0000-0000-0000B90A0000}"/>
    <cellStyle name="Normal 4 3 2 3 2" xfId="849" xr:uid="{00000000-0005-0000-0000-0000BA0A0000}"/>
    <cellStyle name="Normal 4 3 2 4" xfId="844" xr:uid="{00000000-0005-0000-0000-0000BB0A0000}"/>
    <cellStyle name="Normal 4 3 3" xfId="374" xr:uid="{00000000-0005-0000-0000-0000BC0A0000}"/>
    <cellStyle name="Normal 4 3 3 2" xfId="375" xr:uid="{00000000-0005-0000-0000-0000BD0A0000}"/>
    <cellStyle name="Normal 4 3 3 2 2" xfId="376" xr:uid="{00000000-0005-0000-0000-0000BE0A0000}"/>
    <cellStyle name="Normal 4 3 3 2 2 2" xfId="852" xr:uid="{00000000-0005-0000-0000-0000BF0A0000}"/>
    <cellStyle name="Normal 4 3 3 2 2 2 2" xfId="3087" xr:uid="{00000000-0005-0000-0000-0000C00A0000}"/>
    <cellStyle name="Normal 4 3 3 2 2 3" xfId="1270" xr:uid="{00000000-0005-0000-0000-0000C10A0000}"/>
    <cellStyle name="Normal 4 3 3 2 2 3 2" xfId="3500" xr:uid="{00000000-0005-0000-0000-0000C20A0000}"/>
    <cellStyle name="Normal 4 3 3 2 2 4" xfId="1683" xr:uid="{00000000-0005-0000-0000-0000C30A0000}"/>
    <cellStyle name="Normal 4 3 3 2 2 4 2" xfId="3913" xr:uid="{00000000-0005-0000-0000-0000C40A0000}"/>
    <cellStyle name="Normal 4 3 3 2 2 5" xfId="2097" xr:uid="{00000000-0005-0000-0000-0000C50A0000}"/>
    <cellStyle name="Normal 4 3 3 2 2 5 2" xfId="4326" xr:uid="{00000000-0005-0000-0000-0000C60A0000}"/>
    <cellStyle name="Normal 4 3 3 2 2 6" xfId="2533" xr:uid="{00000000-0005-0000-0000-0000C70A0000}"/>
    <cellStyle name="Normal 4 3 3 2 3" xfId="851" xr:uid="{00000000-0005-0000-0000-0000C80A0000}"/>
    <cellStyle name="Normal 4 3 3 2 3 2" xfId="3086" xr:uid="{00000000-0005-0000-0000-0000C90A0000}"/>
    <cellStyle name="Normal 4 3 3 2 4" xfId="1269" xr:uid="{00000000-0005-0000-0000-0000CA0A0000}"/>
    <cellStyle name="Normal 4 3 3 2 4 2" xfId="3499" xr:uid="{00000000-0005-0000-0000-0000CB0A0000}"/>
    <cellStyle name="Normal 4 3 3 2 5" xfId="1682" xr:uid="{00000000-0005-0000-0000-0000CC0A0000}"/>
    <cellStyle name="Normal 4 3 3 2 5 2" xfId="3912" xr:uid="{00000000-0005-0000-0000-0000CD0A0000}"/>
    <cellStyle name="Normal 4 3 3 2 6" xfId="2096" xr:uid="{00000000-0005-0000-0000-0000CE0A0000}"/>
    <cellStyle name="Normal 4 3 3 2 6 2" xfId="4325" xr:uid="{00000000-0005-0000-0000-0000CF0A0000}"/>
    <cellStyle name="Normal 4 3 3 2 7" xfId="2532" xr:uid="{00000000-0005-0000-0000-0000D00A0000}"/>
    <cellStyle name="Normal 4 3 3 3" xfId="377" xr:uid="{00000000-0005-0000-0000-0000D10A0000}"/>
    <cellStyle name="Normal 4 3 3 3 2" xfId="853" xr:uid="{00000000-0005-0000-0000-0000D20A0000}"/>
    <cellStyle name="Normal 4 3 3 3 2 2" xfId="3088" xr:uid="{00000000-0005-0000-0000-0000D30A0000}"/>
    <cellStyle name="Normal 4 3 3 3 3" xfId="1271" xr:uid="{00000000-0005-0000-0000-0000D40A0000}"/>
    <cellStyle name="Normal 4 3 3 3 3 2" xfId="3501" xr:uid="{00000000-0005-0000-0000-0000D50A0000}"/>
    <cellStyle name="Normal 4 3 3 3 4" xfId="1684" xr:uid="{00000000-0005-0000-0000-0000D60A0000}"/>
    <cellStyle name="Normal 4 3 3 3 4 2" xfId="3914" xr:uid="{00000000-0005-0000-0000-0000D70A0000}"/>
    <cellStyle name="Normal 4 3 3 3 5" xfId="2098" xr:uid="{00000000-0005-0000-0000-0000D80A0000}"/>
    <cellStyle name="Normal 4 3 3 3 5 2" xfId="4327" xr:uid="{00000000-0005-0000-0000-0000D90A0000}"/>
    <cellStyle name="Normal 4 3 3 3 6" xfId="2534" xr:uid="{00000000-0005-0000-0000-0000DA0A0000}"/>
    <cellStyle name="Normal 4 3 3 4" xfId="850" xr:uid="{00000000-0005-0000-0000-0000DB0A0000}"/>
    <cellStyle name="Normal 4 3 3 4 2" xfId="3085" xr:uid="{00000000-0005-0000-0000-0000DC0A0000}"/>
    <cellStyle name="Normal 4 3 3 5" xfId="1268" xr:uid="{00000000-0005-0000-0000-0000DD0A0000}"/>
    <cellStyle name="Normal 4 3 3 5 2" xfId="3498" xr:uid="{00000000-0005-0000-0000-0000DE0A0000}"/>
    <cellStyle name="Normal 4 3 3 6" xfId="1681" xr:uid="{00000000-0005-0000-0000-0000DF0A0000}"/>
    <cellStyle name="Normal 4 3 3 6 2" xfId="3911" xr:uid="{00000000-0005-0000-0000-0000E00A0000}"/>
    <cellStyle name="Normal 4 3 3 7" xfId="2095" xr:uid="{00000000-0005-0000-0000-0000E10A0000}"/>
    <cellStyle name="Normal 4 3 3 7 2" xfId="4324" xr:uid="{00000000-0005-0000-0000-0000E20A0000}"/>
    <cellStyle name="Normal 4 3 3 8" xfId="2531" xr:uid="{00000000-0005-0000-0000-0000E30A0000}"/>
    <cellStyle name="Normal 4 3 4" xfId="843" xr:uid="{00000000-0005-0000-0000-0000E40A0000}"/>
    <cellStyle name="Normal 4 3 4 2" xfId="3080" xr:uid="{00000000-0005-0000-0000-0000E50A0000}"/>
    <cellStyle name="Normal 4 3 5" xfId="1263" xr:uid="{00000000-0005-0000-0000-0000E60A0000}"/>
    <cellStyle name="Normal 4 3 5 2" xfId="3493" xr:uid="{00000000-0005-0000-0000-0000E70A0000}"/>
    <cellStyle name="Normal 4 3 6" xfId="1676" xr:uid="{00000000-0005-0000-0000-0000E80A0000}"/>
    <cellStyle name="Normal 4 3 6 2" xfId="3906" xr:uid="{00000000-0005-0000-0000-0000E90A0000}"/>
    <cellStyle name="Normal 4 3 7" xfId="2090" xr:uid="{00000000-0005-0000-0000-0000EA0A0000}"/>
    <cellStyle name="Normal 4 3 7 2" xfId="4319" xr:uid="{00000000-0005-0000-0000-0000EB0A0000}"/>
    <cellStyle name="Normal 4 3 8" xfId="2526" xr:uid="{00000000-0005-0000-0000-0000EC0A0000}"/>
    <cellStyle name="Normal 4 4" xfId="378" xr:uid="{00000000-0005-0000-0000-0000ED0A0000}"/>
    <cellStyle name="Normal 4 4 10" xfId="2535" xr:uid="{00000000-0005-0000-0000-0000EE0A0000}"/>
    <cellStyle name="Normal 4 4 2" xfId="379" xr:uid="{00000000-0005-0000-0000-0000EF0A0000}"/>
    <cellStyle name="Normal 4 4 2 2" xfId="380" xr:uid="{00000000-0005-0000-0000-0000F00A0000}"/>
    <cellStyle name="Normal 4 4 2 2 2" xfId="381" xr:uid="{00000000-0005-0000-0000-0000F10A0000}"/>
    <cellStyle name="Normal 4 4 2 2 2 2" xfId="382" xr:uid="{00000000-0005-0000-0000-0000F20A0000}"/>
    <cellStyle name="Normal 4 4 2 2 2 2 2" xfId="858" xr:uid="{00000000-0005-0000-0000-0000F30A0000}"/>
    <cellStyle name="Normal 4 4 2 2 2 2 2 2" xfId="3093" xr:uid="{00000000-0005-0000-0000-0000F40A0000}"/>
    <cellStyle name="Normal 4 4 2 2 2 2 3" xfId="1276" xr:uid="{00000000-0005-0000-0000-0000F50A0000}"/>
    <cellStyle name="Normal 4 4 2 2 2 2 3 2" xfId="3506" xr:uid="{00000000-0005-0000-0000-0000F60A0000}"/>
    <cellStyle name="Normal 4 4 2 2 2 2 4" xfId="1689" xr:uid="{00000000-0005-0000-0000-0000F70A0000}"/>
    <cellStyle name="Normal 4 4 2 2 2 2 4 2" xfId="3919" xr:uid="{00000000-0005-0000-0000-0000F80A0000}"/>
    <cellStyle name="Normal 4 4 2 2 2 2 5" xfId="2103" xr:uid="{00000000-0005-0000-0000-0000F90A0000}"/>
    <cellStyle name="Normal 4 4 2 2 2 2 5 2" xfId="4332" xr:uid="{00000000-0005-0000-0000-0000FA0A0000}"/>
    <cellStyle name="Normal 4 4 2 2 2 2 6" xfId="2539" xr:uid="{00000000-0005-0000-0000-0000FB0A0000}"/>
    <cellStyle name="Normal 4 4 2 2 2 3" xfId="857" xr:uid="{00000000-0005-0000-0000-0000FC0A0000}"/>
    <cellStyle name="Normal 4 4 2 2 2 3 2" xfId="3092" xr:uid="{00000000-0005-0000-0000-0000FD0A0000}"/>
    <cellStyle name="Normal 4 4 2 2 2 4" xfId="1275" xr:uid="{00000000-0005-0000-0000-0000FE0A0000}"/>
    <cellStyle name="Normal 4 4 2 2 2 4 2" xfId="3505" xr:uid="{00000000-0005-0000-0000-0000FF0A0000}"/>
    <cellStyle name="Normal 4 4 2 2 2 5" xfId="1688" xr:uid="{00000000-0005-0000-0000-0000000B0000}"/>
    <cellStyle name="Normal 4 4 2 2 2 5 2" xfId="3918" xr:uid="{00000000-0005-0000-0000-0000010B0000}"/>
    <cellStyle name="Normal 4 4 2 2 2 6" xfId="2102" xr:uid="{00000000-0005-0000-0000-0000020B0000}"/>
    <cellStyle name="Normal 4 4 2 2 2 6 2" xfId="4331" xr:uid="{00000000-0005-0000-0000-0000030B0000}"/>
    <cellStyle name="Normal 4 4 2 2 2 7" xfId="2538" xr:uid="{00000000-0005-0000-0000-0000040B0000}"/>
    <cellStyle name="Normal 4 4 2 2 3" xfId="383" xr:uid="{00000000-0005-0000-0000-0000050B0000}"/>
    <cellStyle name="Normal 4 4 2 2 3 2" xfId="859" xr:uid="{00000000-0005-0000-0000-0000060B0000}"/>
    <cellStyle name="Normal 4 4 2 2 3 2 2" xfId="3094" xr:uid="{00000000-0005-0000-0000-0000070B0000}"/>
    <cellStyle name="Normal 4 4 2 2 3 3" xfId="1277" xr:uid="{00000000-0005-0000-0000-0000080B0000}"/>
    <cellStyle name="Normal 4 4 2 2 3 3 2" xfId="3507" xr:uid="{00000000-0005-0000-0000-0000090B0000}"/>
    <cellStyle name="Normal 4 4 2 2 3 4" xfId="1690" xr:uid="{00000000-0005-0000-0000-00000A0B0000}"/>
    <cellStyle name="Normal 4 4 2 2 3 4 2" xfId="3920" xr:uid="{00000000-0005-0000-0000-00000B0B0000}"/>
    <cellStyle name="Normal 4 4 2 2 3 5" xfId="2104" xr:uid="{00000000-0005-0000-0000-00000C0B0000}"/>
    <cellStyle name="Normal 4 4 2 2 3 5 2" xfId="4333" xr:uid="{00000000-0005-0000-0000-00000D0B0000}"/>
    <cellStyle name="Normal 4 4 2 2 3 6" xfId="2540" xr:uid="{00000000-0005-0000-0000-00000E0B0000}"/>
    <cellStyle name="Normal 4 4 2 2 4" xfId="856" xr:uid="{00000000-0005-0000-0000-00000F0B0000}"/>
    <cellStyle name="Normal 4 4 2 2 4 2" xfId="3091" xr:uid="{00000000-0005-0000-0000-0000100B0000}"/>
    <cellStyle name="Normal 4 4 2 2 5" xfId="1274" xr:uid="{00000000-0005-0000-0000-0000110B0000}"/>
    <cellStyle name="Normal 4 4 2 2 5 2" xfId="3504" xr:uid="{00000000-0005-0000-0000-0000120B0000}"/>
    <cellStyle name="Normal 4 4 2 2 6" xfId="1687" xr:uid="{00000000-0005-0000-0000-0000130B0000}"/>
    <cellStyle name="Normal 4 4 2 2 6 2" xfId="3917" xr:uid="{00000000-0005-0000-0000-0000140B0000}"/>
    <cellStyle name="Normal 4 4 2 2 7" xfId="2101" xr:uid="{00000000-0005-0000-0000-0000150B0000}"/>
    <cellStyle name="Normal 4 4 2 2 7 2" xfId="4330" xr:uid="{00000000-0005-0000-0000-0000160B0000}"/>
    <cellStyle name="Normal 4 4 2 2 8" xfId="2537" xr:uid="{00000000-0005-0000-0000-0000170B0000}"/>
    <cellStyle name="Normal 4 4 2 3" xfId="384" xr:uid="{00000000-0005-0000-0000-0000180B0000}"/>
    <cellStyle name="Normal 4 4 2 3 2" xfId="385" xr:uid="{00000000-0005-0000-0000-0000190B0000}"/>
    <cellStyle name="Normal 4 4 2 3 2 2" xfId="861" xr:uid="{00000000-0005-0000-0000-00001A0B0000}"/>
    <cellStyle name="Normal 4 4 2 3 2 2 2" xfId="3096" xr:uid="{00000000-0005-0000-0000-00001B0B0000}"/>
    <cellStyle name="Normal 4 4 2 3 2 3" xfId="1279" xr:uid="{00000000-0005-0000-0000-00001C0B0000}"/>
    <cellStyle name="Normal 4 4 2 3 2 3 2" xfId="3509" xr:uid="{00000000-0005-0000-0000-00001D0B0000}"/>
    <cellStyle name="Normal 4 4 2 3 2 4" xfId="1692" xr:uid="{00000000-0005-0000-0000-00001E0B0000}"/>
    <cellStyle name="Normal 4 4 2 3 2 4 2" xfId="3922" xr:uid="{00000000-0005-0000-0000-00001F0B0000}"/>
    <cellStyle name="Normal 4 4 2 3 2 5" xfId="2106" xr:uid="{00000000-0005-0000-0000-0000200B0000}"/>
    <cellStyle name="Normal 4 4 2 3 2 5 2" xfId="4335" xr:uid="{00000000-0005-0000-0000-0000210B0000}"/>
    <cellStyle name="Normal 4 4 2 3 2 6" xfId="2542" xr:uid="{00000000-0005-0000-0000-0000220B0000}"/>
    <cellStyle name="Normal 4 4 2 3 3" xfId="860" xr:uid="{00000000-0005-0000-0000-0000230B0000}"/>
    <cellStyle name="Normal 4 4 2 3 3 2" xfId="3095" xr:uid="{00000000-0005-0000-0000-0000240B0000}"/>
    <cellStyle name="Normal 4 4 2 3 4" xfId="1278" xr:uid="{00000000-0005-0000-0000-0000250B0000}"/>
    <cellStyle name="Normal 4 4 2 3 4 2" xfId="3508" xr:uid="{00000000-0005-0000-0000-0000260B0000}"/>
    <cellStyle name="Normal 4 4 2 3 5" xfId="1691" xr:uid="{00000000-0005-0000-0000-0000270B0000}"/>
    <cellStyle name="Normal 4 4 2 3 5 2" xfId="3921" xr:uid="{00000000-0005-0000-0000-0000280B0000}"/>
    <cellStyle name="Normal 4 4 2 3 6" xfId="2105" xr:uid="{00000000-0005-0000-0000-0000290B0000}"/>
    <cellStyle name="Normal 4 4 2 3 6 2" xfId="4334" xr:uid="{00000000-0005-0000-0000-00002A0B0000}"/>
    <cellStyle name="Normal 4 4 2 3 7" xfId="2541" xr:uid="{00000000-0005-0000-0000-00002B0B0000}"/>
    <cellStyle name="Normal 4 4 2 4" xfId="386" xr:uid="{00000000-0005-0000-0000-00002C0B0000}"/>
    <cellStyle name="Normal 4 4 2 4 2" xfId="862" xr:uid="{00000000-0005-0000-0000-00002D0B0000}"/>
    <cellStyle name="Normal 4 4 2 4 2 2" xfId="3097" xr:uid="{00000000-0005-0000-0000-00002E0B0000}"/>
    <cellStyle name="Normal 4 4 2 4 3" xfId="1280" xr:uid="{00000000-0005-0000-0000-00002F0B0000}"/>
    <cellStyle name="Normal 4 4 2 4 3 2" xfId="3510" xr:uid="{00000000-0005-0000-0000-0000300B0000}"/>
    <cellStyle name="Normal 4 4 2 4 4" xfId="1693" xr:uid="{00000000-0005-0000-0000-0000310B0000}"/>
    <cellStyle name="Normal 4 4 2 4 4 2" xfId="3923" xr:uid="{00000000-0005-0000-0000-0000320B0000}"/>
    <cellStyle name="Normal 4 4 2 4 5" xfId="2107" xr:uid="{00000000-0005-0000-0000-0000330B0000}"/>
    <cellStyle name="Normal 4 4 2 4 5 2" xfId="4336" xr:uid="{00000000-0005-0000-0000-0000340B0000}"/>
    <cellStyle name="Normal 4 4 2 4 6" xfId="2543" xr:uid="{00000000-0005-0000-0000-0000350B0000}"/>
    <cellStyle name="Normal 4 4 2 5" xfId="855" xr:uid="{00000000-0005-0000-0000-0000360B0000}"/>
    <cellStyle name="Normal 4 4 2 5 2" xfId="3090" xr:uid="{00000000-0005-0000-0000-0000370B0000}"/>
    <cellStyle name="Normal 4 4 2 6" xfId="1273" xr:uid="{00000000-0005-0000-0000-0000380B0000}"/>
    <cellStyle name="Normal 4 4 2 6 2" xfId="3503" xr:uid="{00000000-0005-0000-0000-0000390B0000}"/>
    <cellStyle name="Normal 4 4 2 7" xfId="1686" xr:uid="{00000000-0005-0000-0000-00003A0B0000}"/>
    <cellStyle name="Normal 4 4 2 7 2" xfId="3916" xr:uid="{00000000-0005-0000-0000-00003B0B0000}"/>
    <cellStyle name="Normal 4 4 2 8" xfId="2100" xr:uid="{00000000-0005-0000-0000-00003C0B0000}"/>
    <cellStyle name="Normal 4 4 2 8 2" xfId="4329" xr:uid="{00000000-0005-0000-0000-00003D0B0000}"/>
    <cellStyle name="Normal 4 4 2 9" xfId="2536" xr:uid="{00000000-0005-0000-0000-00003E0B0000}"/>
    <cellStyle name="Normal 4 4 3" xfId="387" xr:uid="{00000000-0005-0000-0000-00003F0B0000}"/>
    <cellStyle name="Normal 4 4 3 2" xfId="388" xr:uid="{00000000-0005-0000-0000-0000400B0000}"/>
    <cellStyle name="Normal 4 4 3 2 2" xfId="389" xr:uid="{00000000-0005-0000-0000-0000410B0000}"/>
    <cellStyle name="Normal 4 4 3 2 2 2" xfId="865" xr:uid="{00000000-0005-0000-0000-0000420B0000}"/>
    <cellStyle name="Normal 4 4 3 2 2 2 2" xfId="3100" xr:uid="{00000000-0005-0000-0000-0000430B0000}"/>
    <cellStyle name="Normal 4 4 3 2 2 3" xfId="1283" xr:uid="{00000000-0005-0000-0000-0000440B0000}"/>
    <cellStyle name="Normal 4 4 3 2 2 3 2" xfId="3513" xr:uid="{00000000-0005-0000-0000-0000450B0000}"/>
    <cellStyle name="Normal 4 4 3 2 2 4" xfId="1696" xr:uid="{00000000-0005-0000-0000-0000460B0000}"/>
    <cellStyle name="Normal 4 4 3 2 2 4 2" xfId="3926" xr:uid="{00000000-0005-0000-0000-0000470B0000}"/>
    <cellStyle name="Normal 4 4 3 2 2 5" xfId="2110" xr:uid="{00000000-0005-0000-0000-0000480B0000}"/>
    <cellStyle name="Normal 4 4 3 2 2 5 2" xfId="4339" xr:uid="{00000000-0005-0000-0000-0000490B0000}"/>
    <cellStyle name="Normal 4 4 3 2 2 6" xfId="2546" xr:uid="{00000000-0005-0000-0000-00004A0B0000}"/>
    <cellStyle name="Normal 4 4 3 2 3" xfId="864" xr:uid="{00000000-0005-0000-0000-00004B0B0000}"/>
    <cellStyle name="Normal 4 4 3 2 3 2" xfId="3099" xr:uid="{00000000-0005-0000-0000-00004C0B0000}"/>
    <cellStyle name="Normal 4 4 3 2 4" xfId="1282" xr:uid="{00000000-0005-0000-0000-00004D0B0000}"/>
    <cellStyle name="Normal 4 4 3 2 4 2" xfId="3512" xr:uid="{00000000-0005-0000-0000-00004E0B0000}"/>
    <cellStyle name="Normal 4 4 3 2 5" xfId="1695" xr:uid="{00000000-0005-0000-0000-00004F0B0000}"/>
    <cellStyle name="Normal 4 4 3 2 5 2" xfId="3925" xr:uid="{00000000-0005-0000-0000-0000500B0000}"/>
    <cellStyle name="Normal 4 4 3 2 6" xfId="2109" xr:uid="{00000000-0005-0000-0000-0000510B0000}"/>
    <cellStyle name="Normal 4 4 3 2 6 2" xfId="4338" xr:uid="{00000000-0005-0000-0000-0000520B0000}"/>
    <cellStyle name="Normal 4 4 3 2 7" xfId="2545" xr:uid="{00000000-0005-0000-0000-0000530B0000}"/>
    <cellStyle name="Normal 4 4 3 3" xfId="390" xr:uid="{00000000-0005-0000-0000-0000540B0000}"/>
    <cellStyle name="Normal 4 4 3 3 2" xfId="866" xr:uid="{00000000-0005-0000-0000-0000550B0000}"/>
    <cellStyle name="Normal 4 4 3 3 2 2" xfId="3101" xr:uid="{00000000-0005-0000-0000-0000560B0000}"/>
    <cellStyle name="Normal 4 4 3 3 3" xfId="1284" xr:uid="{00000000-0005-0000-0000-0000570B0000}"/>
    <cellStyle name="Normal 4 4 3 3 3 2" xfId="3514" xr:uid="{00000000-0005-0000-0000-0000580B0000}"/>
    <cellStyle name="Normal 4 4 3 3 4" xfId="1697" xr:uid="{00000000-0005-0000-0000-0000590B0000}"/>
    <cellStyle name="Normal 4 4 3 3 4 2" xfId="3927" xr:uid="{00000000-0005-0000-0000-00005A0B0000}"/>
    <cellStyle name="Normal 4 4 3 3 5" xfId="2111" xr:uid="{00000000-0005-0000-0000-00005B0B0000}"/>
    <cellStyle name="Normal 4 4 3 3 5 2" xfId="4340" xr:uid="{00000000-0005-0000-0000-00005C0B0000}"/>
    <cellStyle name="Normal 4 4 3 3 6" xfId="2547" xr:uid="{00000000-0005-0000-0000-00005D0B0000}"/>
    <cellStyle name="Normal 4 4 3 4" xfId="863" xr:uid="{00000000-0005-0000-0000-00005E0B0000}"/>
    <cellStyle name="Normal 4 4 3 4 2" xfId="3098" xr:uid="{00000000-0005-0000-0000-00005F0B0000}"/>
    <cellStyle name="Normal 4 4 3 5" xfId="1281" xr:uid="{00000000-0005-0000-0000-0000600B0000}"/>
    <cellStyle name="Normal 4 4 3 5 2" xfId="3511" xr:uid="{00000000-0005-0000-0000-0000610B0000}"/>
    <cellStyle name="Normal 4 4 3 6" xfId="1694" xr:uid="{00000000-0005-0000-0000-0000620B0000}"/>
    <cellStyle name="Normal 4 4 3 6 2" xfId="3924" xr:uid="{00000000-0005-0000-0000-0000630B0000}"/>
    <cellStyle name="Normal 4 4 3 7" xfId="2108" xr:uid="{00000000-0005-0000-0000-0000640B0000}"/>
    <cellStyle name="Normal 4 4 3 7 2" xfId="4337" xr:uid="{00000000-0005-0000-0000-0000650B0000}"/>
    <cellStyle name="Normal 4 4 3 8" xfId="2544" xr:uid="{00000000-0005-0000-0000-0000660B0000}"/>
    <cellStyle name="Normal 4 4 4" xfId="391" xr:uid="{00000000-0005-0000-0000-0000670B0000}"/>
    <cellStyle name="Normal 4 4 4 2" xfId="392" xr:uid="{00000000-0005-0000-0000-0000680B0000}"/>
    <cellStyle name="Normal 4 4 4 2 2" xfId="868" xr:uid="{00000000-0005-0000-0000-0000690B0000}"/>
    <cellStyle name="Normal 4 4 4 2 2 2" xfId="3103" xr:uid="{00000000-0005-0000-0000-00006A0B0000}"/>
    <cellStyle name="Normal 4 4 4 2 3" xfId="1286" xr:uid="{00000000-0005-0000-0000-00006B0B0000}"/>
    <cellStyle name="Normal 4 4 4 2 3 2" xfId="3516" xr:uid="{00000000-0005-0000-0000-00006C0B0000}"/>
    <cellStyle name="Normal 4 4 4 2 4" xfId="1699" xr:uid="{00000000-0005-0000-0000-00006D0B0000}"/>
    <cellStyle name="Normal 4 4 4 2 4 2" xfId="3929" xr:uid="{00000000-0005-0000-0000-00006E0B0000}"/>
    <cellStyle name="Normal 4 4 4 2 5" xfId="2113" xr:uid="{00000000-0005-0000-0000-00006F0B0000}"/>
    <cellStyle name="Normal 4 4 4 2 5 2" xfId="4342" xr:uid="{00000000-0005-0000-0000-0000700B0000}"/>
    <cellStyle name="Normal 4 4 4 2 6" xfId="2549" xr:uid="{00000000-0005-0000-0000-0000710B0000}"/>
    <cellStyle name="Normal 4 4 4 3" xfId="867" xr:uid="{00000000-0005-0000-0000-0000720B0000}"/>
    <cellStyle name="Normal 4 4 4 3 2" xfId="3102" xr:uid="{00000000-0005-0000-0000-0000730B0000}"/>
    <cellStyle name="Normal 4 4 4 4" xfId="1285" xr:uid="{00000000-0005-0000-0000-0000740B0000}"/>
    <cellStyle name="Normal 4 4 4 4 2" xfId="3515" xr:uid="{00000000-0005-0000-0000-0000750B0000}"/>
    <cellStyle name="Normal 4 4 4 5" xfId="1698" xr:uid="{00000000-0005-0000-0000-0000760B0000}"/>
    <cellStyle name="Normal 4 4 4 5 2" xfId="3928" xr:uid="{00000000-0005-0000-0000-0000770B0000}"/>
    <cellStyle name="Normal 4 4 4 6" xfId="2112" xr:uid="{00000000-0005-0000-0000-0000780B0000}"/>
    <cellStyle name="Normal 4 4 4 6 2" xfId="4341" xr:uid="{00000000-0005-0000-0000-0000790B0000}"/>
    <cellStyle name="Normal 4 4 4 7" xfId="2548" xr:uid="{00000000-0005-0000-0000-00007A0B0000}"/>
    <cellStyle name="Normal 4 4 5" xfId="393" xr:uid="{00000000-0005-0000-0000-00007B0B0000}"/>
    <cellStyle name="Normal 4 4 5 2" xfId="869" xr:uid="{00000000-0005-0000-0000-00007C0B0000}"/>
    <cellStyle name="Normal 4 4 5 2 2" xfId="3104" xr:uid="{00000000-0005-0000-0000-00007D0B0000}"/>
    <cellStyle name="Normal 4 4 5 3" xfId="1287" xr:uid="{00000000-0005-0000-0000-00007E0B0000}"/>
    <cellStyle name="Normal 4 4 5 3 2" xfId="3517" xr:uid="{00000000-0005-0000-0000-00007F0B0000}"/>
    <cellStyle name="Normal 4 4 5 4" xfId="1700" xr:uid="{00000000-0005-0000-0000-0000800B0000}"/>
    <cellStyle name="Normal 4 4 5 4 2" xfId="3930" xr:uid="{00000000-0005-0000-0000-0000810B0000}"/>
    <cellStyle name="Normal 4 4 5 5" xfId="2114" xr:uid="{00000000-0005-0000-0000-0000820B0000}"/>
    <cellStyle name="Normal 4 4 5 5 2" xfId="4343" xr:uid="{00000000-0005-0000-0000-0000830B0000}"/>
    <cellStyle name="Normal 4 4 5 6" xfId="2550" xr:uid="{00000000-0005-0000-0000-0000840B0000}"/>
    <cellStyle name="Normal 4 4 6" xfId="854" xr:uid="{00000000-0005-0000-0000-0000850B0000}"/>
    <cellStyle name="Normal 4 4 6 2" xfId="3089" xr:uid="{00000000-0005-0000-0000-0000860B0000}"/>
    <cellStyle name="Normal 4 4 7" xfId="1272" xr:uid="{00000000-0005-0000-0000-0000870B0000}"/>
    <cellStyle name="Normal 4 4 7 2" xfId="3502" xr:uid="{00000000-0005-0000-0000-0000880B0000}"/>
    <cellStyle name="Normal 4 4 8" xfId="1685" xr:uid="{00000000-0005-0000-0000-0000890B0000}"/>
    <cellStyle name="Normal 4 4 8 2" xfId="3915" xr:uid="{00000000-0005-0000-0000-00008A0B0000}"/>
    <cellStyle name="Normal 4 4 9" xfId="2099" xr:uid="{00000000-0005-0000-0000-00008B0B0000}"/>
    <cellStyle name="Normal 4 4 9 2" xfId="4328" xr:uid="{00000000-0005-0000-0000-00008C0B0000}"/>
    <cellStyle name="Normal 4 5" xfId="394" xr:uid="{00000000-0005-0000-0000-00008D0B0000}"/>
    <cellStyle name="Normal 4 6" xfId="395" xr:uid="{00000000-0005-0000-0000-00008E0B0000}"/>
    <cellStyle name="Normal 4 6 2" xfId="396" xr:uid="{00000000-0005-0000-0000-00008F0B0000}"/>
    <cellStyle name="Normal 4 6 2 2" xfId="397" xr:uid="{00000000-0005-0000-0000-0000900B0000}"/>
    <cellStyle name="Normal 4 6 2 2 2" xfId="398" xr:uid="{00000000-0005-0000-0000-0000910B0000}"/>
    <cellStyle name="Normal 4 6 2 2 2 2" xfId="873" xr:uid="{00000000-0005-0000-0000-0000920B0000}"/>
    <cellStyle name="Normal 4 6 2 2 2 2 2" xfId="3108" xr:uid="{00000000-0005-0000-0000-0000930B0000}"/>
    <cellStyle name="Normal 4 6 2 2 2 3" xfId="1291" xr:uid="{00000000-0005-0000-0000-0000940B0000}"/>
    <cellStyle name="Normal 4 6 2 2 2 3 2" xfId="3521" xr:uid="{00000000-0005-0000-0000-0000950B0000}"/>
    <cellStyle name="Normal 4 6 2 2 2 4" xfId="1704" xr:uid="{00000000-0005-0000-0000-0000960B0000}"/>
    <cellStyle name="Normal 4 6 2 2 2 4 2" xfId="3934" xr:uid="{00000000-0005-0000-0000-0000970B0000}"/>
    <cellStyle name="Normal 4 6 2 2 2 5" xfId="2118" xr:uid="{00000000-0005-0000-0000-0000980B0000}"/>
    <cellStyle name="Normal 4 6 2 2 2 5 2" xfId="4347" xr:uid="{00000000-0005-0000-0000-0000990B0000}"/>
    <cellStyle name="Normal 4 6 2 2 2 6" xfId="2554" xr:uid="{00000000-0005-0000-0000-00009A0B0000}"/>
    <cellStyle name="Normal 4 6 2 2 3" xfId="872" xr:uid="{00000000-0005-0000-0000-00009B0B0000}"/>
    <cellStyle name="Normal 4 6 2 2 3 2" xfId="3107" xr:uid="{00000000-0005-0000-0000-00009C0B0000}"/>
    <cellStyle name="Normal 4 6 2 2 4" xfId="1290" xr:uid="{00000000-0005-0000-0000-00009D0B0000}"/>
    <cellStyle name="Normal 4 6 2 2 4 2" xfId="3520" xr:uid="{00000000-0005-0000-0000-00009E0B0000}"/>
    <cellStyle name="Normal 4 6 2 2 5" xfId="1703" xr:uid="{00000000-0005-0000-0000-00009F0B0000}"/>
    <cellStyle name="Normal 4 6 2 2 5 2" xfId="3933" xr:uid="{00000000-0005-0000-0000-0000A00B0000}"/>
    <cellStyle name="Normal 4 6 2 2 6" xfId="2117" xr:uid="{00000000-0005-0000-0000-0000A10B0000}"/>
    <cellStyle name="Normal 4 6 2 2 6 2" xfId="4346" xr:uid="{00000000-0005-0000-0000-0000A20B0000}"/>
    <cellStyle name="Normal 4 6 2 2 7" xfId="2553" xr:uid="{00000000-0005-0000-0000-0000A30B0000}"/>
    <cellStyle name="Normal 4 6 2 3" xfId="399" xr:uid="{00000000-0005-0000-0000-0000A40B0000}"/>
    <cellStyle name="Normal 4 6 2 3 2" xfId="874" xr:uid="{00000000-0005-0000-0000-0000A50B0000}"/>
    <cellStyle name="Normal 4 6 2 3 2 2" xfId="3109" xr:uid="{00000000-0005-0000-0000-0000A60B0000}"/>
    <cellStyle name="Normal 4 6 2 3 3" xfId="1292" xr:uid="{00000000-0005-0000-0000-0000A70B0000}"/>
    <cellStyle name="Normal 4 6 2 3 3 2" xfId="3522" xr:uid="{00000000-0005-0000-0000-0000A80B0000}"/>
    <cellStyle name="Normal 4 6 2 3 4" xfId="1705" xr:uid="{00000000-0005-0000-0000-0000A90B0000}"/>
    <cellStyle name="Normal 4 6 2 3 4 2" xfId="3935" xr:uid="{00000000-0005-0000-0000-0000AA0B0000}"/>
    <cellStyle name="Normal 4 6 2 3 5" xfId="2119" xr:uid="{00000000-0005-0000-0000-0000AB0B0000}"/>
    <cellStyle name="Normal 4 6 2 3 5 2" xfId="4348" xr:uid="{00000000-0005-0000-0000-0000AC0B0000}"/>
    <cellStyle name="Normal 4 6 2 3 6" xfId="2555" xr:uid="{00000000-0005-0000-0000-0000AD0B0000}"/>
    <cellStyle name="Normal 4 6 2 4" xfId="871" xr:uid="{00000000-0005-0000-0000-0000AE0B0000}"/>
    <cellStyle name="Normal 4 6 2 4 2" xfId="3106" xr:uid="{00000000-0005-0000-0000-0000AF0B0000}"/>
    <cellStyle name="Normal 4 6 2 5" xfId="1289" xr:uid="{00000000-0005-0000-0000-0000B00B0000}"/>
    <cellStyle name="Normal 4 6 2 5 2" xfId="3519" xr:uid="{00000000-0005-0000-0000-0000B10B0000}"/>
    <cellStyle name="Normal 4 6 2 6" xfId="1702" xr:uid="{00000000-0005-0000-0000-0000B20B0000}"/>
    <cellStyle name="Normal 4 6 2 6 2" xfId="3932" xr:uid="{00000000-0005-0000-0000-0000B30B0000}"/>
    <cellStyle name="Normal 4 6 2 7" xfId="2116" xr:uid="{00000000-0005-0000-0000-0000B40B0000}"/>
    <cellStyle name="Normal 4 6 2 7 2" xfId="4345" xr:uid="{00000000-0005-0000-0000-0000B50B0000}"/>
    <cellStyle name="Normal 4 6 2 8" xfId="2552" xr:uid="{00000000-0005-0000-0000-0000B60B0000}"/>
    <cellStyle name="Normal 4 6 3" xfId="400" xr:uid="{00000000-0005-0000-0000-0000B70B0000}"/>
    <cellStyle name="Normal 4 6 3 2" xfId="401" xr:uid="{00000000-0005-0000-0000-0000B80B0000}"/>
    <cellStyle name="Normal 4 6 3 2 2" xfId="876" xr:uid="{00000000-0005-0000-0000-0000B90B0000}"/>
    <cellStyle name="Normal 4 6 3 2 2 2" xfId="3111" xr:uid="{00000000-0005-0000-0000-0000BA0B0000}"/>
    <cellStyle name="Normal 4 6 3 2 3" xfId="1294" xr:uid="{00000000-0005-0000-0000-0000BB0B0000}"/>
    <cellStyle name="Normal 4 6 3 2 3 2" xfId="3524" xr:uid="{00000000-0005-0000-0000-0000BC0B0000}"/>
    <cellStyle name="Normal 4 6 3 2 4" xfId="1707" xr:uid="{00000000-0005-0000-0000-0000BD0B0000}"/>
    <cellStyle name="Normal 4 6 3 2 4 2" xfId="3937" xr:uid="{00000000-0005-0000-0000-0000BE0B0000}"/>
    <cellStyle name="Normal 4 6 3 2 5" xfId="2121" xr:uid="{00000000-0005-0000-0000-0000BF0B0000}"/>
    <cellStyle name="Normal 4 6 3 2 5 2" xfId="4350" xr:uid="{00000000-0005-0000-0000-0000C00B0000}"/>
    <cellStyle name="Normal 4 6 3 2 6" xfId="2557" xr:uid="{00000000-0005-0000-0000-0000C10B0000}"/>
    <cellStyle name="Normal 4 6 3 3" xfId="875" xr:uid="{00000000-0005-0000-0000-0000C20B0000}"/>
    <cellStyle name="Normal 4 6 3 3 2" xfId="3110" xr:uid="{00000000-0005-0000-0000-0000C30B0000}"/>
    <cellStyle name="Normal 4 6 3 4" xfId="1293" xr:uid="{00000000-0005-0000-0000-0000C40B0000}"/>
    <cellStyle name="Normal 4 6 3 4 2" xfId="3523" xr:uid="{00000000-0005-0000-0000-0000C50B0000}"/>
    <cellStyle name="Normal 4 6 3 5" xfId="1706" xr:uid="{00000000-0005-0000-0000-0000C60B0000}"/>
    <cellStyle name="Normal 4 6 3 5 2" xfId="3936" xr:uid="{00000000-0005-0000-0000-0000C70B0000}"/>
    <cellStyle name="Normal 4 6 3 6" xfId="2120" xr:uid="{00000000-0005-0000-0000-0000C80B0000}"/>
    <cellStyle name="Normal 4 6 3 6 2" xfId="4349" xr:uid="{00000000-0005-0000-0000-0000C90B0000}"/>
    <cellStyle name="Normal 4 6 3 7" xfId="2556" xr:uid="{00000000-0005-0000-0000-0000CA0B0000}"/>
    <cellStyle name="Normal 4 6 4" xfId="402" xr:uid="{00000000-0005-0000-0000-0000CB0B0000}"/>
    <cellStyle name="Normal 4 6 4 2" xfId="877" xr:uid="{00000000-0005-0000-0000-0000CC0B0000}"/>
    <cellStyle name="Normal 4 6 4 2 2" xfId="3112" xr:uid="{00000000-0005-0000-0000-0000CD0B0000}"/>
    <cellStyle name="Normal 4 6 4 3" xfId="1295" xr:uid="{00000000-0005-0000-0000-0000CE0B0000}"/>
    <cellStyle name="Normal 4 6 4 3 2" xfId="3525" xr:uid="{00000000-0005-0000-0000-0000CF0B0000}"/>
    <cellStyle name="Normal 4 6 4 4" xfId="1708" xr:uid="{00000000-0005-0000-0000-0000D00B0000}"/>
    <cellStyle name="Normal 4 6 4 4 2" xfId="3938" xr:uid="{00000000-0005-0000-0000-0000D10B0000}"/>
    <cellStyle name="Normal 4 6 4 5" xfId="2122" xr:uid="{00000000-0005-0000-0000-0000D20B0000}"/>
    <cellStyle name="Normal 4 6 4 5 2" xfId="4351" xr:uid="{00000000-0005-0000-0000-0000D30B0000}"/>
    <cellStyle name="Normal 4 6 4 6" xfId="2558" xr:uid="{00000000-0005-0000-0000-0000D40B0000}"/>
    <cellStyle name="Normal 4 6 5" xfId="870" xr:uid="{00000000-0005-0000-0000-0000D50B0000}"/>
    <cellStyle name="Normal 4 6 5 2" xfId="3105" xr:uid="{00000000-0005-0000-0000-0000D60B0000}"/>
    <cellStyle name="Normal 4 6 6" xfId="1288" xr:uid="{00000000-0005-0000-0000-0000D70B0000}"/>
    <cellStyle name="Normal 4 6 6 2" xfId="3518" xr:uid="{00000000-0005-0000-0000-0000D80B0000}"/>
    <cellStyle name="Normal 4 6 7" xfId="1701" xr:uid="{00000000-0005-0000-0000-0000D90B0000}"/>
    <cellStyle name="Normal 4 6 7 2" xfId="3931" xr:uid="{00000000-0005-0000-0000-0000DA0B0000}"/>
    <cellStyle name="Normal 4 6 8" xfId="2115" xr:uid="{00000000-0005-0000-0000-0000DB0B0000}"/>
    <cellStyle name="Normal 4 6 8 2" xfId="4344" xr:uid="{00000000-0005-0000-0000-0000DC0B0000}"/>
    <cellStyle name="Normal 4 6 9" xfId="2551" xr:uid="{00000000-0005-0000-0000-0000DD0B0000}"/>
    <cellStyle name="Normal 4 7" xfId="403" xr:uid="{00000000-0005-0000-0000-0000DE0B0000}"/>
    <cellStyle name="Normal 4 7 2" xfId="404" xr:uid="{00000000-0005-0000-0000-0000DF0B0000}"/>
    <cellStyle name="Normal 4 7 2 2" xfId="879" xr:uid="{00000000-0005-0000-0000-0000E00B0000}"/>
    <cellStyle name="Normal 4 7 2 2 2" xfId="3114" xr:uid="{00000000-0005-0000-0000-0000E10B0000}"/>
    <cellStyle name="Normal 4 7 2 3" xfId="1297" xr:uid="{00000000-0005-0000-0000-0000E20B0000}"/>
    <cellStyle name="Normal 4 7 2 3 2" xfId="3527" xr:uid="{00000000-0005-0000-0000-0000E30B0000}"/>
    <cellStyle name="Normal 4 7 2 4" xfId="1710" xr:uid="{00000000-0005-0000-0000-0000E40B0000}"/>
    <cellStyle name="Normal 4 7 2 4 2" xfId="3940" xr:uid="{00000000-0005-0000-0000-0000E50B0000}"/>
    <cellStyle name="Normal 4 7 2 5" xfId="2124" xr:uid="{00000000-0005-0000-0000-0000E60B0000}"/>
    <cellStyle name="Normal 4 7 2 5 2" xfId="4353" xr:uid="{00000000-0005-0000-0000-0000E70B0000}"/>
    <cellStyle name="Normal 4 7 2 6" xfId="2560" xr:uid="{00000000-0005-0000-0000-0000E80B0000}"/>
    <cellStyle name="Normal 4 7 3" xfId="878" xr:uid="{00000000-0005-0000-0000-0000E90B0000}"/>
    <cellStyle name="Normal 4 7 3 2" xfId="3113" xr:uid="{00000000-0005-0000-0000-0000EA0B0000}"/>
    <cellStyle name="Normal 4 7 4" xfId="1296" xr:uid="{00000000-0005-0000-0000-0000EB0B0000}"/>
    <cellStyle name="Normal 4 7 4 2" xfId="3526" xr:uid="{00000000-0005-0000-0000-0000EC0B0000}"/>
    <cellStyle name="Normal 4 7 5" xfId="1709" xr:uid="{00000000-0005-0000-0000-0000ED0B0000}"/>
    <cellStyle name="Normal 4 7 5 2" xfId="3939" xr:uid="{00000000-0005-0000-0000-0000EE0B0000}"/>
    <cellStyle name="Normal 4 7 6" xfId="2123" xr:uid="{00000000-0005-0000-0000-0000EF0B0000}"/>
    <cellStyle name="Normal 4 7 6 2" xfId="4352" xr:uid="{00000000-0005-0000-0000-0000F00B0000}"/>
    <cellStyle name="Normal 4 7 7" xfId="2559" xr:uid="{00000000-0005-0000-0000-0000F10B0000}"/>
    <cellStyle name="Normal 4 8" xfId="405" xr:uid="{00000000-0005-0000-0000-0000F20B0000}"/>
    <cellStyle name="Normal 4 8 2" xfId="880" xr:uid="{00000000-0005-0000-0000-0000F30B0000}"/>
    <cellStyle name="Normal 4 8 2 2" xfId="3115" xr:uid="{00000000-0005-0000-0000-0000F40B0000}"/>
    <cellStyle name="Normal 4 8 3" xfId="1298" xr:uid="{00000000-0005-0000-0000-0000F50B0000}"/>
    <cellStyle name="Normal 4 8 3 2" xfId="3528" xr:uid="{00000000-0005-0000-0000-0000F60B0000}"/>
    <cellStyle name="Normal 4 8 4" xfId="1711" xr:uid="{00000000-0005-0000-0000-0000F70B0000}"/>
    <cellStyle name="Normal 4 8 4 2" xfId="3941" xr:uid="{00000000-0005-0000-0000-0000F80B0000}"/>
    <cellStyle name="Normal 4 8 5" xfId="2125" xr:uid="{00000000-0005-0000-0000-0000F90B0000}"/>
    <cellStyle name="Normal 4 8 5 2" xfId="4354" xr:uid="{00000000-0005-0000-0000-0000FA0B0000}"/>
    <cellStyle name="Normal 4 8 6" xfId="2561" xr:uid="{00000000-0005-0000-0000-0000FB0B0000}"/>
    <cellStyle name="Normal 5" xfId="406" xr:uid="{00000000-0005-0000-0000-0000FC0B0000}"/>
    <cellStyle name="Normal 5 10" xfId="1712" xr:uid="{00000000-0005-0000-0000-0000FD0B0000}"/>
    <cellStyle name="Normal 5 10 2" xfId="3942" xr:uid="{00000000-0005-0000-0000-0000FE0B0000}"/>
    <cellStyle name="Normal 5 11" xfId="2126" xr:uid="{00000000-0005-0000-0000-0000FF0B0000}"/>
    <cellStyle name="Normal 5 11 2" xfId="4355" xr:uid="{00000000-0005-0000-0000-0000000C0000}"/>
    <cellStyle name="Normal 5 12" xfId="2562" xr:uid="{00000000-0005-0000-0000-0000010C0000}"/>
    <cellStyle name="Normal 5 2" xfId="407" xr:uid="{00000000-0005-0000-0000-0000020C0000}"/>
    <cellStyle name="Normal 5 2 10" xfId="2127" xr:uid="{00000000-0005-0000-0000-0000030C0000}"/>
    <cellStyle name="Normal 5 2 10 2" xfId="4356" xr:uid="{00000000-0005-0000-0000-0000040C0000}"/>
    <cellStyle name="Normal 5 2 11" xfId="2563" xr:uid="{00000000-0005-0000-0000-0000050C0000}"/>
    <cellStyle name="Normal 5 2 2" xfId="408" xr:uid="{00000000-0005-0000-0000-0000060C0000}"/>
    <cellStyle name="Normal 5 2 2 10" xfId="2564" xr:uid="{00000000-0005-0000-0000-0000070C0000}"/>
    <cellStyle name="Normal 5 2 2 2" xfId="409" xr:uid="{00000000-0005-0000-0000-0000080C0000}"/>
    <cellStyle name="Normal 5 2 2 2 2" xfId="410" xr:uid="{00000000-0005-0000-0000-0000090C0000}"/>
    <cellStyle name="Normal 5 2 2 2 2 2" xfId="411" xr:uid="{00000000-0005-0000-0000-00000A0C0000}"/>
    <cellStyle name="Normal 5 2 2 2 2 2 2" xfId="412" xr:uid="{00000000-0005-0000-0000-00000B0C0000}"/>
    <cellStyle name="Normal 5 2 2 2 2 2 2 2" xfId="887" xr:uid="{00000000-0005-0000-0000-00000C0C0000}"/>
    <cellStyle name="Normal 5 2 2 2 2 2 2 2 2" xfId="3122" xr:uid="{00000000-0005-0000-0000-00000D0C0000}"/>
    <cellStyle name="Normal 5 2 2 2 2 2 2 3" xfId="1305" xr:uid="{00000000-0005-0000-0000-00000E0C0000}"/>
    <cellStyle name="Normal 5 2 2 2 2 2 2 3 2" xfId="3535" xr:uid="{00000000-0005-0000-0000-00000F0C0000}"/>
    <cellStyle name="Normal 5 2 2 2 2 2 2 4" xfId="1718" xr:uid="{00000000-0005-0000-0000-0000100C0000}"/>
    <cellStyle name="Normal 5 2 2 2 2 2 2 4 2" xfId="3948" xr:uid="{00000000-0005-0000-0000-0000110C0000}"/>
    <cellStyle name="Normal 5 2 2 2 2 2 2 5" xfId="2132" xr:uid="{00000000-0005-0000-0000-0000120C0000}"/>
    <cellStyle name="Normal 5 2 2 2 2 2 2 5 2" xfId="4361" xr:uid="{00000000-0005-0000-0000-0000130C0000}"/>
    <cellStyle name="Normal 5 2 2 2 2 2 2 6" xfId="2568" xr:uid="{00000000-0005-0000-0000-0000140C0000}"/>
    <cellStyle name="Normal 5 2 2 2 2 2 3" xfId="886" xr:uid="{00000000-0005-0000-0000-0000150C0000}"/>
    <cellStyle name="Normal 5 2 2 2 2 2 3 2" xfId="3121" xr:uid="{00000000-0005-0000-0000-0000160C0000}"/>
    <cellStyle name="Normal 5 2 2 2 2 2 4" xfId="1304" xr:uid="{00000000-0005-0000-0000-0000170C0000}"/>
    <cellStyle name="Normal 5 2 2 2 2 2 4 2" xfId="3534" xr:uid="{00000000-0005-0000-0000-0000180C0000}"/>
    <cellStyle name="Normal 5 2 2 2 2 2 5" xfId="1717" xr:uid="{00000000-0005-0000-0000-0000190C0000}"/>
    <cellStyle name="Normal 5 2 2 2 2 2 5 2" xfId="3947" xr:uid="{00000000-0005-0000-0000-00001A0C0000}"/>
    <cellStyle name="Normal 5 2 2 2 2 2 6" xfId="2131" xr:uid="{00000000-0005-0000-0000-00001B0C0000}"/>
    <cellStyle name="Normal 5 2 2 2 2 2 6 2" xfId="4360" xr:uid="{00000000-0005-0000-0000-00001C0C0000}"/>
    <cellStyle name="Normal 5 2 2 2 2 2 7" xfId="2567" xr:uid="{00000000-0005-0000-0000-00001D0C0000}"/>
    <cellStyle name="Normal 5 2 2 2 2 3" xfId="413" xr:uid="{00000000-0005-0000-0000-00001E0C0000}"/>
    <cellStyle name="Normal 5 2 2 2 2 3 2" xfId="888" xr:uid="{00000000-0005-0000-0000-00001F0C0000}"/>
    <cellStyle name="Normal 5 2 2 2 2 3 2 2" xfId="3123" xr:uid="{00000000-0005-0000-0000-0000200C0000}"/>
    <cellStyle name="Normal 5 2 2 2 2 3 3" xfId="1306" xr:uid="{00000000-0005-0000-0000-0000210C0000}"/>
    <cellStyle name="Normal 5 2 2 2 2 3 3 2" xfId="3536" xr:uid="{00000000-0005-0000-0000-0000220C0000}"/>
    <cellStyle name="Normal 5 2 2 2 2 3 4" xfId="1719" xr:uid="{00000000-0005-0000-0000-0000230C0000}"/>
    <cellStyle name="Normal 5 2 2 2 2 3 4 2" xfId="3949" xr:uid="{00000000-0005-0000-0000-0000240C0000}"/>
    <cellStyle name="Normal 5 2 2 2 2 3 5" xfId="2133" xr:uid="{00000000-0005-0000-0000-0000250C0000}"/>
    <cellStyle name="Normal 5 2 2 2 2 3 5 2" xfId="4362" xr:uid="{00000000-0005-0000-0000-0000260C0000}"/>
    <cellStyle name="Normal 5 2 2 2 2 3 6" xfId="2569" xr:uid="{00000000-0005-0000-0000-0000270C0000}"/>
    <cellStyle name="Normal 5 2 2 2 2 4" xfId="885" xr:uid="{00000000-0005-0000-0000-0000280C0000}"/>
    <cellStyle name="Normal 5 2 2 2 2 4 2" xfId="3120" xr:uid="{00000000-0005-0000-0000-0000290C0000}"/>
    <cellStyle name="Normal 5 2 2 2 2 5" xfId="1303" xr:uid="{00000000-0005-0000-0000-00002A0C0000}"/>
    <cellStyle name="Normal 5 2 2 2 2 5 2" xfId="3533" xr:uid="{00000000-0005-0000-0000-00002B0C0000}"/>
    <cellStyle name="Normal 5 2 2 2 2 6" xfId="1716" xr:uid="{00000000-0005-0000-0000-00002C0C0000}"/>
    <cellStyle name="Normal 5 2 2 2 2 6 2" xfId="3946" xr:uid="{00000000-0005-0000-0000-00002D0C0000}"/>
    <cellStyle name="Normal 5 2 2 2 2 7" xfId="2130" xr:uid="{00000000-0005-0000-0000-00002E0C0000}"/>
    <cellStyle name="Normal 5 2 2 2 2 7 2" xfId="4359" xr:uid="{00000000-0005-0000-0000-00002F0C0000}"/>
    <cellStyle name="Normal 5 2 2 2 2 8" xfId="2566" xr:uid="{00000000-0005-0000-0000-0000300C0000}"/>
    <cellStyle name="Normal 5 2 2 2 3" xfId="414" xr:uid="{00000000-0005-0000-0000-0000310C0000}"/>
    <cellStyle name="Normal 5 2 2 2 3 2" xfId="415" xr:uid="{00000000-0005-0000-0000-0000320C0000}"/>
    <cellStyle name="Normal 5 2 2 2 3 2 2" xfId="890" xr:uid="{00000000-0005-0000-0000-0000330C0000}"/>
    <cellStyle name="Normal 5 2 2 2 3 2 2 2" xfId="3125" xr:uid="{00000000-0005-0000-0000-0000340C0000}"/>
    <cellStyle name="Normal 5 2 2 2 3 2 3" xfId="1308" xr:uid="{00000000-0005-0000-0000-0000350C0000}"/>
    <cellStyle name="Normal 5 2 2 2 3 2 3 2" xfId="3538" xr:uid="{00000000-0005-0000-0000-0000360C0000}"/>
    <cellStyle name="Normal 5 2 2 2 3 2 4" xfId="1721" xr:uid="{00000000-0005-0000-0000-0000370C0000}"/>
    <cellStyle name="Normal 5 2 2 2 3 2 4 2" xfId="3951" xr:uid="{00000000-0005-0000-0000-0000380C0000}"/>
    <cellStyle name="Normal 5 2 2 2 3 2 5" xfId="2135" xr:uid="{00000000-0005-0000-0000-0000390C0000}"/>
    <cellStyle name="Normal 5 2 2 2 3 2 5 2" xfId="4364" xr:uid="{00000000-0005-0000-0000-00003A0C0000}"/>
    <cellStyle name="Normal 5 2 2 2 3 2 6" xfId="2571" xr:uid="{00000000-0005-0000-0000-00003B0C0000}"/>
    <cellStyle name="Normal 5 2 2 2 3 3" xfId="889" xr:uid="{00000000-0005-0000-0000-00003C0C0000}"/>
    <cellStyle name="Normal 5 2 2 2 3 3 2" xfId="3124" xr:uid="{00000000-0005-0000-0000-00003D0C0000}"/>
    <cellStyle name="Normal 5 2 2 2 3 4" xfId="1307" xr:uid="{00000000-0005-0000-0000-00003E0C0000}"/>
    <cellStyle name="Normal 5 2 2 2 3 4 2" xfId="3537" xr:uid="{00000000-0005-0000-0000-00003F0C0000}"/>
    <cellStyle name="Normal 5 2 2 2 3 5" xfId="1720" xr:uid="{00000000-0005-0000-0000-0000400C0000}"/>
    <cellStyle name="Normal 5 2 2 2 3 5 2" xfId="3950" xr:uid="{00000000-0005-0000-0000-0000410C0000}"/>
    <cellStyle name="Normal 5 2 2 2 3 6" xfId="2134" xr:uid="{00000000-0005-0000-0000-0000420C0000}"/>
    <cellStyle name="Normal 5 2 2 2 3 6 2" xfId="4363" xr:uid="{00000000-0005-0000-0000-0000430C0000}"/>
    <cellStyle name="Normal 5 2 2 2 3 7" xfId="2570" xr:uid="{00000000-0005-0000-0000-0000440C0000}"/>
    <cellStyle name="Normal 5 2 2 2 4" xfId="416" xr:uid="{00000000-0005-0000-0000-0000450C0000}"/>
    <cellStyle name="Normal 5 2 2 2 4 2" xfId="891" xr:uid="{00000000-0005-0000-0000-0000460C0000}"/>
    <cellStyle name="Normal 5 2 2 2 4 2 2" xfId="3126" xr:uid="{00000000-0005-0000-0000-0000470C0000}"/>
    <cellStyle name="Normal 5 2 2 2 4 3" xfId="1309" xr:uid="{00000000-0005-0000-0000-0000480C0000}"/>
    <cellStyle name="Normal 5 2 2 2 4 3 2" xfId="3539" xr:uid="{00000000-0005-0000-0000-0000490C0000}"/>
    <cellStyle name="Normal 5 2 2 2 4 4" xfId="1722" xr:uid="{00000000-0005-0000-0000-00004A0C0000}"/>
    <cellStyle name="Normal 5 2 2 2 4 4 2" xfId="3952" xr:uid="{00000000-0005-0000-0000-00004B0C0000}"/>
    <cellStyle name="Normal 5 2 2 2 4 5" xfId="2136" xr:uid="{00000000-0005-0000-0000-00004C0C0000}"/>
    <cellStyle name="Normal 5 2 2 2 4 5 2" xfId="4365" xr:uid="{00000000-0005-0000-0000-00004D0C0000}"/>
    <cellStyle name="Normal 5 2 2 2 4 6" xfId="2572" xr:uid="{00000000-0005-0000-0000-00004E0C0000}"/>
    <cellStyle name="Normal 5 2 2 2 5" xfId="884" xr:uid="{00000000-0005-0000-0000-00004F0C0000}"/>
    <cellStyle name="Normal 5 2 2 2 5 2" xfId="3119" xr:uid="{00000000-0005-0000-0000-0000500C0000}"/>
    <cellStyle name="Normal 5 2 2 2 6" xfId="1302" xr:uid="{00000000-0005-0000-0000-0000510C0000}"/>
    <cellStyle name="Normal 5 2 2 2 6 2" xfId="3532" xr:uid="{00000000-0005-0000-0000-0000520C0000}"/>
    <cellStyle name="Normal 5 2 2 2 7" xfId="1715" xr:uid="{00000000-0005-0000-0000-0000530C0000}"/>
    <cellStyle name="Normal 5 2 2 2 7 2" xfId="3945" xr:uid="{00000000-0005-0000-0000-0000540C0000}"/>
    <cellStyle name="Normal 5 2 2 2 8" xfId="2129" xr:uid="{00000000-0005-0000-0000-0000550C0000}"/>
    <cellStyle name="Normal 5 2 2 2 8 2" xfId="4358" xr:uid="{00000000-0005-0000-0000-0000560C0000}"/>
    <cellStyle name="Normal 5 2 2 2 9" xfId="2565" xr:uid="{00000000-0005-0000-0000-0000570C0000}"/>
    <cellStyle name="Normal 5 2 2 3" xfId="417" xr:uid="{00000000-0005-0000-0000-0000580C0000}"/>
    <cellStyle name="Normal 5 2 2 3 2" xfId="418" xr:uid="{00000000-0005-0000-0000-0000590C0000}"/>
    <cellStyle name="Normal 5 2 2 3 2 2" xfId="419" xr:uid="{00000000-0005-0000-0000-00005A0C0000}"/>
    <cellStyle name="Normal 5 2 2 3 2 2 2" xfId="894" xr:uid="{00000000-0005-0000-0000-00005B0C0000}"/>
    <cellStyle name="Normal 5 2 2 3 2 2 2 2" xfId="3129" xr:uid="{00000000-0005-0000-0000-00005C0C0000}"/>
    <cellStyle name="Normal 5 2 2 3 2 2 3" xfId="1312" xr:uid="{00000000-0005-0000-0000-00005D0C0000}"/>
    <cellStyle name="Normal 5 2 2 3 2 2 3 2" xfId="3542" xr:uid="{00000000-0005-0000-0000-00005E0C0000}"/>
    <cellStyle name="Normal 5 2 2 3 2 2 4" xfId="1725" xr:uid="{00000000-0005-0000-0000-00005F0C0000}"/>
    <cellStyle name="Normal 5 2 2 3 2 2 4 2" xfId="3955" xr:uid="{00000000-0005-0000-0000-0000600C0000}"/>
    <cellStyle name="Normal 5 2 2 3 2 2 5" xfId="2139" xr:uid="{00000000-0005-0000-0000-0000610C0000}"/>
    <cellStyle name="Normal 5 2 2 3 2 2 5 2" xfId="4368" xr:uid="{00000000-0005-0000-0000-0000620C0000}"/>
    <cellStyle name="Normal 5 2 2 3 2 2 6" xfId="2575" xr:uid="{00000000-0005-0000-0000-0000630C0000}"/>
    <cellStyle name="Normal 5 2 2 3 2 3" xfId="893" xr:uid="{00000000-0005-0000-0000-0000640C0000}"/>
    <cellStyle name="Normal 5 2 2 3 2 3 2" xfId="3128" xr:uid="{00000000-0005-0000-0000-0000650C0000}"/>
    <cellStyle name="Normal 5 2 2 3 2 4" xfId="1311" xr:uid="{00000000-0005-0000-0000-0000660C0000}"/>
    <cellStyle name="Normal 5 2 2 3 2 4 2" xfId="3541" xr:uid="{00000000-0005-0000-0000-0000670C0000}"/>
    <cellStyle name="Normal 5 2 2 3 2 5" xfId="1724" xr:uid="{00000000-0005-0000-0000-0000680C0000}"/>
    <cellStyle name="Normal 5 2 2 3 2 5 2" xfId="3954" xr:uid="{00000000-0005-0000-0000-0000690C0000}"/>
    <cellStyle name="Normal 5 2 2 3 2 6" xfId="2138" xr:uid="{00000000-0005-0000-0000-00006A0C0000}"/>
    <cellStyle name="Normal 5 2 2 3 2 6 2" xfId="4367" xr:uid="{00000000-0005-0000-0000-00006B0C0000}"/>
    <cellStyle name="Normal 5 2 2 3 2 7" xfId="2574" xr:uid="{00000000-0005-0000-0000-00006C0C0000}"/>
    <cellStyle name="Normal 5 2 2 3 3" xfId="420" xr:uid="{00000000-0005-0000-0000-00006D0C0000}"/>
    <cellStyle name="Normal 5 2 2 3 3 2" xfId="895" xr:uid="{00000000-0005-0000-0000-00006E0C0000}"/>
    <cellStyle name="Normal 5 2 2 3 3 2 2" xfId="3130" xr:uid="{00000000-0005-0000-0000-00006F0C0000}"/>
    <cellStyle name="Normal 5 2 2 3 3 3" xfId="1313" xr:uid="{00000000-0005-0000-0000-0000700C0000}"/>
    <cellStyle name="Normal 5 2 2 3 3 3 2" xfId="3543" xr:uid="{00000000-0005-0000-0000-0000710C0000}"/>
    <cellStyle name="Normal 5 2 2 3 3 4" xfId="1726" xr:uid="{00000000-0005-0000-0000-0000720C0000}"/>
    <cellStyle name="Normal 5 2 2 3 3 4 2" xfId="3956" xr:uid="{00000000-0005-0000-0000-0000730C0000}"/>
    <cellStyle name="Normal 5 2 2 3 3 5" xfId="2140" xr:uid="{00000000-0005-0000-0000-0000740C0000}"/>
    <cellStyle name="Normal 5 2 2 3 3 5 2" xfId="4369" xr:uid="{00000000-0005-0000-0000-0000750C0000}"/>
    <cellStyle name="Normal 5 2 2 3 3 6" xfId="2576" xr:uid="{00000000-0005-0000-0000-0000760C0000}"/>
    <cellStyle name="Normal 5 2 2 3 4" xfId="892" xr:uid="{00000000-0005-0000-0000-0000770C0000}"/>
    <cellStyle name="Normal 5 2 2 3 4 2" xfId="3127" xr:uid="{00000000-0005-0000-0000-0000780C0000}"/>
    <cellStyle name="Normal 5 2 2 3 5" xfId="1310" xr:uid="{00000000-0005-0000-0000-0000790C0000}"/>
    <cellStyle name="Normal 5 2 2 3 5 2" xfId="3540" xr:uid="{00000000-0005-0000-0000-00007A0C0000}"/>
    <cellStyle name="Normal 5 2 2 3 6" xfId="1723" xr:uid="{00000000-0005-0000-0000-00007B0C0000}"/>
    <cellStyle name="Normal 5 2 2 3 6 2" xfId="3953" xr:uid="{00000000-0005-0000-0000-00007C0C0000}"/>
    <cellStyle name="Normal 5 2 2 3 7" xfId="2137" xr:uid="{00000000-0005-0000-0000-00007D0C0000}"/>
    <cellStyle name="Normal 5 2 2 3 7 2" xfId="4366" xr:uid="{00000000-0005-0000-0000-00007E0C0000}"/>
    <cellStyle name="Normal 5 2 2 3 8" xfId="2573" xr:uid="{00000000-0005-0000-0000-00007F0C0000}"/>
    <cellStyle name="Normal 5 2 2 4" xfId="421" xr:uid="{00000000-0005-0000-0000-0000800C0000}"/>
    <cellStyle name="Normal 5 2 2 4 2" xfId="422" xr:uid="{00000000-0005-0000-0000-0000810C0000}"/>
    <cellStyle name="Normal 5 2 2 4 2 2" xfId="897" xr:uid="{00000000-0005-0000-0000-0000820C0000}"/>
    <cellStyle name="Normal 5 2 2 4 2 2 2" xfId="3132" xr:uid="{00000000-0005-0000-0000-0000830C0000}"/>
    <cellStyle name="Normal 5 2 2 4 2 3" xfId="1315" xr:uid="{00000000-0005-0000-0000-0000840C0000}"/>
    <cellStyle name="Normal 5 2 2 4 2 3 2" xfId="3545" xr:uid="{00000000-0005-0000-0000-0000850C0000}"/>
    <cellStyle name="Normal 5 2 2 4 2 4" xfId="1728" xr:uid="{00000000-0005-0000-0000-0000860C0000}"/>
    <cellStyle name="Normal 5 2 2 4 2 4 2" xfId="3958" xr:uid="{00000000-0005-0000-0000-0000870C0000}"/>
    <cellStyle name="Normal 5 2 2 4 2 5" xfId="2142" xr:uid="{00000000-0005-0000-0000-0000880C0000}"/>
    <cellStyle name="Normal 5 2 2 4 2 5 2" xfId="4371" xr:uid="{00000000-0005-0000-0000-0000890C0000}"/>
    <cellStyle name="Normal 5 2 2 4 2 6" xfId="2578" xr:uid="{00000000-0005-0000-0000-00008A0C0000}"/>
    <cellStyle name="Normal 5 2 2 4 3" xfId="896" xr:uid="{00000000-0005-0000-0000-00008B0C0000}"/>
    <cellStyle name="Normal 5 2 2 4 3 2" xfId="3131" xr:uid="{00000000-0005-0000-0000-00008C0C0000}"/>
    <cellStyle name="Normal 5 2 2 4 4" xfId="1314" xr:uid="{00000000-0005-0000-0000-00008D0C0000}"/>
    <cellStyle name="Normal 5 2 2 4 4 2" xfId="3544" xr:uid="{00000000-0005-0000-0000-00008E0C0000}"/>
    <cellStyle name="Normal 5 2 2 4 5" xfId="1727" xr:uid="{00000000-0005-0000-0000-00008F0C0000}"/>
    <cellStyle name="Normal 5 2 2 4 5 2" xfId="3957" xr:uid="{00000000-0005-0000-0000-0000900C0000}"/>
    <cellStyle name="Normal 5 2 2 4 6" xfId="2141" xr:uid="{00000000-0005-0000-0000-0000910C0000}"/>
    <cellStyle name="Normal 5 2 2 4 6 2" xfId="4370" xr:uid="{00000000-0005-0000-0000-0000920C0000}"/>
    <cellStyle name="Normal 5 2 2 4 7" xfId="2577" xr:uid="{00000000-0005-0000-0000-0000930C0000}"/>
    <cellStyle name="Normal 5 2 2 5" xfId="423" xr:uid="{00000000-0005-0000-0000-0000940C0000}"/>
    <cellStyle name="Normal 5 2 2 5 2" xfId="898" xr:uid="{00000000-0005-0000-0000-0000950C0000}"/>
    <cellStyle name="Normal 5 2 2 5 2 2" xfId="3133" xr:uid="{00000000-0005-0000-0000-0000960C0000}"/>
    <cellStyle name="Normal 5 2 2 5 3" xfId="1316" xr:uid="{00000000-0005-0000-0000-0000970C0000}"/>
    <cellStyle name="Normal 5 2 2 5 3 2" xfId="3546" xr:uid="{00000000-0005-0000-0000-0000980C0000}"/>
    <cellStyle name="Normal 5 2 2 5 4" xfId="1729" xr:uid="{00000000-0005-0000-0000-0000990C0000}"/>
    <cellStyle name="Normal 5 2 2 5 4 2" xfId="3959" xr:uid="{00000000-0005-0000-0000-00009A0C0000}"/>
    <cellStyle name="Normal 5 2 2 5 5" xfId="2143" xr:uid="{00000000-0005-0000-0000-00009B0C0000}"/>
    <cellStyle name="Normal 5 2 2 5 5 2" xfId="4372" xr:uid="{00000000-0005-0000-0000-00009C0C0000}"/>
    <cellStyle name="Normal 5 2 2 5 6" xfId="2579" xr:uid="{00000000-0005-0000-0000-00009D0C0000}"/>
    <cellStyle name="Normal 5 2 2 6" xfId="883" xr:uid="{00000000-0005-0000-0000-00009E0C0000}"/>
    <cellStyle name="Normal 5 2 2 6 2" xfId="3118" xr:uid="{00000000-0005-0000-0000-00009F0C0000}"/>
    <cellStyle name="Normal 5 2 2 7" xfId="1301" xr:uid="{00000000-0005-0000-0000-0000A00C0000}"/>
    <cellStyle name="Normal 5 2 2 7 2" xfId="3531" xr:uid="{00000000-0005-0000-0000-0000A10C0000}"/>
    <cellStyle name="Normal 5 2 2 8" xfId="1714" xr:uid="{00000000-0005-0000-0000-0000A20C0000}"/>
    <cellStyle name="Normal 5 2 2 8 2" xfId="3944" xr:uid="{00000000-0005-0000-0000-0000A30C0000}"/>
    <cellStyle name="Normal 5 2 2 9" xfId="2128" xr:uid="{00000000-0005-0000-0000-0000A40C0000}"/>
    <cellStyle name="Normal 5 2 2 9 2" xfId="4357" xr:uid="{00000000-0005-0000-0000-0000A50C0000}"/>
    <cellStyle name="Normal 5 2 3" xfId="424" xr:uid="{00000000-0005-0000-0000-0000A60C0000}"/>
    <cellStyle name="Normal 5 2 3 2" xfId="425" xr:uid="{00000000-0005-0000-0000-0000A70C0000}"/>
    <cellStyle name="Normal 5 2 3 2 2" xfId="426" xr:uid="{00000000-0005-0000-0000-0000A80C0000}"/>
    <cellStyle name="Normal 5 2 3 2 2 2" xfId="427" xr:uid="{00000000-0005-0000-0000-0000A90C0000}"/>
    <cellStyle name="Normal 5 2 3 2 2 2 2" xfId="902" xr:uid="{00000000-0005-0000-0000-0000AA0C0000}"/>
    <cellStyle name="Normal 5 2 3 2 2 2 2 2" xfId="3137" xr:uid="{00000000-0005-0000-0000-0000AB0C0000}"/>
    <cellStyle name="Normal 5 2 3 2 2 2 3" xfId="1320" xr:uid="{00000000-0005-0000-0000-0000AC0C0000}"/>
    <cellStyle name="Normal 5 2 3 2 2 2 3 2" xfId="3550" xr:uid="{00000000-0005-0000-0000-0000AD0C0000}"/>
    <cellStyle name="Normal 5 2 3 2 2 2 4" xfId="1733" xr:uid="{00000000-0005-0000-0000-0000AE0C0000}"/>
    <cellStyle name="Normal 5 2 3 2 2 2 4 2" xfId="3963" xr:uid="{00000000-0005-0000-0000-0000AF0C0000}"/>
    <cellStyle name="Normal 5 2 3 2 2 2 5" xfId="2147" xr:uid="{00000000-0005-0000-0000-0000B00C0000}"/>
    <cellStyle name="Normal 5 2 3 2 2 2 5 2" xfId="4376" xr:uid="{00000000-0005-0000-0000-0000B10C0000}"/>
    <cellStyle name="Normal 5 2 3 2 2 2 6" xfId="2583" xr:uid="{00000000-0005-0000-0000-0000B20C0000}"/>
    <cellStyle name="Normal 5 2 3 2 2 3" xfId="901" xr:uid="{00000000-0005-0000-0000-0000B30C0000}"/>
    <cellStyle name="Normal 5 2 3 2 2 3 2" xfId="3136" xr:uid="{00000000-0005-0000-0000-0000B40C0000}"/>
    <cellStyle name="Normal 5 2 3 2 2 4" xfId="1319" xr:uid="{00000000-0005-0000-0000-0000B50C0000}"/>
    <cellStyle name="Normal 5 2 3 2 2 4 2" xfId="3549" xr:uid="{00000000-0005-0000-0000-0000B60C0000}"/>
    <cellStyle name="Normal 5 2 3 2 2 5" xfId="1732" xr:uid="{00000000-0005-0000-0000-0000B70C0000}"/>
    <cellStyle name="Normal 5 2 3 2 2 5 2" xfId="3962" xr:uid="{00000000-0005-0000-0000-0000B80C0000}"/>
    <cellStyle name="Normal 5 2 3 2 2 6" xfId="2146" xr:uid="{00000000-0005-0000-0000-0000B90C0000}"/>
    <cellStyle name="Normal 5 2 3 2 2 6 2" xfId="4375" xr:uid="{00000000-0005-0000-0000-0000BA0C0000}"/>
    <cellStyle name="Normal 5 2 3 2 2 7" xfId="2582" xr:uid="{00000000-0005-0000-0000-0000BB0C0000}"/>
    <cellStyle name="Normal 5 2 3 2 3" xfId="428" xr:uid="{00000000-0005-0000-0000-0000BC0C0000}"/>
    <cellStyle name="Normal 5 2 3 2 3 2" xfId="903" xr:uid="{00000000-0005-0000-0000-0000BD0C0000}"/>
    <cellStyle name="Normal 5 2 3 2 3 2 2" xfId="3138" xr:uid="{00000000-0005-0000-0000-0000BE0C0000}"/>
    <cellStyle name="Normal 5 2 3 2 3 3" xfId="1321" xr:uid="{00000000-0005-0000-0000-0000BF0C0000}"/>
    <cellStyle name="Normal 5 2 3 2 3 3 2" xfId="3551" xr:uid="{00000000-0005-0000-0000-0000C00C0000}"/>
    <cellStyle name="Normal 5 2 3 2 3 4" xfId="1734" xr:uid="{00000000-0005-0000-0000-0000C10C0000}"/>
    <cellStyle name="Normal 5 2 3 2 3 4 2" xfId="3964" xr:uid="{00000000-0005-0000-0000-0000C20C0000}"/>
    <cellStyle name="Normal 5 2 3 2 3 5" xfId="2148" xr:uid="{00000000-0005-0000-0000-0000C30C0000}"/>
    <cellStyle name="Normal 5 2 3 2 3 5 2" xfId="4377" xr:uid="{00000000-0005-0000-0000-0000C40C0000}"/>
    <cellStyle name="Normal 5 2 3 2 3 6" xfId="2584" xr:uid="{00000000-0005-0000-0000-0000C50C0000}"/>
    <cellStyle name="Normal 5 2 3 2 4" xfId="900" xr:uid="{00000000-0005-0000-0000-0000C60C0000}"/>
    <cellStyle name="Normal 5 2 3 2 4 2" xfId="3135" xr:uid="{00000000-0005-0000-0000-0000C70C0000}"/>
    <cellStyle name="Normal 5 2 3 2 5" xfId="1318" xr:uid="{00000000-0005-0000-0000-0000C80C0000}"/>
    <cellStyle name="Normal 5 2 3 2 5 2" xfId="3548" xr:uid="{00000000-0005-0000-0000-0000C90C0000}"/>
    <cellStyle name="Normal 5 2 3 2 6" xfId="1731" xr:uid="{00000000-0005-0000-0000-0000CA0C0000}"/>
    <cellStyle name="Normal 5 2 3 2 6 2" xfId="3961" xr:uid="{00000000-0005-0000-0000-0000CB0C0000}"/>
    <cellStyle name="Normal 5 2 3 2 7" xfId="2145" xr:uid="{00000000-0005-0000-0000-0000CC0C0000}"/>
    <cellStyle name="Normal 5 2 3 2 7 2" xfId="4374" xr:uid="{00000000-0005-0000-0000-0000CD0C0000}"/>
    <cellStyle name="Normal 5 2 3 2 8" xfId="2581" xr:uid="{00000000-0005-0000-0000-0000CE0C0000}"/>
    <cellStyle name="Normal 5 2 3 3" xfId="429" xr:uid="{00000000-0005-0000-0000-0000CF0C0000}"/>
    <cellStyle name="Normal 5 2 3 3 2" xfId="430" xr:uid="{00000000-0005-0000-0000-0000D00C0000}"/>
    <cellStyle name="Normal 5 2 3 3 2 2" xfId="905" xr:uid="{00000000-0005-0000-0000-0000D10C0000}"/>
    <cellStyle name="Normal 5 2 3 3 2 2 2" xfId="3140" xr:uid="{00000000-0005-0000-0000-0000D20C0000}"/>
    <cellStyle name="Normal 5 2 3 3 2 3" xfId="1323" xr:uid="{00000000-0005-0000-0000-0000D30C0000}"/>
    <cellStyle name="Normal 5 2 3 3 2 3 2" xfId="3553" xr:uid="{00000000-0005-0000-0000-0000D40C0000}"/>
    <cellStyle name="Normal 5 2 3 3 2 4" xfId="1736" xr:uid="{00000000-0005-0000-0000-0000D50C0000}"/>
    <cellStyle name="Normal 5 2 3 3 2 4 2" xfId="3966" xr:uid="{00000000-0005-0000-0000-0000D60C0000}"/>
    <cellStyle name="Normal 5 2 3 3 2 5" xfId="2150" xr:uid="{00000000-0005-0000-0000-0000D70C0000}"/>
    <cellStyle name="Normal 5 2 3 3 2 5 2" xfId="4379" xr:uid="{00000000-0005-0000-0000-0000D80C0000}"/>
    <cellStyle name="Normal 5 2 3 3 2 6" xfId="2586" xr:uid="{00000000-0005-0000-0000-0000D90C0000}"/>
    <cellStyle name="Normal 5 2 3 3 3" xfId="904" xr:uid="{00000000-0005-0000-0000-0000DA0C0000}"/>
    <cellStyle name="Normal 5 2 3 3 3 2" xfId="3139" xr:uid="{00000000-0005-0000-0000-0000DB0C0000}"/>
    <cellStyle name="Normal 5 2 3 3 4" xfId="1322" xr:uid="{00000000-0005-0000-0000-0000DC0C0000}"/>
    <cellStyle name="Normal 5 2 3 3 4 2" xfId="3552" xr:uid="{00000000-0005-0000-0000-0000DD0C0000}"/>
    <cellStyle name="Normal 5 2 3 3 5" xfId="1735" xr:uid="{00000000-0005-0000-0000-0000DE0C0000}"/>
    <cellStyle name="Normal 5 2 3 3 5 2" xfId="3965" xr:uid="{00000000-0005-0000-0000-0000DF0C0000}"/>
    <cellStyle name="Normal 5 2 3 3 6" xfId="2149" xr:uid="{00000000-0005-0000-0000-0000E00C0000}"/>
    <cellStyle name="Normal 5 2 3 3 6 2" xfId="4378" xr:uid="{00000000-0005-0000-0000-0000E10C0000}"/>
    <cellStyle name="Normal 5 2 3 3 7" xfId="2585" xr:uid="{00000000-0005-0000-0000-0000E20C0000}"/>
    <cellStyle name="Normal 5 2 3 4" xfId="431" xr:uid="{00000000-0005-0000-0000-0000E30C0000}"/>
    <cellStyle name="Normal 5 2 3 4 2" xfId="906" xr:uid="{00000000-0005-0000-0000-0000E40C0000}"/>
    <cellStyle name="Normal 5 2 3 4 2 2" xfId="3141" xr:uid="{00000000-0005-0000-0000-0000E50C0000}"/>
    <cellStyle name="Normal 5 2 3 4 3" xfId="1324" xr:uid="{00000000-0005-0000-0000-0000E60C0000}"/>
    <cellStyle name="Normal 5 2 3 4 3 2" xfId="3554" xr:uid="{00000000-0005-0000-0000-0000E70C0000}"/>
    <cellStyle name="Normal 5 2 3 4 4" xfId="1737" xr:uid="{00000000-0005-0000-0000-0000E80C0000}"/>
    <cellStyle name="Normal 5 2 3 4 4 2" xfId="3967" xr:uid="{00000000-0005-0000-0000-0000E90C0000}"/>
    <cellStyle name="Normal 5 2 3 4 5" xfId="2151" xr:uid="{00000000-0005-0000-0000-0000EA0C0000}"/>
    <cellStyle name="Normal 5 2 3 4 5 2" xfId="4380" xr:uid="{00000000-0005-0000-0000-0000EB0C0000}"/>
    <cellStyle name="Normal 5 2 3 4 6" xfId="2587" xr:uid="{00000000-0005-0000-0000-0000EC0C0000}"/>
    <cellStyle name="Normal 5 2 3 5" xfId="899" xr:uid="{00000000-0005-0000-0000-0000ED0C0000}"/>
    <cellStyle name="Normal 5 2 3 5 2" xfId="3134" xr:uid="{00000000-0005-0000-0000-0000EE0C0000}"/>
    <cellStyle name="Normal 5 2 3 6" xfId="1317" xr:uid="{00000000-0005-0000-0000-0000EF0C0000}"/>
    <cellStyle name="Normal 5 2 3 6 2" xfId="3547" xr:uid="{00000000-0005-0000-0000-0000F00C0000}"/>
    <cellStyle name="Normal 5 2 3 7" xfId="1730" xr:uid="{00000000-0005-0000-0000-0000F10C0000}"/>
    <cellStyle name="Normal 5 2 3 7 2" xfId="3960" xr:uid="{00000000-0005-0000-0000-0000F20C0000}"/>
    <cellStyle name="Normal 5 2 3 8" xfId="2144" xr:uid="{00000000-0005-0000-0000-0000F30C0000}"/>
    <cellStyle name="Normal 5 2 3 8 2" xfId="4373" xr:uid="{00000000-0005-0000-0000-0000F40C0000}"/>
    <cellStyle name="Normal 5 2 3 9" xfId="2580" xr:uid="{00000000-0005-0000-0000-0000F50C0000}"/>
    <cellStyle name="Normal 5 2 4" xfId="432" xr:uid="{00000000-0005-0000-0000-0000F60C0000}"/>
    <cellStyle name="Normal 5 2 4 2" xfId="433" xr:uid="{00000000-0005-0000-0000-0000F70C0000}"/>
    <cellStyle name="Normal 5 2 4 2 2" xfId="434" xr:uid="{00000000-0005-0000-0000-0000F80C0000}"/>
    <cellStyle name="Normal 5 2 4 2 2 2" xfId="909" xr:uid="{00000000-0005-0000-0000-0000F90C0000}"/>
    <cellStyle name="Normal 5 2 4 2 2 2 2" xfId="3144" xr:uid="{00000000-0005-0000-0000-0000FA0C0000}"/>
    <cellStyle name="Normal 5 2 4 2 2 3" xfId="1327" xr:uid="{00000000-0005-0000-0000-0000FB0C0000}"/>
    <cellStyle name="Normal 5 2 4 2 2 3 2" xfId="3557" xr:uid="{00000000-0005-0000-0000-0000FC0C0000}"/>
    <cellStyle name="Normal 5 2 4 2 2 4" xfId="1740" xr:uid="{00000000-0005-0000-0000-0000FD0C0000}"/>
    <cellStyle name="Normal 5 2 4 2 2 4 2" xfId="3970" xr:uid="{00000000-0005-0000-0000-0000FE0C0000}"/>
    <cellStyle name="Normal 5 2 4 2 2 5" xfId="2154" xr:uid="{00000000-0005-0000-0000-0000FF0C0000}"/>
    <cellStyle name="Normal 5 2 4 2 2 5 2" xfId="4383" xr:uid="{00000000-0005-0000-0000-0000000D0000}"/>
    <cellStyle name="Normal 5 2 4 2 2 6" xfId="2590" xr:uid="{00000000-0005-0000-0000-0000010D0000}"/>
    <cellStyle name="Normal 5 2 4 2 3" xfId="908" xr:uid="{00000000-0005-0000-0000-0000020D0000}"/>
    <cellStyle name="Normal 5 2 4 2 3 2" xfId="3143" xr:uid="{00000000-0005-0000-0000-0000030D0000}"/>
    <cellStyle name="Normal 5 2 4 2 4" xfId="1326" xr:uid="{00000000-0005-0000-0000-0000040D0000}"/>
    <cellStyle name="Normal 5 2 4 2 4 2" xfId="3556" xr:uid="{00000000-0005-0000-0000-0000050D0000}"/>
    <cellStyle name="Normal 5 2 4 2 5" xfId="1739" xr:uid="{00000000-0005-0000-0000-0000060D0000}"/>
    <cellStyle name="Normal 5 2 4 2 5 2" xfId="3969" xr:uid="{00000000-0005-0000-0000-0000070D0000}"/>
    <cellStyle name="Normal 5 2 4 2 6" xfId="2153" xr:uid="{00000000-0005-0000-0000-0000080D0000}"/>
    <cellStyle name="Normal 5 2 4 2 6 2" xfId="4382" xr:uid="{00000000-0005-0000-0000-0000090D0000}"/>
    <cellStyle name="Normal 5 2 4 2 7" xfId="2589" xr:uid="{00000000-0005-0000-0000-00000A0D0000}"/>
    <cellStyle name="Normal 5 2 4 3" xfId="435" xr:uid="{00000000-0005-0000-0000-00000B0D0000}"/>
    <cellStyle name="Normal 5 2 4 3 2" xfId="910" xr:uid="{00000000-0005-0000-0000-00000C0D0000}"/>
    <cellStyle name="Normal 5 2 4 3 2 2" xfId="3145" xr:uid="{00000000-0005-0000-0000-00000D0D0000}"/>
    <cellStyle name="Normal 5 2 4 3 3" xfId="1328" xr:uid="{00000000-0005-0000-0000-00000E0D0000}"/>
    <cellStyle name="Normal 5 2 4 3 3 2" xfId="3558" xr:uid="{00000000-0005-0000-0000-00000F0D0000}"/>
    <cellStyle name="Normal 5 2 4 3 4" xfId="1741" xr:uid="{00000000-0005-0000-0000-0000100D0000}"/>
    <cellStyle name="Normal 5 2 4 3 4 2" xfId="3971" xr:uid="{00000000-0005-0000-0000-0000110D0000}"/>
    <cellStyle name="Normal 5 2 4 3 5" xfId="2155" xr:uid="{00000000-0005-0000-0000-0000120D0000}"/>
    <cellStyle name="Normal 5 2 4 3 5 2" xfId="4384" xr:uid="{00000000-0005-0000-0000-0000130D0000}"/>
    <cellStyle name="Normal 5 2 4 3 6" xfId="2591" xr:uid="{00000000-0005-0000-0000-0000140D0000}"/>
    <cellStyle name="Normal 5 2 4 4" xfId="907" xr:uid="{00000000-0005-0000-0000-0000150D0000}"/>
    <cellStyle name="Normal 5 2 4 4 2" xfId="3142" xr:uid="{00000000-0005-0000-0000-0000160D0000}"/>
    <cellStyle name="Normal 5 2 4 5" xfId="1325" xr:uid="{00000000-0005-0000-0000-0000170D0000}"/>
    <cellStyle name="Normal 5 2 4 5 2" xfId="3555" xr:uid="{00000000-0005-0000-0000-0000180D0000}"/>
    <cellStyle name="Normal 5 2 4 6" xfId="1738" xr:uid="{00000000-0005-0000-0000-0000190D0000}"/>
    <cellStyle name="Normal 5 2 4 6 2" xfId="3968" xr:uid="{00000000-0005-0000-0000-00001A0D0000}"/>
    <cellStyle name="Normal 5 2 4 7" xfId="2152" xr:uid="{00000000-0005-0000-0000-00001B0D0000}"/>
    <cellStyle name="Normal 5 2 4 7 2" xfId="4381" xr:uid="{00000000-0005-0000-0000-00001C0D0000}"/>
    <cellStyle name="Normal 5 2 4 8" xfId="2588" xr:uid="{00000000-0005-0000-0000-00001D0D0000}"/>
    <cellStyle name="Normal 5 2 5" xfId="436" xr:uid="{00000000-0005-0000-0000-00001E0D0000}"/>
    <cellStyle name="Normal 5 2 5 2" xfId="437" xr:uid="{00000000-0005-0000-0000-00001F0D0000}"/>
    <cellStyle name="Normal 5 2 5 2 2" xfId="912" xr:uid="{00000000-0005-0000-0000-0000200D0000}"/>
    <cellStyle name="Normal 5 2 5 2 2 2" xfId="3147" xr:uid="{00000000-0005-0000-0000-0000210D0000}"/>
    <cellStyle name="Normal 5 2 5 2 3" xfId="1330" xr:uid="{00000000-0005-0000-0000-0000220D0000}"/>
    <cellStyle name="Normal 5 2 5 2 3 2" xfId="3560" xr:uid="{00000000-0005-0000-0000-0000230D0000}"/>
    <cellStyle name="Normal 5 2 5 2 4" xfId="1743" xr:uid="{00000000-0005-0000-0000-0000240D0000}"/>
    <cellStyle name="Normal 5 2 5 2 4 2" xfId="3973" xr:uid="{00000000-0005-0000-0000-0000250D0000}"/>
    <cellStyle name="Normal 5 2 5 2 5" xfId="2157" xr:uid="{00000000-0005-0000-0000-0000260D0000}"/>
    <cellStyle name="Normal 5 2 5 2 5 2" xfId="4386" xr:uid="{00000000-0005-0000-0000-0000270D0000}"/>
    <cellStyle name="Normal 5 2 5 2 6" xfId="2593" xr:uid="{00000000-0005-0000-0000-0000280D0000}"/>
    <cellStyle name="Normal 5 2 5 3" xfId="911" xr:uid="{00000000-0005-0000-0000-0000290D0000}"/>
    <cellStyle name="Normal 5 2 5 3 2" xfId="3146" xr:uid="{00000000-0005-0000-0000-00002A0D0000}"/>
    <cellStyle name="Normal 5 2 5 4" xfId="1329" xr:uid="{00000000-0005-0000-0000-00002B0D0000}"/>
    <cellStyle name="Normal 5 2 5 4 2" xfId="3559" xr:uid="{00000000-0005-0000-0000-00002C0D0000}"/>
    <cellStyle name="Normal 5 2 5 5" xfId="1742" xr:uid="{00000000-0005-0000-0000-00002D0D0000}"/>
    <cellStyle name="Normal 5 2 5 5 2" xfId="3972" xr:uid="{00000000-0005-0000-0000-00002E0D0000}"/>
    <cellStyle name="Normal 5 2 5 6" xfId="2156" xr:uid="{00000000-0005-0000-0000-00002F0D0000}"/>
    <cellStyle name="Normal 5 2 5 6 2" xfId="4385" xr:uid="{00000000-0005-0000-0000-0000300D0000}"/>
    <cellStyle name="Normal 5 2 5 7" xfId="2592" xr:uid="{00000000-0005-0000-0000-0000310D0000}"/>
    <cellStyle name="Normal 5 2 6" xfId="438" xr:uid="{00000000-0005-0000-0000-0000320D0000}"/>
    <cellStyle name="Normal 5 2 6 2" xfId="913" xr:uid="{00000000-0005-0000-0000-0000330D0000}"/>
    <cellStyle name="Normal 5 2 6 2 2" xfId="3148" xr:uid="{00000000-0005-0000-0000-0000340D0000}"/>
    <cellStyle name="Normal 5 2 6 3" xfId="1331" xr:uid="{00000000-0005-0000-0000-0000350D0000}"/>
    <cellStyle name="Normal 5 2 6 3 2" xfId="3561" xr:uid="{00000000-0005-0000-0000-0000360D0000}"/>
    <cellStyle name="Normal 5 2 6 4" xfId="1744" xr:uid="{00000000-0005-0000-0000-0000370D0000}"/>
    <cellStyle name="Normal 5 2 6 4 2" xfId="3974" xr:uid="{00000000-0005-0000-0000-0000380D0000}"/>
    <cellStyle name="Normal 5 2 6 5" xfId="2158" xr:uid="{00000000-0005-0000-0000-0000390D0000}"/>
    <cellStyle name="Normal 5 2 6 5 2" xfId="4387" xr:uid="{00000000-0005-0000-0000-00003A0D0000}"/>
    <cellStyle name="Normal 5 2 6 6" xfId="2594" xr:uid="{00000000-0005-0000-0000-00003B0D0000}"/>
    <cellStyle name="Normal 5 2 7" xfId="882" xr:uid="{00000000-0005-0000-0000-00003C0D0000}"/>
    <cellStyle name="Normal 5 2 7 2" xfId="3117" xr:uid="{00000000-0005-0000-0000-00003D0D0000}"/>
    <cellStyle name="Normal 5 2 8" xfId="1300" xr:uid="{00000000-0005-0000-0000-00003E0D0000}"/>
    <cellStyle name="Normal 5 2 8 2" xfId="3530" xr:uid="{00000000-0005-0000-0000-00003F0D0000}"/>
    <cellStyle name="Normal 5 2 9" xfId="1713" xr:uid="{00000000-0005-0000-0000-0000400D0000}"/>
    <cellStyle name="Normal 5 2 9 2" xfId="3943" xr:uid="{00000000-0005-0000-0000-0000410D0000}"/>
    <cellStyle name="Normal 5 3" xfId="439" xr:uid="{00000000-0005-0000-0000-0000420D0000}"/>
    <cellStyle name="Normal 5 3 10" xfId="2159" xr:uid="{00000000-0005-0000-0000-0000430D0000}"/>
    <cellStyle name="Normal 5 3 10 2" xfId="4388" xr:uid="{00000000-0005-0000-0000-0000440D0000}"/>
    <cellStyle name="Normal 5 3 11" xfId="2595" xr:uid="{00000000-0005-0000-0000-0000450D0000}"/>
    <cellStyle name="Normal 5 3 2" xfId="440" xr:uid="{00000000-0005-0000-0000-0000460D0000}"/>
    <cellStyle name="Normal 5 3 2 2" xfId="915" xr:uid="{00000000-0005-0000-0000-0000470D0000}"/>
    <cellStyle name="Normal 5 3 3" xfId="441" xr:uid="{00000000-0005-0000-0000-0000480D0000}"/>
    <cellStyle name="Normal 5 3 3 2" xfId="442" xr:uid="{00000000-0005-0000-0000-0000490D0000}"/>
    <cellStyle name="Normal 5 3 3 2 2" xfId="443" xr:uid="{00000000-0005-0000-0000-00004A0D0000}"/>
    <cellStyle name="Normal 5 3 3 2 2 2" xfId="444" xr:uid="{00000000-0005-0000-0000-00004B0D0000}"/>
    <cellStyle name="Normal 5 3 3 2 2 2 2" xfId="919" xr:uid="{00000000-0005-0000-0000-00004C0D0000}"/>
    <cellStyle name="Normal 5 3 3 2 2 2 2 2" xfId="3153" xr:uid="{00000000-0005-0000-0000-00004D0D0000}"/>
    <cellStyle name="Normal 5 3 3 2 2 2 3" xfId="1336" xr:uid="{00000000-0005-0000-0000-00004E0D0000}"/>
    <cellStyle name="Normal 5 3 3 2 2 2 3 2" xfId="3566" xr:uid="{00000000-0005-0000-0000-00004F0D0000}"/>
    <cellStyle name="Normal 5 3 3 2 2 2 4" xfId="1749" xr:uid="{00000000-0005-0000-0000-0000500D0000}"/>
    <cellStyle name="Normal 5 3 3 2 2 2 4 2" xfId="3979" xr:uid="{00000000-0005-0000-0000-0000510D0000}"/>
    <cellStyle name="Normal 5 3 3 2 2 2 5" xfId="2163" xr:uid="{00000000-0005-0000-0000-0000520D0000}"/>
    <cellStyle name="Normal 5 3 3 2 2 2 5 2" xfId="4392" xr:uid="{00000000-0005-0000-0000-0000530D0000}"/>
    <cellStyle name="Normal 5 3 3 2 2 2 6" xfId="2599" xr:uid="{00000000-0005-0000-0000-0000540D0000}"/>
    <cellStyle name="Normal 5 3 3 2 2 3" xfId="918" xr:uid="{00000000-0005-0000-0000-0000550D0000}"/>
    <cellStyle name="Normal 5 3 3 2 2 3 2" xfId="3152" xr:uid="{00000000-0005-0000-0000-0000560D0000}"/>
    <cellStyle name="Normal 5 3 3 2 2 4" xfId="1335" xr:uid="{00000000-0005-0000-0000-0000570D0000}"/>
    <cellStyle name="Normal 5 3 3 2 2 4 2" xfId="3565" xr:uid="{00000000-0005-0000-0000-0000580D0000}"/>
    <cellStyle name="Normal 5 3 3 2 2 5" xfId="1748" xr:uid="{00000000-0005-0000-0000-0000590D0000}"/>
    <cellStyle name="Normal 5 3 3 2 2 5 2" xfId="3978" xr:uid="{00000000-0005-0000-0000-00005A0D0000}"/>
    <cellStyle name="Normal 5 3 3 2 2 6" xfId="2162" xr:uid="{00000000-0005-0000-0000-00005B0D0000}"/>
    <cellStyle name="Normal 5 3 3 2 2 6 2" xfId="4391" xr:uid="{00000000-0005-0000-0000-00005C0D0000}"/>
    <cellStyle name="Normal 5 3 3 2 2 7" xfId="2598" xr:uid="{00000000-0005-0000-0000-00005D0D0000}"/>
    <cellStyle name="Normal 5 3 3 2 3" xfId="445" xr:uid="{00000000-0005-0000-0000-00005E0D0000}"/>
    <cellStyle name="Normal 5 3 3 2 3 2" xfId="920" xr:uid="{00000000-0005-0000-0000-00005F0D0000}"/>
    <cellStyle name="Normal 5 3 3 2 3 2 2" xfId="3154" xr:uid="{00000000-0005-0000-0000-0000600D0000}"/>
    <cellStyle name="Normal 5 3 3 2 3 3" xfId="1337" xr:uid="{00000000-0005-0000-0000-0000610D0000}"/>
    <cellStyle name="Normal 5 3 3 2 3 3 2" xfId="3567" xr:uid="{00000000-0005-0000-0000-0000620D0000}"/>
    <cellStyle name="Normal 5 3 3 2 3 4" xfId="1750" xr:uid="{00000000-0005-0000-0000-0000630D0000}"/>
    <cellStyle name="Normal 5 3 3 2 3 4 2" xfId="3980" xr:uid="{00000000-0005-0000-0000-0000640D0000}"/>
    <cellStyle name="Normal 5 3 3 2 3 5" xfId="2164" xr:uid="{00000000-0005-0000-0000-0000650D0000}"/>
    <cellStyle name="Normal 5 3 3 2 3 5 2" xfId="4393" xr:uid="{00000000-0005-0000-0000-0000660D0000}"/>
    <cellStyle name="Normal 5 3 3 2 3 6" xfId="2600" xr:uid="{00000000-0005-0000-0000-0000670D0000}"/>
    <cellStyle name="Normal 5 3 3 2 4" xfId="917" xr:uid="{00000000-0005-0000-0000-0000680D0000}"/>
    <cellStyle name="Normal 5 3 3 2 4 2" xfId="3151" xr:uid="{00000000-0005-0000-0000-0000690D0000}"/>
    <cellStyle name="Normal 5 3 3 2 5" xfId="1334" xr:uid="{00000000-0005-0000-0000-00006A0D0000}"/>
    <cellStyle name="Normal 5 3 3 2 5 2" xfId="3564" xr:uid="{00000000-0005-0000-0000-00006B0D0000}"/>
    <cellStyle name="Normal 5 3 3 2 6" xfId="1747" xr:uid="{00000000-0005-0000-0000-00006C0D0000}"/>
    <cellStyle name="Normal 5 3 3 2 6 2" xfId="3977" xr:uid="{00000000-0005-0000-0000-00006D0D0000}"/>
    <cellStyle name="Normal 5 3 3 2 7" xfId="2161" xr:uid="{00000000-0005-0000-0000-00006E0D0000}"/>
    <cellStyle name="Normal 5 3 3 2 7 2" xfId="4390" xr:uid="{00000000-0005-0000-0000-00006F0D0000}"/>
    <cellStyle name="Normal 5 3 3 2 8" xfId="2597" xr:uid="{00000000-0005-0000-0000-0000700D0000}"/>
    <cellStyle name="Normal 5 3 3 3" xfId="446" xr:uid="{00000000-0005-0000-0000-0000710D0000}"/>
    <cellStyle name="Normal 5 3 3 3 2" xfId="447" xr:uid="{00000000-0005-0000-0000-0000720D0000}"/>
    <cellStyle name="Normal 5 3 3 3 2 2" xfId="922" xr:uid="{00000000-0005-0000-0000-0000730D0000}"/>
    <cellStyle name="Normal 5 3 3 3 2 2 2" xfId="3156" xr:uid="{00000000-0005-0000-0000-0000740D0000}"/>
    <cellStyle name="Normal 5 3 3 3 2 3" xfId="1339" xr:uid="{00000000-0005-0000-0000-0000750D0000}"/>
    <cellStyle name="Normal 5 3 3 3 2 3 2" xfId="3569" xr:uid="{00000000-0005-0000-0000-0000760D0000}"/>
    <cellStyle name="Normal 5 3 3 3 2 4" xfId="1752" xr:uid="{00000000-0005-0000-0000-0000770D0000}"/>
    <cellStyle name="Normal 5 3 3 3 2 4 2" xfId="3982" xr:uid="{00000000-0005-0000-0000-0000780D0000}"/>
    <cellStyle name="Normal 5 3 3 3 2 5" xfId="2166" xr:uid="{00000000-0005-0000-0000-0000790D0000}"/>
    <cellStyle name="Normal 5 3 3 3 2 5 2" xfId="4395" xr:uid="{00000000-0005-0000-0000-00007A0D0000}"/>
    <cellStyle name="Normal 5 3 3 3 2 6" xfId="2602" xr:uid="{00000000-0005-0000-0000-00007B0D0000}"/>
    <cellStyle name="Normal 5 3 3 3 3" xfId="921" xr:uid="{00000000-0005-0000-0000-00007C0D0000}"/>
    <cellStyle name="Normal 5 3 3 3 3 2" xfId="3155" xr:uid="{00000000-0005-0000-0000-00007D0D0000}"/>
    <cellStyle name="Normal 5 3 3 3 4" xfId="1338" xr:uid="{00000000-0005-0000-0000-00007E0D0000}"/>
    <cellStyle name="Normal 5 3 3 3 4 2" xfId="3568" xr:uid="{00000000-0005-0000-0000-00007F0D0000}"/>
    <cellStyle name="Normal 5 3 3 3 5" xfId="1751" xr:uid="{00000000-0005-0000-0000-0000800D0000}"/>
    <cellStyle name="Normal 5 3 3 3 5 2" xfId="3981" xr:uid="{00000000-0005-0000-0000-0000810D0000}"/>
    <cellStyle name="Normal 5 3 3 3 6" xfId="2165" xr:uid="{00000000-0005-0000-0000-0000820D0000}"/>
    <cellStyle name="Normal 5 3 3 3 6 2" xfId="4394" xr:uid="{00000000-0005-0000-0000-0000830D0000}"/>
    <cellStyle name="Normal 5 3 3 3 7" xfId="2601" xr:uid="{00000000-0005-0000-0000-0000840D0000}"/>
    <cellStyle name="Normal 5 3 3 4" xfId="448" xr:uid="{00000000-0005-0000-0000-0000850D0000}"/>
    <cellStyle name="Normal 5 3 3 4 2" xfId="923" xr:uid="{00000000-0005-0000-0000-0000860D0000}"/>
    <cellStyle name="Normal 5 3 3 4 2 2" xfId="3157" xr:uid="{00000000-0005-0000-0000-0000870D0000}"/>
    <cellStyle name="Normal 5 3 3 4 3" xfId="1340" xr:uid="{00000000-0005-0000-0000-0000880D0000}"/>
    <cellStyle name="Normal 5 3 3 4 3 2" xfId="3570" xr:uid="{00000000-0005-0000-0000-0000890D0000}"/>
    <cellStyle name="Normal 5 3 3 4 4" xfId="1753" xr:uid="{00000000-0005-0000-0000-00008A0D0000}"/>
    <cellStyle name="Normal 5 3 3 4 4 2" xfId="3983" xr:uid="{00000000-0005-0000-0000-00008B0D0000}"/>
    <cellStyle name="Normal 5 3 3 4 5" xfId="2167" xr:uid="{00000000-0005-0000-0000-00008C0D0000}"/>
    <cellStyle name="Normal 5 3 3 4 5 2" xfId="4396" xr:uid="{00000000-0005-0000-0000-00008D0D0000}"/>
    <cellStyle name="Normal 5 3 3 4 6" xfId="2603" xr:uid="{00000000-0005-0000-0000-00008E0D0000}"/>
    <cellStyle name="Normal 5 3 3 5" xfId="916" xr:uid="{00000000-0005-0000-0000-00008F0D0000}"/>
    <cellStyle name="Normal 5 3 3 5 2" xfId="3150" xr:uid="{00000000-0005-0000-0000-0000900D0000}"/>
    <cellStyle name="Normal 5 3 3 6" xfId="1333" xr:uid="{00000000-0005-0000-0000-0000910D0000}"/>
    <cellStyle name="Normal 5 3 3 6 2" xfId="3563" xr:uid="{00000000-0005-0000-0000-0000920D0000}"/>
    <cellStyle name="Normal 5 3 3 7" xfId="1746" xr:uid="{00000000-0005-0000-0000-0000930D0000}"/>
    <cellStyle name="Normal 5 3 3 7 2" xfId="3976" xr:uid="{00000000-0005-0000-0000-0000940D0000}"/>
    <cellStyle name="Normal 5 3 3 8" xfId="2160" xr:uid="{00000000-0005-0000-0000-0000950D0000}"/>
    <cellStyle name="Normal 5 3 3 8 2" xfId="4389" xr:uid="{00000000-0005-0000-0000-0000960D0000}"/>
    <cellStyle name="Normal 5 3 3 9" xfId="2596" xr:uid="{00000000-0005-0000-0000-0000970D0000}"/>
    <cellStyle name="Normal 5 3 4" xfId="449" xr:uid="{00000000-0005-0000-0000-0000980D0000}"/>
    <cellStyle name="Normal 5 3 4 2" xfId="450" xr:uid="{00000000-0005-0000-0000-0000990D0000}"/>
    <cellStyle name="Normal 5 3 4 2 2" xfId="451" xr:uid="{00000000-0005-0000-0000-00009A0D0000}"/>
    <cellStyle name="Normal 5 3 4 2 2 2" xfId="926" xr:uid="{00000000-0005-0000-0000-00009B0D0000}"/>
    <cellStyle name="Normal 5 3 4 2 2 2 2" xfId="3160" xr:uid="{00000000-0005-0000-0000-00009C0D0000}"/>
    <cellStyle name="Normal 5 3 4 2 2 3" xfId="1343" xr:uid="{00000000-0005-0000-0000-00009D0D0000}"/>
    <cellStyle name="Normal 5 3 4 2 2 3 2" xfId="3573" xr:uid="{00000000-0005-0000-0000-00009E0D0000}"/>
    <cellStyle name="Normal 5 3 4 2 2 4" xfId="1756" xr:uid="{00000000-0005-0000-0000-00009F0D0000}"/>
    <cellStyle name="Normal 5 3 4 2 2 4 2" xfId="3986" xr:uid="{00000000-0005-0000-0000-0000A00D0000}"/>
    <cellStyle name="Normal 5 3 4 2 2 5" xfId="2170" xr:uid="{00000000-0005-0000-0000-0000A10D0000}"/>
    <cellStyle name="Normal 5 3 4 2 2 5 2" xfId="4399" xr:uid="{00000000-0005-0000-0000-0000A20D0000}"/>
    <cellStyle name="Normal 5 3 4 2 2 6" xfId="2606" xr:uid="{00000000-0005-0000-0000-0000A30D0000}"/>
    <cellStyle name="Normal 5 3 4 2 3" xfId="925" xr:uid="{00000000-0005-0000-0000-0000A40D0000}"/>
    <cellStyle name="Normal 5 3 4 2 3 2" xfId="3159" xr:uid="{00000000-0005-0000-0000-0000A50D0000}"/>
    <cellStyle name="Normal 5 3 4 2 4" xfId="1342" xr:uid="{00000000-0005-0000-0000-0000A60D0000}"/>
    <cellStyle name="Normal 5 3 4 2 4 2" xfId="3572" xr:uid="{00000000-0005-0000-0000-0000A70D0000}"/>
    <cellStyle name="Normal 5 3 4 2 5" xfId="1755" xr:uid="{00000000-0005-0000-0000-0000A80D0000}"/>
    <cellStyle name="Normal 5 3 4 2 5 2" xfId="3985" xr:uid="{00000000-0005-0000-0000-0000A90D0000}"/>
    <cellStyle name="Normal 5 3 4 2 6" xfId="2169" xr:uid="{00000000-0005-0000-0000-0000AA0D0000}"/>
    <cellStyle name="Normal 5 3 4 2 6 2" xfId="4398" xr:uid="{00000000-0005-0000-0000-0000AB0D0000}"/>
    <cellStyle name="Normal 5 3 4 2 7" xfId="2605" xr:uid="{00000000-0005-0000-0000-0000AC0D0000}"/>
    <cellStyle name="Normal 5 3 4 3" xfId="452" xr:uid="{00000000-0005-0000-0000-0000AD0D0000}"/>
    <cellStyle name="Normal 5 3 4 3 2" xfId="927" xr:uid="{00000000-0005-0000-0000-0000AE0D0000}"/>
    <cellStyle name="Normal 5 3 4 3 2 2" xfId="3161" xr:uid="{00000000-0005-0000-0000-0000AF0D0000}"/>
    <cellStyle name="Normal 5 3 4 3 3" xfId="1344" xr:uid="{00000000-0005-0000-0000-0000B00D0000}"/>
    <cellStyle name="Normal 5 3 4 3 3 2" xfId="3574" xr:uid="{00000000-0005-0000-0000-0000B10D0000}"/>
    <cellStyle name="Normal 5 3 4 3 4" xfId="1757" xr:uid="{00000000-0005-0000-0000-0000B20D0000}"/>
    <cellStyle name="Normal 5 3 4 3 4 2" xfId="3987" xr:uid="{00000000-0005-0000-0000-0000B30D0000}"/>
    <cellStyle name="Normal 5 3 4 3 5" xfId="2171" xr:uid="{00000000-0005-0000-0000-0000B40D0000}"/>
    <cellStyle name="Normal 5 3 4 3 5 2" xfId="4400" xr:uid="{00000000-0005-0000-0000-0000B50D0000}"/>
    <cellStyle name="Normal 5 3 4 3 6" xfId="2607" xr:uid="{00000000-0005-0000-0000-0000B60D0000}"/>
    <cellStyle name="Normal 5 3 4 4" xfId="924" xr:uid="{00000000-0005-0000-0000-0000B70D0000}"/>
    <cellStyle name="Normal 5 3 4 4 2" xfId="3158" xr:uid="{00000000-0005-0000-0000-0000B80D0000}"/>
    <cellStyle name="Normal 5 3 4 5" xfId="1341" xr:uid="{00000000-0005-0000-0000-0000B90D0000}"/>
    <cellStyle name="Normal 5 3 4 5 2" xfId="3571" xr:uid="{00000000-0005-0000-0000-0000BA0D0000}"/>
    <cellStyle name="Normal 5 3 4 6" xfId="1754" xr:uid="{00000000-0005-0000-0000-0000BB0D0000}"/>
    <cellStyle name="Normal 5 3 4 6 2" xfId="3984" xr:uid="{00000000-0005-0000-0000-0000BC0D0000}"/>
    <cellStyle name="Normal 5 3 4 7" xfId="2168" xr:uid="{00000000-0005-0000-0000-0000BD0D0000}"/>
    <cellStyle name="Normal 5 3 4 7 2" xfId="4397" xr:uid="{00000000-0005-0000-0000-0000BE0D0000}"/>
    <cellStyle name="Normal 5 3 4 8" xfId="2604" xr:uid="{00000000-0005-0000-0000-0000BF0D0000}"/>
    <cellStyle name="Normal 5 3 5" xfId="453" xr:uid="{00000000-0005-0000-0000-0000C00D0000}"/>
    <cellStyle name="Normal 5 3 5 2" xfId="454" xr:uid="{00000000-0005-0000-0000-0000C10D0000}"/>
    <cellStyle name="Normal 5 3 5 2 2" xfId="929" xr:uid="{00000000-0005-0000-0000-0000C20D0000}"/>
    <cellStyle name="Normal 5 3 5 2 2 2" xfId="3163" xr:uid="{00000000-0005-0000-0000-0000C30D0000}"/>
    <cellStyle name="Normal 5 3 5 2 3" xfId="1346" xr:uid="{00000000-0005-0000-0000-0000C40D0000}"/>
    <cellStyle name="Normal 5 3 5 2 3 2" xfId="3576" xr:uid="{00000000-0005-0000-0000-0000C50D0000}"/>
    <cellStyle name="Normal 5 3 5 2 4" xfId="1759" xr:uid="{00000000-0005-0000-0000-0000C60D0000}"/>
    <cellStyle name="Normal 5 3 5 2 4 2" xfId="3989" xr:uid="{00000000-0005-0000-0000-0000C70D0000}"/>
    <cellStyle name="Normal 5 3 5 2 5" xfId="2173" xr:uid="{00000000-0005-0000-0000-0000C80D0000}"/>
    <cellStyle name="Normal 5 3 5 2 5 2" xfId="4402" xr:uid="{00000000-0005-0000-0000-0000C90D0000}"/>
    <cellStyle name="Normal 5 3 5 2 6" xfId="2609" xr:uid="{00000000-0005-0000-0000-0000CA0D0000}"/>
    <cellStyle name="Normal 5 3 5 3" xfId="928" xr:uid="{00000000-0005-0000-0000-0000CB0D0000}"/>
    <cellStyle name="Normal 5 3 5 3 2" xfId="3162" xr:uid="{00000000-0005-0000-0000-0000CC0D0000}"/>
    <cellStyle name="Normal 5 3 5 4" xfId="1345" xr:uid="{00000000-0005-0000-0000-0000CD0D0000}"/>
    <cellStyle name="Normal 5 3 5 4 2" xfId="3575" xr:uid="{00000000-0005-0000-0000-0000CE0D0000}"/>
    <cellStyle name="Normal 5 3 5 5" xfId="1758" xr:uid="{00000000-0005-0000-0000-0000CF0D0000}"/>
    <cellStyle name="Normal 5 3 5 5 2" xfId="3988" xr:uid="{00000000-0005-0000-0000-0000D00D0000}"/>
    <cellStyle name="Normal 5 3 5 6" xfId="2172" xr:uid="{00000000-0005-0000-0000-0000D10D0000}"/>
    <cellStyle name="Normal 5 3 5 6 2" xfId="4401" xr:uid="{00000000-0005-0000-0000-0000D20D0000}"/>
    <cellStyle name="Normal 5 3 5 7" xfId="2608" xr:uid="{00000000-0005-0000-0000-0000D30D0000}"/>
    <cellStyle name="Normal 5 3 6" xfId="455" xr:uid="{00000000-0005-0000-0000-0000D40D0000}"/>
    <cellStyle name="Normal 5 3 6 2" xfId="930" xr:uid="{00000000-0005-0000-0000-0000D50D0000}"/>
    <cellStyle name="Normal 5 3 6 2 2" xfId="3164" xr:uid="{00000000-0005-0000-0000-0000D60D0000}"/>
    <cellStyle name="Normal 5 3 6 3" xfId="1347" xr:uid="{00000000-0005-0000-0000-0000D70D0000}"/>
    <cellStyle name="Normal 5 3 6 3 2" xfId="3577" xr:uid="{00000000-0005-0000-0000-0000D80D0000}"/>
    <cellStyle name="Normal 5 3 6 4" xfId="1760" xr:uid="{00000000-0005-0000-0000-0000D90D0000}"/>
    <cellStyle name="Normal 5 3 6 4 2" xfId="3990" xr:uid="{00000000-0005-0000-0000-0000DA0D0000}"/>
    <cellStyle name="Normal 5 3 6 5" xfId="2174" xr:uid="{00000000-0005-0000-0000-0000DB0D0000}"/>
    <cellStyle name="Normal 5 3 6 5 2" xfId="4403" xr:uid="{00000000-0005-0000-0000-0000DC0D0000}"/>
    <cellStyle name="Normal 5 3 6 6" xfId="2610" xr:uid="{00000000-0005-0000-0000-0000DD0D0000}"/>
    <cellStyle name="Normal 5 3 7" xfId="914" xr:uid="{00000000-0005-0000-0000-0000DE0D0000}"/>
    <cellStyle name="Normal 5 3 7 2" xfId="3149" xr:uid="{00000000-0005-0000-0000-0000DF0D0000}"/>
    <cellStyle name="Normal 5 3 8" xfId="1332" xr:uid="{00000000-0005-0000-0000-0000E00D0000}"/>
    <cellStyle name="Normal 5 3 8 2" xfId="3562" xr:uid="{00000000-0005-0000-0000-0000E10D0000}"/>
    <cellStyle name="Normal 5 3 9" xfId="1745" xr:uid="{00000000-0005-0000-0000-0000E20D0000}"/>
    <cellStyle name="Normal 5 3 9 2" xfId="3975" xr:uid="{00000000-0005-0000-0000-0000E30D0000}"/>
    <cellStyle name="Normal 5 4" xfId="456" xr:uid="{00000000-0005-0000-0000-0000E40D0000}"/>
    <cellStyle name="Normal 5 4 2" xfId="457" xr:uid="{00000000-0005-0000-0000-0000E50D0000}"/>
    <cellStyle name="Normal 5 4 2 2" xfId="458" xr:uid="{00000000-0005-0000-0000-0000E60D0000}"/>
    <cellStyle name="Normal 5 4 2 2 2" xfId="459" xr:uid="{00000000-0005-0000-0000-0000E70D0000}"/>
    <cellStyle name="Normal 5 4 2 2 2 2" xfId="934" xr:uid="{00000000-0005-0000-0000-0000E80D0000}"/>
    <cellStyle name="Normal 5 4 2 2 2 2 2" xfId="3168" xr:uid="{00000000-0005-0000-0000-0000E90D0000}"/>
    <cellStyle name="Normal 5 4 2 2 2 3" xfId="1351" xr:uid="{00000000-0005-0000-0000-0000EA0D0000}"/>
    <cellStyle name="Normal 5 4 2 2 2 3 2" xfId="3581" xr:uid="{00000000-0005-0000-0000-0000EB0D0000}"/>
    <cellStyle name="Normal 5 4 2 2 2 4" xfId="1764" xr:uid="{00000000-0005-0000-0000-0000EC0D0000}"/>
    <cellStyle name="Normal 5 4 2 2 2 4 2" xfId="3994" xr:uid="{00000000-0005-0000-0000-0000ED0D0000}"/>
    <cellStyle name="Normal 5 4 2 2 2 5" xfId="2178" xr:uid="{00000000-0005-0000-0000-0000EE0D0000}"/>
    <cellStyle name="Normal 5 4 2 2 2 5 2" xfId="4407" xr:uid="{00000000-0005-0000-0000-0000EF0D0000}"/>
    <cellStyle name="Normal 5 4 2 2 2 6" xfId="2614" xr:uid="{00000000-0005-0000-0000-0000F00D0000}"/>
    <cellStyle name="Normal 5 4 2 2 3" xfId="933" xr:uid="{00000000-0005-0000-0000-0000F10D0000}"/>
    <cellStyle name="Normal 5 4 2 2 3 2" xfId="3167" xr:uid="{00000000-0005-0000-0000-0000F20D0000}"/>
    <cellStyle name="Normal 5 4 2 2 4" xfId="1350" xr:uid="{00000000-0005-0000-0000-0000F30D0000}"/>
    <cellStyle name="Normal 5 4 2 2 4 2" xfId="3580" xr:uid="{00000000-0005-0000-0000-0000F40D0000}"/>
    <cellStyle name="Normal 5 4 2 2 5" xfId="1763" xr:uid="{00000000-0005-0000-0000-0000F50D0000}"/>
    <cellStyle name="Normal 5 4 2 2 5 2" xfId="3993" xr:uid="{00000000-0005-0000-0000-0000F60D0000}"/>
    <cellStyle name="Normal 5 4 2 2 6" xfId="2177" xr:uid="{00000000-0005-0000-0000-0000F70D0000}"/>
    <cellStyle name="Normal 5 4 2 2 6 2" xfId="4406" xr:uid="{00000000-0005-0000-0000-0000F80D0000}"/>
    <cellStyle name="Normal 5 4 2 2 7" xfId="2613" xr:uid="{00000000-0005-0000-0000-0000F90D0000}"/>
    <cellStyle name="Normal 5 4 2 3" xfId="460" xr:uid="{00000000-0005-0000-0000-0000FA0D0000}"/>
    <cellStyle name="Normal 5 4 2 3 2" xfId="935" xr:uid="{00000000-0005-0000-0000-0000FB0D0000}"/>
    <cellStyle name="Normal 5 4 2 3 2 2" xfId="3169" xr:uid="{00000000-0005-0000-0000-0000FC0D0000}"/>
    <cellStyle name="Normal 5 4 2 3 3" xfId="1352" xr:uid="{00000000-0005-0000-0000-0000FD0D0000}"/>
    <cellStyle name="Normal 5 4 2 3 3 2" xfId="3582" xr:uid="{00000000-0005-0000-0000-0000FE0D0000}"/>
    <cellStyle name="Normal 5 4 2 3 4" xfId="1765" xr:uid="{00000000-0005-0000-0000-0000FF0D0000}"/>
    <cellStyle name="Normal 5 4 2 3 4 2" xfId="3995" xr:uid="{00000000-0005-0000-0000-0000000E0000}"/>
    <cellStyle name="Normal 5 4 2 3 5" xfId="2179" xr:uid="{00000000-0005-0000-0000-0000010E0000}"/>
    <cellStyle name="Normal 5 4 2 3 5 2" xfId="4408" xr:uid="{00000000-0005-0000-0000-0000020E0000}"/>
    <cellStyle name="Normal 5 4 2 3 6" xfId="2615" xr:uid="{00000000-0005-0000-0000-0000030E0000}"/>
    <cellStyle name="Normal 5 4 2 4" xfId="932" xr:uid="{00000000-0005-0000-0000-0000040E0000}"/>
    <cellStyle name="Normal 5 4 2 4 2" xfId="3166" xr:uid="{00000000-0005-0000-0000-0000050E0000}"/>
    <cellStyle name="Normal 5 4 2 5" xfId="1349" xr:uid="{00000000-0005-0000-0000-0000060E0000}"/>
    <cellStyle name="Normal 5 4 2 5 2" xfId="3579" xr:uid="{00000000-0005-0000-0000-0000070E0000}"/>
    <cellStyle name="Normal 5 4 2 6" xfId="1762" xr:uid="{00000000-0005-0000-0000-0000080E0000}"/>
    <cellStyle name="Normal 5 4 2 6 2" xfId="3992" xr:uid="{00000000-0005-0000-0000-0000090E0000}"/>
    <cellStyle name="Normal 5 4 2 7" xfId="2176" xr:uid="{00000000-0005-0000-0000-00000A0E0000}"/>
    <cellStyle name="Normal 5 4 2 7 2" xfId="4405" xr:uid="{00000000-0005-0000-0000-00000B0E0000}"/>
    <cellStyle name="Normal 5 4 2 8" xfId="2612" xr:uid="{00000000-0005-0000-0000-00000C0E0000}"/>
    <cellStyle name="Normal 5 4 3" xfId="461" xr:uid="{00000000-0005-0000-0000-00000D0E0000}"/>
    <cellStyle name="Normal 5 4 3 2" xfId="462" xr:uid="{00000000-0005-0000-0000-00000E0E0000}"/>
    <cellStyle name="Normal 5 4 3 2 2" xfId="937" xr:uid="{00000000-0005-0000-0000-00000F0E0000}"/>
    <cellStyle name="Normal 5 4 3 2 2 2" xfId="3171" xr:uid="{00000000-0005-0000-0000-0000100E0000}"/>
    <cellStyle name="Normal 5 4 3 2 3" xfId="1354" xr:uid="{00000000-0005-0000-0000-0000110E0000}"/>
    <cellStyle name="Normal 5 4 3 2 3 2" xfId="3584" xr:uid="{00000000-0005-0000-0000-0000120E0000}"/>
    <cellStyle name="Normal 5 4 3 2 4" xfId="1767" xr:uid="{00000000-0005-0000-0000-0000130E0000}"/>
    <cellStyle name="Normal 5 4 3 2 4 2" xfId="3997" xr:uid="{00000000-0005-0000-0000-0000140E0000}"/>
    <cellStyle name="Normal 5 4 3 2 5" xfId="2181" xr:uid="{00000000-0005-0000-0000-0000150E0000}"/>
    <cellStyle name="Normal 5 4 3 2 5 2" xfId="4410" xr:uid="{00000000-0005-0000-0000-0000160E0000}"/>
    <cellStyle name="Normal 5 4 3 2 6" xfId="2617" xr:uid="{00000000-0005-0000-0000-0000170E0000}"/>
    <cellStyle name="Normal 5 4 3 3" xfId="936" xr:uid="{00000000-0005-0000-0000-0000180E0000}"/>
    <cellStyle name="Normal 5 4 3 3 2" xfId="3170" xr:uid="{00000000-0005-0000-0000-0000190E0000}"/>
    <cellStyle name="Normal 5 4 3 4" xfId="1353" xr:uid="{00000000-0005-0000-0000-00001A0E0000}"/>
    <cellStyle name="Normal 5 4 3 4 2" xfId="3583" xr:uid="{00000000-0005-0000-0000-00001B0E0000}"/>
    <cellStyle name="Normal 5 4 3 5" xfId="1766" xr:uid="{00000000-0005-0000-0000-00001C0E0000}"/>
    <cellStyle name="Normal 5 4 3 5 2" xfId="3996" xr:uid="{00000000-0005-0000-0000-00001D0E0000}"/>
    <cellStyle name="Normal 5 4 3 6" xfId="2180" xr:uid="{00000000-0005-0000-0000-00001E0E0000}"/>
    <cellStyle name="Normal 5 4 3 6 2" xfId="4409" xr:uid="{00000000-0005-0000-0000-00001F0E0000}"/>
    <cellStyle name="Normal 5 4 3 7" xfId="2616" xr:uid="{00000000-0005-0000-0000-0000200E0000}"/>
    <cellStyle name="Normal 5 4 4" xfId="463" xr:uid="{00000000-0005-0000-0000-0000210E0000}"/>
    <cellStyle name="Normal 5 4 4 2" xfId="938" xr:uid="{00000000-0005-0000-0000-0000220E0000}"/>
    <cellStyle name="Normal 5 4 4 2 2" xfId="3172" xr:uid="{00000000-0005-0000-0000-0000230E0000}"/>
    <cellStyle name="Normal 5 4 4 3" xfId="1355" xr:uid="{00000000-0005-0000-0000-0000240E0000}"/>
    <cellStyle name="Normal 5 4 4 3 2" xfId="3585" xr:uid="{00000000-0005-0000-0000-0000250E0000}"/>
    <cellStyle name="Normal 5 4 4 4" xfId="1768" xr:uid="{00000000-0005-0000-0000-0000260E0000}"/>
    <cellStyle name="Normal 5 4 4 4 2" xfId="3998" xr:uid="{00000000-0005-0000-0000-0000270E0000}"/>
    <cellStyle name="Normal 5 4 4 5" xfId="2182" xr:uid="{00000000-0005-0000-0000-0000280E0000}"/>
    <cellStyle name="Normal 5 4 4 5 2" xfId="4411" xr:uid="{00000000-0005-0000-0000-0000290E0000}"/>
    <cellStyle name="Normal 5 4 4 6" xfId="2618" xr:uid="{00000000-0005-0000-0000-00002A0E0000}"/>
    <cellStyle name="Normal 5 4 5" xfId="931" xr:uid="{00000000-0005-0000-0000-00002B0E0000}"/>
    <cellStyle name="Normal 5 4 5 2" xfId="3165" xr:uid="{00000000-0005-0000-0000-00002C0E0000}"/>
    <cellStyle name="Normal 5 4 6" xfId="1348" xr:uid="{00000000-0005-0000-0000-00002D0E0000}"/>
    <cellStyle name="Normal 5 4 6 2" xfId="3578" xr:uid="{00000000-0005-0000-0000-00002E0E0000}"/>
    <cellStyle name="Normal 5 4 7" xfId="1761" xr:uid="{00000000-0005-0000-0000-00002F0E0000}"/>
    <cellStyle name="Normal 5 4 7 2" xfId="3991" xr:uid="{00000000-0005-0000-0000-0000300E0000}"/>
    <cellStyle name="Normal 5 4 8" xfId="2175" xr:uid="{00000000-0005-0000-0000-0000310E0000}"/>
    <cellStyle name="Normal 5 4 8 2" xfId="4404" xr:uid="{00000000-0005-0000-0000-0000320E0000}"/>
    <cellStyle name="Normal 5 4 9" xfId="2611" xr:uid="{00000000-0005-0000-0000-0000330E0000}"/>
    <cellStyle name="Normal 5 5" xfId="464" xr:uid="{00000000-0005-0000-0000-0000340E0000}"/>
    <cellStyle name="Normal 5 5 2" xfId="465" xr:uid="{00000000-0005-0000-0000-0000350E0000}"/>
    <cellStyle name="Normal 5 5 2 2" xfId="466" xr:uid="{00000000-0005-0000-0000-0000360E0000}"/>
    <cellStyle name="Normal 5 5 2 2 2" xfId="941" xr:uid="{00000000-0005-0000-0000-0000370E0000}"/>
    <cellStyle name="Normal 5 5 2 2 2 2" xfId="3175" xr:uid="{00000000-0005-0000-0000-0000380E0000}"/>
    <cellStyle name="Normal 5 5 2 2 3" xfId="1358" xr:uid="{00000000-0005-0000-0000-0000390E0000}"/>
    <cellStyle name="Normal 5 5 2 2 3 2" xfId="3588" xr:uid="{00000000-0005-0000-0000-00003A0E0000}"/>
    <cellStyle name="Normal 5 5 2 2 4" xfId="1771" xr:uid="{00000000-0005-0000-0000-00003B0E0000}"/>
    <cellStyle name="Normal 5 5 2 2 4 2" xfId="4001" xr:uid="{00000000-0005-0000-0000-00003C0E0000}"/>
    <cellStyle name="Normal 5 5 2 2 5" xfId="2185" xr:uid="{00000000-0005-0000-0000-00003D0E0000}"/>
    <cellStyle name="Normal 5 5 2 2 5 2" xfId="4414" xr:uid="{00000000-0005-0000-0000-00003E0E0000}"/>
    <cellStyle name="Normal 5 5 2 2 6" xfId="2621" xr:uid="{00000000-0005-0000-0000-00003F0E0000}"/>
    <cellStyle name="Normal 5 5 2 3" xfId="940" xr:uid="{00000000-0005-0000-0000-0000400E0000}"/>
    <cellStyle name="Normal 5 5 2 3 2" xfId="3174" xr:uid="{00000000-0005-0000-0000-0000410E0000}"/>
    <cellStyle name="Normal 5 5 2 4" xfId="1357" xr:uid="{00000000-0005-0000-0000-0000420E0000}"/>
    <cellStyle name="Normal 5 5 2 4 2" xfId="3587" xr:uid="{00000000-0005-0000-0000-0000430E0000}"/>
    <cellStyle name="Normal 5 5 2 5" xfId="1770" xr:uid="{00000000-0005-0000-0000-0000440E0000}"/>
    <cellStyle name="Normal 5 5 2 5 2" xfId="4000" xr:uid="{00000000-0005-0000-0000-0000450E0000}"/>
    <cellStyle name="Normal 5 5 2 6" xfId="2184" xr:uid="{00000000-0005-0000-0000-0000460E0000}"/>
    <cellStyle name="Normal 5 5 2 6 2" xfId="4413" xr:uid="{00000000-0005-0000-0000-0000470E0000}"/>
    <cellStyle name="Normal 5 5 2 7" xfId="2620" xr:uid="{00000000-0005-0000-0000-0000480E0000}"/>
    <cellStyle name="Normal 5 5 3" xfId="467" xr:uid="{00000000-0005-0000-0000-0000490E0000}"/>
    <cellStyle name="Normal 5 5 3 2" xfId="942" xr:uid="{00000000-0005-0000-0000-00004A0E0000}"/>
    <cellStyle name="Normal 5 5 3 2 2" xfId="3176" xr:uid="{00000000-0005-0000-0000-00004B0E0000}"/>
    <cellStyle name="Normal 5 5 3 3" xfId="1359" xr:uid="{00000000-0005-0000-0000-00004C0E0000}"/>
    <cellStyle name="Normal 5 5 3 3 2" xfId="3589" xr:uid="{00000000-0005-0000-0000-00004D0E0000}"/>
    <cellStyle name="Normal 5 5 3 4" xfId="1772" xr:uid="{00000000-0005-0000-0000-00004E0E0000}"/>
    <cellStyle name="Normal 5 5 3 4 2" xfId="4002" xr:uid="{00000000-0005-0000-0000-00004F0E0000}"/>
    <cellStyle name="Normal 5 5 3 5" xfId="2186" xr:uid="{00000000-0005-0000-0000-0000500E0000}"/>
    <cellStyle name="Normal 5 5 3 5 2" xfId="4415" xr:uid="{00000000-0005-0000-0000-0000510E0000}"/>
    <cellStyle name="Normal 5 5 3 6" xfId="2622" xr:uid="{00000000-0005-0000-0000-0000520E0000}"/>
    <cellStyle name="Normal 5 5 4" xfId="939" xr:uid="{00000000-0005-0000-0000-0000530E0000}"/>
    <cellStyle name="Normal 5 5 4 2" xfId="3173" xr:uid="{00000000-0005-0000-0000-0000540E0000}"/>
    <cellStyle name="Normal 5 5 5" xfId="1356" xr:uid="{00000000-0005-0000-0000-0000550E0000}"/>
    <cellStyle name="Normal 5 5 5 2" xfId="3586" xr:uid="{00000000-0005-0000-0000-0000560E0000}"/>
    <cellStyle name="Normal 5 5 6" xfId="1769" xr:uid="{00000000-0005-0000-0000-0000570E0000}"/>
    <cellStyle name="Normal 5 5 6 2" xfId="3999" xr:uid="{00000000-0005-0000-0000-0000580E0000}"/>
    <cellStyle name="Normal 5 5 7" xfId="2183" xr:uid="{00000000-0005-0000-0000-0000590E0000}"/>
    <cellStyle name="Normal 5 5 7 2" xfId="4412" xr:uid="{00000000-0005-0000-0000-00005A0E0000}"/>
    <cellStyle name="Normal 5 5 8" xfId="2619" xr:uid="{00000000-0005-0000-0000-00005B0E0000}"/>
    <cellStyle name="Normal 5 6" xfId="468" xr:uid="{00000000-0005-0000-0000-00005C0E0000}"/>
    <cellStyle name="Normal 5 6 2" xfId="469" xr:uid="{00000000-0005-0000-0000-00005D0E0000}"/>
    <cellStyle name="Normal 5 6 2 2" xfId="944" xr:uid="{00000000-0005-0000-0000-00005E0E0000}"/>
    <cellStyle name="Normal 5 6 2 2 2" xfId="3178" xr:uid="{00000000-0005-0000-0000-00005F0E0000}"/>
    <cellStyle name="Normal 5 6 2 3" xfId="1361" xr:uid="{00000000-0005-0000-0000-0000600E0000}"/>
    <cellStyle name="Normal 5 6 2 3 2" xfId="3591" xr:uid="{00000000-0005-0000-0000-0000610E0000}"/>
    <cellStyle name="Normal 5 6 2 4" xfId="1774" xr:uid="{00000000-0005-0000-0000-0000620E0000}"/>
    <cellStyle name="Normal 5 6 2 4 2" xfId="4004" xr:uid="{00000000-0005-0000-0000-0000630E0000}"/>
    <cellStyle name="Normal 5 6 2 5" xfId="2188" xr:uid="{00000000-0005-0000-0000-0000640E0000}"/>
    <cellStyle name="Normal 5 6 2 5 2" xfId="4417" xr:uid="{00000000-0005-0000-0000-0000650E0000}"/>
    <cellStyle name="Normal 5 6 2 6" xfId="2624" xr:uid="{00000000-0005-0000-0000-0000660E0000}"/>
    <cellStyle name="Normal 5 6 3" xfId="943" xr:uid="{00000000-0005-0000-0000-0000670E0000}"/>
    <cellStyle name="Normal 5 6 3 2" xfId="3177" xr:uid="{00000000-0005-0000-0000-0000680E0000}"/>
    <cellStyle name="Normal 5 6 4" xfId="1360" xr:uid="{00000000-0005-0000-0000-0000690E0000}"/>
    <cellStyle name="Normal 5 6 4 2" xfId="3590" xr:uid="{00000000-0005-0000-0000-00006A0E0000}"/>
    <cellStyle name="Normal 5 6 5" xfId="1773" xr:uid="{00000000-0005-0000-0000-00006B0E0000}"/>
    <cellStyle name="Normal 5 6 5 2" xfId="4003" xr:uid="{00000000-0005-0000-0000-00006C0E0000}"/>
    <cellStyle name="Normal 5 6 6" xfId="2187" xr:uid="{00000000-0005-0000-0000-00006D0E0000}"/>
    <cellStyle name="Normal 5 6 6 2" xfId="4416" xr:uid="{00000000-0005-0000-0000-00006E0E0000}"/>
    <cellStyle name="Normal 5 6 7" xfId="2623" xr:uid="{00000000-0005-0000-0000-00006F0E0000}"/>
    <cellStyle name="Normal 5 7" xfId="470" xr:uid="{00000000-0005-0000-0000-0000700E0000}"/>
    <cellStyle name="Normal 5 7 2" xfId="945" xr:uid="{00000000-0005-0000-0000-0000710E0000}"/>
    <cellStyle name="Normal 5 7 2 2" xfId="3179" xr:uid="{00000000-0005-0000-0000-0000720E0000}"/>
    <cellStyle name="Normal 5 7 3" xfId="1362" xr:uid="{00000000-0005-0000-0000-0000730E0000}"/>
    <cellStyle name="Normal 5 7 3 2" xfId="3592" xr:uid="{00000000-0005-0000-0000-0000740E0000}"/>
    <cellStyle name="Normal 5 7 4" xfId="1775" xr:uid="{00000000-0005-0000-0000-0000750E0000}"/>
    <cellStyle name="Normal 5 7 4 2" xfId="4005" xr:uid="{00000000-0005-0000-0000-0000760E0000}"/>
    <cellStyle name="Normal 5 7 5" xfId="2189" xr:uid="{00000000-0005-0000-0000-0000770E0000}"/>
    <cellStyle name="Normal 5 7 5 2" xfId="4418" xr:uid="{00000000-0005-0000-0000-0000780E0000}"/>
    <cellStyle name="Normal 5 7 6" xfId="2625" xr:uid="{00000000-0005-0000-0000-0000790E0000}"/>
    <cellStyle name="Normal 5 8" xfId="881" xr:uid="{00000000-0005-0000-0000-00007A0E0000}"/>
    <cellStyle name="Normal 5 8 2" xfId="3116" xr:uid="{00000000-0005-0000-0000-00007B0E0000}"/>
    <cellStyle name="Normal 5 9" xfId="1299" xr:uid="{00000000-0005-0000-0000-00007C0E0000}"/>
    <cellStyle name="Normal 5 9 2" xfId="3529" xr:uid="{00000000-0005-0000-0000-00007D0E0000}"/>
    <cellStyle name="Normal 6" xfId="471" xr:uid="{00000000-0005-0000-0000-00007E0E0000}"/>
    <cellStyle name="Normal 6 2" xfId="472" xr:uid="{00000000-0005-0000-0000-00007F0E0000}"/>
    <cellStyle name="Normal 6 3" xfId="473" xr:uid="{00000000-0005-0000-0000-0000800E0000}"/>
    <cellStyle name="Normal 6 3 2" xfId="474" xr:uid="{00000000-0005-0000-0000-0000810E0000}"/>
    <cellStyle name="Normal 6 3 3" xfId="475" xr:uid="{00000000-0005-0000-0000-0000820E0000}"/>
    <cellStyle name="Normal 7" xfId="476" xr:uid="{00000000-0005-0000-0000-0000830E0000}"/>
    <cellStyle name="Normal 7 2" xfId="477" xr:uid="{00000000-0005-0000-0000-0000840E0000}"/>
    <cellStyle name="Normal 8" xfId="478" xr:uid="{00000000-0005-0000-0000-0000850E0000}"/>
    <cellStyle name="Normal 8 10" xfId="2190" xr:uid="{00000000-0005-0000-0000-0000860E0000}"/>
    <cellStyle name="Normal 8 10 2" xfId="4419" xr:uid="{00000000-0005-0000-0000-0000870E0000}"/>
    <cellStyle name="Normal 8 11" xfId="2626" xr:uid="{00000000-0005-0000-0000-0000880E0000}"/>
    <cellStyle name="Normal 8 2" xfId="479" xr:uid="{00000000-0005-0000-0000-0000890E0000}"/>
    <cellStyle name="Normal 8 2 10" xfId="2627" xr:uid="{00000000-0005-0000-0000-00008A0E0000}"/>
    <cellStyle name="Normal 8 2 2" xfId="480" xr:uid="{00000000-0005-0000-0000-00008B0E0000}"/>
    <cellStyle name="Normal 8 2 2 2" xfId="481" xr:uid="{00000000-0005-0000-0000-00008C0E0000}"/>
    <cellStyle name="Normal 8 2 2 2 2" xfId="482" xr:uid="{00000000-0005-0000-0000-00008D0E0000}"/>
    <cellStyle name="Normal 8 2 2 2 2 2" xfId="483" xr:uid="{00000000-0005-0000-0000-00008E0E0000}"/>
    <cellStyle name="Normal 8 2 2 2 2 2 2" xfId="951" xr:uid="{00000000-0005-0000-0000-00008F0E0000}"/>
    <cellStyle name="Normal 8 2 2 2 2 2 2 2" xfId="3185" xr:uid="{00000000-0005-0000-0000-0000900E0000}"/>
    <cellStyle name="Normal 8 2 2 2 2 2 3" xfId="1368" xr:uid="{00000000-0005-0000-0000-0000910E0000}"/>
    <cellStyle name="Normal 8 2 2 2 2 2 3 2" xfId="3598" xr:uid="{00000000-0005-0000-0000-0000920E0000}"/>
    <cellStyle name="Normal 8 2 2 2 2 2 4" xfId="1781" xr:uid="{00000000-0005-0000-0000-0000930E0000}"/>
    <cellStyle name="Normal 8 2 2 2 2 2 4 2" xfId="4011" xr:uid="{00000000-0005-0000-0000-0000940E0000}"/>
    <cellStyle name="Normal 8 2 2 2 2 2 5" xfId="2195" xr:uid="{00000000-0005-0000-0000-0000950E0000}"/>
    <cellStyle name="Normal 8 2 2 2 2 2 5 2" xfId="4424" xr:uid="{00000000-0005-0000-0000-0000960E0000}"/>
    <cellStyle name="Normal 8 2 2 2 2 2 6" xfId="2631" xr:uid="{00000000-0005-0000-0000-0000970E0000}"/>
    <cellStyle name="Normal 8 2 2 2 2 3" xfId="950" xr:uid="{00000000-0005-0000-0000-0000980E0000}"/>
    <cellStyle name="Normal 8 2 2 2 2 3 2" xfId="3184" xr:uid="{00000000-0005-0000-0000-0000990E0000}"/>
    <cellStyle name="Normal 8 2 2 2 2 4" xfId="1367" xr:uid="{00000000-0005-0000-0000-00009A0E0000}"/>
    <cellStyle name="Normal 8 2 2 2 2 4 2" xfId="3597" xr:uid="{00000000-0005-0000-0000-00009B0E0000}"/>
    <cellStyle name="Normal 8 2 2 2 2 5" xfId="1780" xr:uid="{00000000-0005-0000-0000-00009C0E0000}"/>
    <cellStyle name="Normal 8 2 2 2 2 5 2" xfId="4010" xr:uid="{00000000-0005-0000-0000-00009D0E0000}"/>
    <cellStyle name="Normal 8 2 2 2 2 6" xfId="2194" xr:uid="{00000000-0005-0000-0000-00009E0E0000}"/>
    <cellStyle name="Normal 8 2 2 2 2 6 2" xfId="4423" xr:uid="{00000000-0005-0000-0000-00009F0E0000}"/>
    <cellStyle name="Normal 8 2 2 2 2 7" xfId="2630" xr:uid="{00000000-0005-0000-0000-0000A00E0000}"/>
    <cellStyle name="Normal 8 2 2 2 3" xfId="484" xr:uid="{00000000-0005-0000-0000-0000A10E0000}"/>
    <cellStyle name="Normal 8 2 2 2 3 2" xfId="952" xr:uid="{00000000-0005-0000-0000-0000A20E0000}"/>
    <cellStyle name="Normal 8 2 2 2 3 2 2" xfId="3186" xr:uid="{00000000-0005-0000-0000-0000A30E0000}"/>
    <cellStyle name="Normal 8 2 2 2 3 3" xfId="1369" xr:uid="{00000000-0005-0000-0000-0000A40E0000}"/>
    <cellStyle name="Normal 8 2 2 2 3 3 2" xfId="3599" xr:uid="{00000000-0005-0000-0000-0000A50E0000}"/>
    <cellStyle name="Normal 8 2 2 2 3 4" xfId="1782" xr:uid="{00000000-0005-0000-0000-0000A60E0000}"/>
    <cellStyle name="Normal 8 2 2 2 3 4 2" xfId="4012" xr:uid="{00000000-0005-0000-0000-0000A70E0000}"/>
    <cellStyle name="Normal 8 2 2 2 3 5" xfId="2196" xr:uid="{00000000-0005-0000-0000-0000A80E0000}"/>
    <cellStyle name="Normal 8 2 2 2 3 5 2" xfId="4425" xr:uid="{00000000-0005-0000-0000-0000A90E0000}"/>
    <cellStyle name="Normal 8 2 2 2 3 6" xfId="2632" xr:uid="{00000000-0005-0000-0000-0000AA0E0000}"/>
    <cellStyle name="Normal 8 2 2 2 4" xfId="949" xr:uid="{00000000-0005-0000-0000-0000AB0E0000}"/>
    <cellStyle name="Normal 8 2 2 2 4 2" xfId="3183" xr:uid="{00000000-0005-0000-0000-0000AC0E0000}"/>
    <cellStyle name="Normal 8 2 2 2 5" xfId="1366" xr:uid="{00000000-0005-0000-0000-0000AD0E0000}"/>
    <cellStyle name="Normal 8 2 2 2 5 2" xfId="3596" xr:uid="{00000000-0005-0000-0000-0000AE0E0000}"/>
    <cellStyle name="Normal 8 2 2 2 6" xfId="1779" xr:uid="{00000000-0005-0000-0000-0000AF0E0000}"/>
    <cellStyle name="Normal 8 2 2 2 6 2" xfId="4009" xr:uid="{00000000-0005-0000-0000-0000B00E0000}"/>
    <cellStyle name="Normal 8 2 2 2 7" xfId="2193" xr:uid="{00000000-0005-0000-0000-0000B10E0000}"/>
    <cellStyle name="Normal 8 2 2 2 7 2" xfId="4422" xr:uid="{00000000-0005-0000-0000-0000B20E0000}"/>
    <cellStyle name="Normal 8 2 2 2 8" xfId="2629" xr:uid="{00000000-0005-0000-0000-0000B30E0000}"/>
    <cellStyle name="Normal 8 2 2 3" xfId="485" xr:uid="{00000000-0005-0000-0000-0000B40E0000}"/>
    <cellStyle name="Normal 8 2 2 3 2" xfId="486" xr:uid="{00000000-0005-0000-0000-0000B50E0000}"/>
    <cellStyle name="Normal 8 2 2 3 2 2" xfId="954" xr:uid="{00000000-0005-0000-0000-0000B60E0000}"/>
    <cellStyle name="Normal 8 2 2 3 2 2 2" xfId="3188" xr:uid="{00000000-0005-0000-0000-0000B70E0000}"/>
    <cellStyle name="Normal 8 2 2 3 2 3" xfId="1371" xr:uid="{00000000-0005-0000-0000-0000B80E0000}"/>
    <cellStyle name="Normal 8 2 2 3 2 3 2" xfId="3601" xr:uid="{00000000-0005-0000-0000-0000B90E0000}"/>
    <cellStyle name="Normal 8 2 2 3 2 4" xfId="1784" xr:uid="{00000000-0005-0000-0000-0000BA0E0000}"/>
    <cellStyle name="Normal 8 2 2 3 2 4 2" xfId="4014" xr:uid="{00000000-0005-0000-0000-0000BB0E0000}"/>
    <cellStyle name="Normal 8 2 2 3 2 5" xfId="2198" xr:uid="{00000000-0005-0000-0000-0000BC0E0000}"/>
    <cellStyle name="Normal 8 2 2 3 2 5 2" xfId="4427" xr:uid="{00000000-0005-0000-0000-0000BD0E0000}"/>
    <cellStyle name="Normal 8 2 2 3 2 6" xfId="2634" xr:uid="{00000000-0005-0000-0000-0000BE0E0000}"/>
    <cellStyle name="Normal 8 2 2 3 3" xfId="953" xr:uid="{00000000-0005-0000-0000-0000BF0E0000}"/>
    <cellStyle name="Normal 8 2 2 3 3 2" xfId="3187" xr:uid="{00000000-0005-0000-0000-0000C00E0000}"/>
    <cellStyle name="Normal 8 2 2 3 4" xfId="1370" xr:uid="{00000000-0005-0000-0000-0000C10E0000}"/>
    <cellStyle name="Normal 8 2 2 3 4 2" xfId="3600" xr:uid="{00000000-0005-0000-0000-0000C20E0000}"/>
    <cellStyle name="Normal 8 2 2 3 5" xfId="1783" xr:uid="{00000000-0005-0000-0000-0000C30E0000}"/>
    <cellStyle name="Normal 8 2 2 3 5 2" xfId="4013" xr:uid="{00000000-0005-0000-0000-0000C40E0000}"/>
    <cellStyle name="Normal 8 2 2 3 6" xfId="2197" xr:uid="{00000000-0005-0000-0000-0000C50E0000}"/>
    <cellStyle name="Normal 8 2 2 3 6 2" xfId="4426" xr:uid="{00000000-0005-0000-0000-0000C60E0000}"/>
    <cellStyle name="Normal 8 2 2 3 7" xfId="2633" xr:uid="{00000000-0005-0000-0000-0000C70E0000}"/>
    <cellStyle name="Normal 8 2 2 4" xfId="487" xr:uid="{00000000-0005-0000-0000-0000C80E0000}"/>
    <cellStyle name="Normal 8 2 2 4 2" xfId="955" xr:uid="{00000000-0005-0000-0000-0000C90E0000}"/>
    <cellStyle name="Normal 8 2 2 4 2 2" xfId="3189" xr:uid="{00000000-0005-0000-0000-0000CA0E0000}"/>
    <cellStyle name="Normal 8 2 2 4 3" xfId="1372" xr:uid="{00000000-0005-0000-0000-0000CB0E0000}"/>
    <cellStyle name="Normal 8 2 2 4 3 2" xfId="3602" xr:uid="{00000000-0005-0000-0000-0000CC0E0000}"/>
    <cellStyle name="Normal 8 2 2 4 4" xfId="1785" xr:uid="{00000000-0005-0000-0000-0000CD0E0000}"/>
    <cellStyle name="Normal 8 2 2 4 4 2" xfId="4015" xr:uid="{00000000-0005-0000-0000-0000CE0E0000}"/>
    <cellStyle name="Normal 8 2 2 4 5" xfId="2199" xr:uid="{00000000-0005-0000-0000-0000CF0E0000}"/>
    <cellStyle name="Normal 8 2 2 4 5 2" xfId="4428" xr:uid="{00000000-0005-0000-0000-0000D00E0000}"/>
    <cellStyle name="Normal 8 2 2 4 6" xfId="2635" xr:uid="{00000000-0005-0000-0000-0000D10E0000}"/>
    <cellStyle name="Normal 8 2 2 5" xfId="948" xr:uid="{00000000-0005-0000-0000-0000D20E0000}"/>
    <cellStyle name="Normal 8 2 2 5 2" xfId="3182" xr:uid="{00000000-0005-0000-0000-0000D30E0000}"/>
    <cellStyle name="Normal 8 2 2 6" xfId="1365" xr:uid="{00000000-0005-0000-0000-0000D40E0000}"/>
    <cellStyle name="Normal 8 2 2 6 2" xfId="3595" xr:uid="{00000000-0005-0000-0000-0000D50E0000}"/>
    <cellStyle name="Normal 8 2 2 7" xfId="1778" xr:uid="{00000000-0005-0000-0000-0000D60E0000}"/>
    <cellStyle name="Normal 8 2 2 7 2" xfId="4008" xr:uid="{00000000-0005-0000-0000-0000D70E0000}"/>
    <cellStyle name="Normal 8 2 2 8" xfId="2192" xr:uid="{00000000-0005-0000-0000-0000D80E0000}"/>
    <cellStyle name="Normal 8 2 2 8 2" xfId="4421" xr:uid="{00000000-0005-0000-0000-0000D90E0000}"/>
    <cellStyle name="Normal 8 2 2 9" xfId="2628" xr:uid="{00000000-0005-0000-0000-0000DA0E0000}"/>
    <cellStyle name="Normal 8 2 3" xfId="488" xr:uid="{00000000-0005-0000-0000-0000DB0E0000}"/>
    <cellStyle name="Normal 8 2 3 2" xfId="489" xr:uid="{00000000-0005-0000-0000-0000DC0E0000}"/>
    <cellStyle name="Normal 8 2 3 2 2" xfId="490" xr:uid="{00000000-0005-0000-0000-0000DD0E0000}"/>
    <cellStyle name="Normal 8 2 3 2 2 2" xfId="958" xr:uid="{00000000-0005-0000-0000-0000DE0E0000}"/>
    <cellStyle name="Normal 8 2 3 2 2 2 2" xfId="3192" xr:uid="{00000000-0005-0000-0000-0000DF0E0000}"/>
    <cellStyle name="Normal 8 2 3 2 2 3" xfId="1375" xr:uid="{00000000-0005-0000-0000-0000E00E0000}"/>
    <cellStyle name="Normal 8 2 3 2 2 3 2" xfId="3605" xr:uid="{00000000-0005-0000-0000-0000E10E0000}"/>
    <cellStyle name="Normal 8 2 3 2 2 4" xfId="1788" xr:uid="{00000000-0005-0000-0000-0000E20E0000}"/>
    <cellStyle name="Normal 8 2 3 2 2 4 2" xfId="4018" xr:uid="{00000000-0005-0000-0000-0000E30E0000}"/>
    <cellStyle name="Normal 8 2 3 2 2 5" xfId="2202" xr:uid="{00000000-0005-0000-0000-0000E40E0000}"/>
    <cellStyle name="Normal 8 2 3 2 2 5 2" xfId="4431" xr:uid="{00000000-0005-0000-0000-0000E50E0000}"/>
    <cellStyle name="Normal 8 2 3 2 2 6" xfId="2638" xr:uid="{00000000-0005-0000-0000-0000E60E0000}"/>
    <cellStyle name="Normal 8 2 3 2 3" xfId="957" xr:uid="{00000000-0005-0000-0000-0000E70E0000}"/>
    <cellStyle name="Normal 8 2 3 2 3 2" xfId="3191" xr:uid="{00000000-0005-0000-0000-0000E80E0000}"/>
    <cellStyle name="Normal 8 2 3 2 4" xfId="1374" xr:uid="{00000000-0005-0000-0000-0000E90E0000}"/>
    <cellStyle name="Normal 8 2 3 2 4 2" xfId="3604" xr:uid="{00000000-0005-0000-0000-0000EA0E0000}"/>
    <cellStyle name="Normal 8 2 3 2 5" xfId="1787" xr:uid="{00000000-0005-0000-0000-0000EB0E0000}"/>
    <cellStyle name="Normal 8 2 3 2 5 2" xfId="4017" xr:uid="{00000000-0005-0000-0000-0000EC0E0000}"/>
    <cellStyle name="Normal 8 2 3 2 6" xfId="2201" xr:uid="{00000000-0005-0000-0000-0000ED0E0000}"/>
    <cellStyle name="Normal 8 2 3 2 6 2" xfId="4430" xr:uid="{00000000-0005-0000-0000-0000EE0E0000}"/>
    <cellStyle name="Normal 8 2 3 2 7" xfId="2637" xr:uid="{00000000-0005-0000-0000-0000EF0E0000}"/>
    <cellStyle name="Normal 8 2 3 3" xfId="491" xr:uid="{00000000-0005-0000-0000-0000F00E0000}"/>
    <cellStyle name="Normal 8 2 3 3 2" xfId="959" xr:uid="{00000000-0005-0000-0000-0000F10E0000}"/>
    <cellStyle name="Normal 8 2 3 3 2 2" xfId="3193" xr:uid="{00000000-0005-0000-0000-0000F20E0000}"/>
    <cellStyle name="Normal 8 2 3 3 3" xfId="1376" xr:uid="{00000000-0005-0000-0000-0000F30E0000}"/>
    <cellStyle name="Normal 8 2 3 3 3 2" xfId="3606" xr:uid="{00000000-0005-0000-0000-0000F40E0000}"/>
    <cellStyle name="Normal 8 2 3 3 4" xfId="1789" xr:uid="{00000000-0005-0000-0000-0000F50E0000}"/>
    <cellStyle name="Normal 8 2 3 3 4 2" xfId="4019" xr:uid="{00000000-0005-0000-0000-0000F60E0000}"/>
    <cellStyle name="Normal 8 2 3 3 5" xfId="2203" xr:uid="{00000000-0005-0000-0000-0000F70E0000}"/>
    <cellStyle name="Normal 8 2 3 3 5 2" xfId="4432" xr:uid="{00000000-0005-0000-0000-0000F80E0000}"/>
    <cellStyle name="Normal 8 2 3 3 6" xfId="2639" xr:uid="{00000000-0005-0000-0000-0000F90E0000}"/>
    <cellStyle name="Normal 8 2 3 4" xfId="956" xr:uid="{00000000-0005-0000-0000-0000FA0E0000}"/>
    <cellStyle name="Normal 8 2 3 4 2" xfId="3190" xr:uid="{00000000-0005-0000-0000-0000FB0E0000}"/>
    <cellStyle name="Normal 8 2 3 5" xfId="1373" xr:uid="{00000000-0005-0000-0000-0000FC0E0000}"/>
    <cellStyle name="Normal 8 2 3 5 2" xfId="3603" xr:uid="{00000000-0005-0000-0000-0000FD0E0000}"/>
    <cellStyle name="Normal 8 2 3 6" xfId="1786" xr:uid="{00000000-0005-0000-0000-0000FE0E0000}"/>
    <cellStyle name="Normal 8 2 3 6 2" xfId="4016" xr:uid="{00000000-0005-0000-0000-0000FF0E0000}"/>
    <cellStyle name="Normal 8 2 3 7" xfId="2200" xr:uid="{00000000-0005-0000-0000-0000000F0000}"/>
    <cellStyle name="Normal 8 2 3 7 2" xfId="4429" xr:uid="{00000000-0005-0000-0000-0000010F0000}"/>
    <cellStyle name="Normal 8 2 3 8" xfId="2636" xr:uid="{00000000-0005-0000-0000-0000020F0000}"/>
    <cellStyle name="Normal 8 2 4" xfId="492" xr:uid="{00000000-0005-0000-0000-0000030F0000}"/>
    <cellStyle name="Normal 8 2 4 2" xfId="493" xr:uid="{00000000-0005-0000-0000-0000040F0000}"/>
    <cellStyle name="Normal 8 2 4 2 2" xfId="961" xr:uid="{00000000-0005-0000-0000-0000050F0000}"/>
    <cellStyle name="Normal 8 2 4 2 2 2" xfId="3195" xr:uid="{00000000-0005-0000-0000-0000060F0000}"/>
    <cellStyle name="Normal 8 2 4 2 3" xfId="1378" xr:uid="{00000000-0005-0000-0000-0000070F0000}"/>
    <cellStyle name="Normal 8 2 4 2 3 2" xfId="3608" xr:uid="{00000000-0005-0000-0000-0000080F0000}"/>
    <cellStyle name="Normal 8 2 4 2 4" xfId="1791" xr:uid="{00000000-0005-0000-0000-0000090F0000}"/>
    <cellStyle name="Normal 8 2 4 2 4 2" xfId="4021" xr:uid="{00000000-0005-0000-0000-00000A0F0000}"/>
    <cellStyle name="Normal 8 2 4 2 5" xfId="2205" xr:uid="{00000000-0005-0000-0000-00000B0F0000}"/>
    <cellStyle name="Normal 8 2 4 2 5 2" xfId="4434" xr:uid="{00000000-0005-0000-0000-00000C0F0000}"/>
    <cellStyle name="Normal 8 2 4 2 6" xfId="2641" xr:uid="{00000000-0005-0000-0000-00000D0F0000}"/>
    <cellStyle name="Normal 8 2 4 3" xfId="960" xr:uid="{00000000-0005-0000-0000-00000E0F0000}"/>
    <cellStyle name="Normal 8 2 4 3 2" xfId="3194" xr:uid="{00000000-0005-0000-0000-00000F0F0000}"/>
    <cellStyle name="Normal 8 2 4 4" xfId="1377" xr:uid="{00000000-0005-0000-0000-0000100F0000}"/>
    <cellStyle name="Normal 8 2 4 4 2" xfId="3607" xr:uid="{00000000-0005-0000-0000-0000110F0000}"/>
    <cellStyle name="Normal 8 2 4 5" xfId="1790" xr:uid="{00000000-0005-0000-0000-0000120F0000}"/>
    <cellStyle name="Normal 8 2 4 5 2" xfId="4020" xr:uid="{00000000-0005-0000-0000-0000130F0000}"/>
    <cellStyle name="Normal 8 2 4 6" xfId="2204" xr:uid="{00000000-0005-0000-0000-0000140F0000}"/>
    <cellStyle name="Normal 8 2 4 6 2" xfId="4433" xr:uid="{00000000-0005-0000-0000-0000150F0000}"/>
    <cellStyle name="Normal 8 2 4 7" xfId="2640" xr:uid="{00000000-0005-0000-0000-0000160F0000}"/>
    <cellStyle name="Normal 8 2 5" xfId="494" xr:uid="{00000000-0005-0000-0000-0000170F0000}"/>
    <cellStyle name="Normal 8 2 5 2" xfId="962" xr:uid="{00000000-0005-0000-0000-0000180F0000}"/>
    <cellStyle name="Normal 8 2 5 2 2" xfId="3196" xr:uid="{00000000-0005-0000-0000-0000190F0000}"/>
    <cellStyle name="Normal 8 2 5 3" xfId="1379" xr:uid="{00000000-0005-0000-0000-00001A0F0000}"/>
    <cellStyle name="Normal 8 2 5 3 2" xfId="3609" xr:uid="{00000000-0005-0000-0000-00001B0F0000}"/>
    <cellStyle name="Normal 8 2 5 4" xfId="1792" xr:uid="{00000000-0005-0000-0000-00001C0F0000}"/>
    <cellStyle name="Normal 8 2 5 4 2" xfId="4022" xr:uid="{00000000-0005-0000-0000-00001D0F0000}"/>
    <cellStyle name="Normal 8 2 5 5" xfId="2206" xr:uid="{00000000-0005-0000-0000-00001E0F0000}"/>
    <cellStyle name="Normal 8 2 5 5 2" xfId="4435" xr:uid="{00000000-0005-0000-0000-00001F0F0000}"/>
    <cellStyle name="Normal 8 2 5 6" xfId="2642" xr:uid="{00000000-0005-0000-0000-0000200F0000}"/>
    <cellStyle name="Normal 8 2 6" xfId="947" xr:uid="{00000000-0005-0000-0000-0000210F0000}"/>
    <cellStyle name="Normal 8 2 6 2" xfId="3181" xr:uid="{00000000-0005-0000-0000-0000220F0000}"/>
    <cellStyle name="Normal 8 2 7" xfId="1364" xr:uid="{00000000-0005-0000-0000-0000230F0000}"/>
    <cellStyle name="Normal 8 2 7 2" xfId="3594" xr:uid="{00000000-0005-0000-0000-0000240F0000}"/>
    <cellStyle name="Normal 8 2 8" xfId="1777" xr:uid="{00000000-0005-0000-0000-0000250F0000}"/>
    <cellStyle name="Normal 8 2 8 2" xfId="4007" xr:uid="{00000000-0005-0000-0000-0000260F0000}"/>
    <cellStyle name="Normal 8 2 9" xfId="2191" xr:uid="{00000000-0005-0000-0000-0000270F0000}"/>
    <cellStyle name="Normal 8 2 9 2" xfId="4420" xr:uid="{00000000-0005-0000-0000-0000280F0000}"/>
    <cellStyle name="Normal 8 3" xfId="495" xr:uid="{00000000-0005-0000-0000-0000290F0000}"/>
    <cellStyle name="Normal 8 3 2" xfId="496" xr:uid="{00000000-0005-0000-0000-00002A0F0000}"/>
    <cellStyle name="Normal 8 3 2 2" xfId="497" xr:uid="{00000000-0005-0000-0000-00002B0F0000}"/>
    <cellStyle name="Normal 8 3 2 2 2" xfId="498" xr:uid="{00000000-0005-0000-0000-00002C0F0000}"/>
    <cellStyle name="Normal 8 3 2 2 2 2" xfId="966" xr:uid="{00000000-0005-0000-0000-00002D0F0000}"/>
    <cellStyle name="Normal 8 3 2 2 2 2 2" xfId="3200" xr:uid="{00000000-0005-0000-0000-00002E0F0000}"/>
    <cellStyle name="Normal 8 3 2 2 2 3" xfId="1383" xr:uid="{00000000-0005-0000-0000-00002F0F0000}"/>
    <cellStyle name="Normal 8 3 2 2 2 3 2" xfId="3613" xr:uid="{00000000-0005-0000-0000-0000300F0000}"/>
    <cellStyle name="Normal 8 3 2 2 2 4" xfId="1796" xr:uid="{00000000-0005-0000-0000-0000310F0000}"/>
    <cellStyle name="Normal 8 3 2 2 2 4 2" xfId="4026" xr:uid="{00000000-0005-0000-0000-0000320F0000}"/>
    <cellStyle name="Normal 8 3 2 2 2 5" xfId="2210" xr:uid="{00000000-0005-0000-0000-0000330F0000}"/>
    <cellStyle name="Normal 8 3 2 2 2 5 2" xfId="4439" xr:uid="{00000000-0005-0000-0000-0000340F0000}"/>
    <cellStyle name="Normal 8 3 2 2 2 6" xfId="2646" xr:uid="{00000000-0005-0000-0000-0000350F0000}"/>
    <cellStyle name="Normal 8 3 2 2 3" xfId="965" xr:uid="{00000000-0005-0000-0000-0000360F0000}"/>
    <cellStyle name="Normal 8 3 2 2 3 2" xfId="3199" xr:uid="{00000000-0005-0000-0000-0000370F0000}"/>
    <cellStyle name="Normal 8 3 2 2 4" xfId="1382" xr:uid="{00000000-0005-0000-0000-0000380F0000}"/>
    <cellStyle name="Normal 8 3 2 2 4 2" xfId="3612" xr:uid="{00000000-0005-0000-0000-0000390F0000}"/>
    <cellStyle name="Normal 8 3 2 2 5" xfId="1795" xr:uid="{00000000-0005-0000-0000-00003A0F0000}"/>
    <cellStyle name="Normal 8 3 2 2 5 2" xfId="4025" xr:uid="{00000000-0005-0000-0000-00003B0F0000}"/>
    <cellStyle name="Normal 8 3 2 2 6" xfId="2209" xr:uid="{00000000-0005-0000-0000-00003C0F0000}"/>
    <cellStyle name="Normal 8 3 2 2 6 2" xfId="4438" xr:uid="{00000000-0005-0000-0000-00003D0F0000}"/>
    <cellStyle name="Normal 8 3 2 2 7" xfId="2645" xr:uid="{00000000-0005-0000-0000-00003E0F0000}"/>
    <cellStyle name="Normal 8 3 2 3" xfId="499" xr:uid="{00000000-0005-0000-0000-00003F0F0000}"/>
    <cellStyle name="Normal 8 3 2 3 2" xfId="967" xr:uid="{00000000-0005-0000-0000-0000400F0000}"/>
    <cellStyle name="Normal 8 3 2 3 2 2" xfId="3201" xr:uid="{00000000-0005-0000-0000-0000410F0000}"/>
    <cellStyle name="Normal 8 3 2 3 3" xfId="1384" xr:uid="{00000000-0005-0000-0000-0000420F0000}"/>
    <cellStyle name="Normal 8 3 2 3 3 2" xfId="3614" xr:uid="{00000000-0005-0000-0000-0000430F0000}"/>
    <cellStyle name="Normal 8 3 2 3 4" xfId="1797" xr:uid="{00000000-0005-0000-0000-0000440F0000}"/>
    <cellStyle name="Normal 8 3 2 3 4 2" xfId="4027" xr:uid="{00000000-0005-0000-0000-0000450F0000}"/>
    <cellStyle name="Normal 8 3 2 3 5" xfId="2211" xr:uid="{00000000-0005-0000-0000-0000460F0000}"/>
    <cellStyle name="Normal 8 3 2 3 5 2" xfId="4440" xr:uid="{00000000-0005-0000-0000-0000470F0000}"/>
    <cellStyle name="Normal 8 3 2 3 6" xfId="2647" xr:uid="{00000000-0005-0000-0000-0000480F0000}"/>
    <cellStyle name="Normal 8 3 2 4" xfId="964" xr:uid="{00000000-0005-0000-0000-0000490F0000}"/>
    <cellStyle name="Normal 8 3 2 4 2" xfId="3198" xr:uid="{00000000-0005-0000-0000-00004A0F0000}"/>
    <cellStyle name="Normal 8 3 2 5" xfId="1381" xr:uid="{00000000-0005-0000-0000-00004B0F0000}"/>
    <cellStyle name="Normal 8 3 2 5 2" xfId="3611" xr:uid="{00000000-0005-0000-0000-00004C0F0000}"/>
    <cellStyle name="Normal 8 3 2 6" xfId="1794" xr:uid="{00000000-0005-0000-0000-00004D0F0000}"/>
    <cellStyle name="Normal 8 3 2 6 2" xfId="4024" xr:uid="{00000000-0005-0000-0000-00004E0F0000}"/>
    <cellStyle name="Normal 8 3 2 7" xfId="2208" xr:uid="{00000000-0005-0000-0000-00004F0F0000}"/>
    <cellStyle name="Normal 8 3 2 7 2" xfId="4437" xr:uid="{00000000-0005-0000-0000-0000500F0000}"/>
    <cellStyle name="Normal 8 3 2 8" xfId="2644" xr:uid="{00000000-0005-0000-0000-0000510F0000}"/>
    <cellStyle name="Normal 8 3 3" xfId="500" xr:uid="{00000000-0005-0000-0000-0000520F0000}"/>
    <cellStyle name="Normal 8 3 3 2" xfId="501" xr:uid="{00000000-0005-0000-0000-0000530F0000}"/>
    <cellStyle name="Normal 8 3 3 2 2" xfId="969" xr:uid="{00000000-0005-0000-0000-0000540F0000}"/>
    <cellStyle name="Normal 8 3 3 2 2 2" xfId="3203" xr:uid="{00000000-0005-0000-0000-0000550F0000}"/>
    <cellStyle name="Normal 8 3 3 2 3" xfId="1386" xr:uid="{00000000-0005-0000-0000-0000560F0000}"/>
    <cellStyle name="Normal 8 3 3 2 3 2" xfId="3616" xr:uid="{00000000-0005-0000-0000-0000570F0000}"/>
    <cellStyle name="Normal 8 3 3 2 4" xfId="1799" xr:uid="{00000000-0005-0000-0000-0000580F0000}"/>
    <cellStyle name="Normal 8 3 3 2 4 2" xfId="4029" xr:uid="{00000000-0005-0000-0000-0000590F0000}"/>
    <cellStyle name="Normal 8 3 3 2 5" xfId="2213" xr:uid="{00000000-0005-0000-0000-00005A0F0000}"/>
    <cellStyle name="Normal 8 3 3 2 5 2" xfId="4442" xr:uid="{00000000-0005-0000-0000-00005B0F0000}"/>
    <cellStyle name="Normal 8 3 3 2 6" xfId="2649" xr:uid="{00000000-0005-0000-0000-00005C0F0000}"/>
    <cellStyle name="Normal 8 3 3 3" xfId="968" xr:uid="{00000000-0005-0000-0000-00005D0F0000}"/>
    <cellStyle name="Normal 8 3 3 3 2" xfId="3202" xr:uid="{00000000-0005-0000-0000-00005E0F0000}"/>
    <cellStyle name="Normal 8 3 3 4" xfId="1385" xr:uid="{00000000-0005-0000-0000-00005F0F0000}"/>
    <cellStyle name="Normal 8 3 3 4 2" xfId="3615" xr:uid="{00000000-0005-0000-0000-0000600F0000}"/>
    <cellStyle name="Normal 8 3 3 5" xfId="1798" xr:uid="{00000000-0005-0000-0000-0000610F0000}"/>
    <cellStyle name="Normal 8 3 3 5 2" xfId="4028" xr:uid="{00000000-0005-0000-0000-0000620F0000}"/>
    <cellStyle name="Normal 8 3 3 6" xfId="2212" xr:uid="{00000000-0005-0000-0000-0000630F0000}"/>
    <cellStyle name="Normal 8 3 3 6 2" xfId="4441" xr:uid="{00000000-0005-0000-0000-0000640F0000}"/>
    <cellStyle name="Normal 8 3 3 7" xfId="2648" xr:uid="{00000000-0005-0000-0000-0000650F0000}"/>
    <cellStyle name="Normal 8 3 4" xfId="502" xr:uid="{00000000-0005-0000-0000-0000660F0000}"/>
    <cellStyle name="Normal 8 3 4 2" xfId="970" xr:uid="{00000000-0005-0000-0000-0000670F0000}"/>
    <cellStyle name="Normal 8 3 4 2 2" xfId="3204" xr:uid="{00000000-0005-0000-0000-0000680F0000}"/>
    <cellStyle name="Normal 8 3 4 3" xfId="1387" xr:uid="{00000000-0005-0000-0000-0000690F0000}"/>
    <cellStyle name="Normal 8 3 4 3 2" xfId="3617" xr:uid="{00000000-0005-0000-0000-00006A0F0000}"/>
    <cellStyle name="Normal 8 3 4 4" xfId="1800" xr:uid="{00000000-0005-0000-0000-00006B0F0000}"/>
    <cellStyle name="Normal 8 3 4 4 2" xfId="4030" xr:uid="{00000000-0005-0000-0000-00006C0F0000}"/>
    <cellStyle name="Normal 8 3 4 5" xfId="2214" xr:uid="{00000000-0005-0000-0000-00006D0F0000}"/>
    <cellStyle name="Normal 8 3 4 5 2" xfId="4443" xr:uid="{00000000-0005-0000-0000-00006E0F0000}"/>
    <cellStyle name="Normal 8 3 4 6" xfId="2650" xr:uid="{00000000-0005-0000-0000-00006F0F0000}"/>
    <cellStyle name="Normal 8 3 5" xfId="963" xr:uid="{00000000-0005-0000-0000-0000700F0000}"/>
    <cellStyle name="Normal 8 3 5 2" xfId="3197" xr:uid="{00000000-0005-0000-0000-0000710F0000}"/>
    <cellStyle name="Normal 8 3 6" xfId="1380" xr:uid="{00000000-0005-0000-0000-0000720F0000}"/>
    <cellStyle name="Normal 8 3 6 2" xfId="3610" xr:uid="{00000000-0005-0000-0000-0000730F0000}"/>
    <cellStyle name="Normal 8 3 7" xfId="1793" xr:uid="{00000000-0005-0000-0000-0000740F0000}"/>
    <cellStyle name="Normal 8 3 7 2" xfId="4023" xr:uid="{00000000-0005-0000-0000-0000750F0000}"/>
    <cellStyle name="Normal 8 3 8" xfId="2207" xr:uid="{00000000-0005-0000-0000-0000760F0000}"/>
    <cellStyle name="Normal 8 3 8 2" xfId="4436" xr:uid="{00000000-0005-0000-0000-0000770F0000}"/>
    <cellStyle name="Normal 8 3 9" xfId="2643" xr:uid="{00000000-0005-0000-0000-0000780F0000}"/>
    <cellStyle name="Normal 8 4" xfId="503" xr:uid="{00000000-0005-0000-0000-0000790F0000}"/>
    <cellStyle name="Normal 8 4 2" xfId="504" xr:uid="{00000000-0005-0000-0000-00007A0F0000}"/>
    <cellStyle name="Normal 8 4 2 2" xfId="505" xr:uid="{00000000-0005-0000-0000-00007B0F0000}"/>
    <cellStyle name="Normal 8 4 2 2 2" xfId="973" xr:uid="{00000000-0005-0000-0000-00007C0F0000}"/>
    <cellStyle name="Normal 8 4 2 2 2 2" xfId="3207" xr:uid="{00000000-0005-0000-0000-00007D0F0000}"/>
    <cellStyle name="Normal 8 4 2 2 3" xfId="1390" xr:uid="{00000000-0005-0000-0000-00007E0F0000}"/>
    <cellStyle name="Normal 8 4 2 2 3 2" xfId="3620" xr:uid="{00000000-0005-0000-0000-00007F0F0000}"/>
    <cellStyle name="Normal 8 4 2 2 4" xfId="1803" xr:uid="{00000000-0005-0000-0000-0000800F0000}"/>
    <cellStyle name="Normal 8 4 2 2 4 2" xfId="4033" xr:uid="{00000000-0005-0000-0000-0000810F0000}"/>
    <cellStyle name="Normal 8 4 2 2 5" xfId="2217" xr:uid="{00000000-0005-0000-0000-0000820F0000}"/>
    <cellStyle name="Normal 8 4 2 2 5 2" xfId="4446" xr:uid="{00000000-0005-0000-0000-0000830F0000}"/>
    <cellStyle name="Normal 8 4 2 2 6" xfId="2653" xr:uid="{00000000-0005-0000-0000-0000840F0000}"/>
    <cellStyle name="Normal 8 4 2 3" xfId="972" xr:uid="{00000000-0005-0000-0000-0000850F0000}"/>
    <cellStyle name="Normal 8 4 2 3 2" xfId="3206" xr:uid="{00000000-0005-0000-0000-0000860F0000}"/>
    <cellStyle name="Normal 8 4 2 4" xfId="1389" xr:uid="{00000000-0005-0000-0000-0000870F0000}"/>
    <cellStyle name="Normal 8 4 2 4 2" xfId="3619" xr:uid="{00000000-0005-0000-0000-0000880F0000}"/>
    <cellStyle name="Normal 8 4 2 5" xfId="1802" xr:uid="{00000000-0005-0000-0000-0000890F0000}"/>
    <cellStyle name="Normal 8 4 2 5 2" xfId="4032" xr:uid="{00000000-0005-0000-0000-00008A0F0000}"/>
    <cellStyle name="Normal 8 4 2 6" xfId="2216" xr:uid="{00000000-0005-0000-0000-00008B0F0000}"/>
    <cellStyle name="Normal 8 4 2 6 2" xfId="4445" xr:uid="{00000000-0005-0000-0000-00008C0F0000}"/>
    <cellStyle name="Normal 8 4 2 7" xfId="2652" xr:uid="{00000000-0005-0000-0000-00008D0F0000}"/>
    <cellStyle name="Normal 8 4 3" xfId="506" xr:uid="{00000000-0005-0000-0000-00008E0F0000}"/>
    <cellStyle name="Normal 8 4 3 2" xfId="974" xr:uid="{00000000-0005-0000-0000-00008F0F0000}"/>
    <cellStyle name="Normal 8 4 3 2 2" xfId="3208" xr:uid="{00000000-0005-0000-0000-0000900F0000}"/>
    <cellStyle name="Normal 8 4 3 3" xfId="1391" xr:uid="{00000000-0005-0000-0000-0000910F0000}"/>
    <cellStyle name="Normal 8 4 3 3 2" xfId="3621" xr:uid="{00000000-0005-0000-0000-0000920F0000}"/>
    <cellStyle name="Normal 8 4 3 4" xfId="1804" xr:uid="{00000000-0005-0000-0000-0000930F0000}"/>
    <cellStyle name="Normal 8 4 3 4 2" xfId="4034" xr:uid="{00000000-0005-0000-0000-0000940F0000}"/>
    <cellStyle name="Normal 8 4 3 5" xfId="2218" xr:uid="{00000000-0005-0000-0000-0000950F0000}"/>
    <cellStyle name="Normal 8 4 3 5 2" xfId="4447" xr:uid="{00000000-0005-0000-0000-0000960F0000}"/>
    <cellStyle name="Normal 8 4 3 6" xfId="2654" xr:uid="{00000000-0005-0000-0000-0000970F0000}"/>
    <cellStyle name="Normal 8 4 4" xfId="971" xr:uid="{00000000-0005-0000-0000-0000980F0000}"/>
    <cellStyle name="Normal 8 4 4 2" xfId="3205" xr:uid="{00000000-0005-0000-0000-0000990F0000}"/>
    <cellStyle name="Normal 8 4 5" xfId="1388" xr:uid="{00000000-0005-0000-0000-00009A0F0000}"/>
    <cellStyle name="Normal 8 4 5 2" xfId="3618" xr:uid="{00000000-0005-0000-0000-00009B0F0000}"/>
    <cellStyle name="Normal 8 4 6" xfId="1801" xr:uid="{00000000-0005-0000-0000-00009C0F0000}"/>
    <cellStyle name="Normal 8 4 6 2" xfId="4031" xr:uid="{00000000-0005-0000-0000-00009D0F0000}"/>
    <cellStyle name="Normal 8 4 7" xfId="2215" xr:uid="{00000000-0005-0000-0000-00009E0F0000}"/>
    <cellStyle name="Normal 8 4 7 2" xfId="4444" xr:uid="{00000000-0005-0000-0000-00009F0F0000}"/>
    <cellStyle name="Normal 8 4 8" xfId="2651" xr:uid="{00000000-0005-0000-0000-0000A00F0000}"/>
    <cellStyle name="Normal 8 5" xfId="507" xr:uid="{00000000-0005-0000-0000-0000A10F0000}"/>
    <cellStyle name="Normal 8 5 2" xfId="508" xr:uid="{00000000-0005-0000-0000-0000A20F0000}"/>
    <cellStyle name="Normal 8 5 2 2" xfId="976" xr:uid="{00000000-0005-0000-0000-0000A30F0000}"/>
    <cellStyle name="Normal 8 5 2 2 2" xfId="3210" xr:uid="{00000000-0005-0000-0000-0000A40F0000}"/>
    <cellStyle name="Normal 8 5 2 3" xfId="1393" xr:uid="{00000000-0005-0000-0000-0000A50F0000}"/>
    <cellStyle name="Normal 8 5 2 3 2" xfId="3623" xr:uid="{00000000-0005-0000-0000-0000A60F0000}"/>
    <cellStyle name="Normal 8 5 2 4" xfId="1806" xr:uid="{00000000-0005-0000-0000-0000A70F0000}"/>
    <cellStyle name="Normal 8 5 2 4 2" xfId="4036" xr:uid="{00000000-0005-0000-0000-0000A80F0000}"/>
    <cellStyle name="Normal 8 5 2 5" xfId="2220" xr:uid="{00000000-0005-0000-0000-0000A90F0000}"/>
    <cellStyle name="Normal 8 5 2 5 2" xfId="4449" xr:uid="{00000000-0005-0000-0000-0000AA0F0000}"/>
    <cellStyle name="Normal 8 5 2 6" xfId="2656" xr:uid="{00000000-0005-0000-0000-0000AB0F0000}"/>
    <cellStyle name="Normal 8 5 3" xfId="975" xr:uid="{00000000-0005-0000-0000-0000AC0F0000}"/>
    <cellStyle name="Normal 8 5 3 2" xfId="3209" xr:uid="{00000000-0005-0000-0000-0000AD0F0000}"/>
    <cellStyle name="Normal 8 5 4" xfId="1392" xr:uid="{00000000-0005-0000-0000-0000AE0F0000}"/>
    <cellStyle name="Normal 8 5 4 2" xfId="3622" xr:uid="{00000000-0005-0000-0000-0000AF0F0000}"/>
    <cellStyle name="Normal 8 5 5" xfId="1805" xr:uid="{00000000-0005-0000-0000-0000B00F0000}"/>
    <cellStyle name="Normal 8 5 5 2" xfId="4035" xr:uid="{00000000-0005-0000-0000-0000B10F0000}"/>
    <cellStyle name="Normal 8 5 6" xfId="2219" xr:uid="{00000000-0005-0000-0000-0000B20F0000}"/>
    <cellStyle name="Normal 8 5 6 2" xfId="4448" xr:uid="{00000000-0005-0000-0000-0000B30F0000}"/>
    <cellStyle name="Normal 8 5 7" xfId="2655" xr:uid="{00000000-0005-0000-0000-0000B40F0000}"/>
    <cellStyle name="Normal 8 6" xfId="509" xr:uid="{00000000-0005-0000-0000-0000B50F0000}"/>
    <cellStyle name="Normal 8 6 2" xfId="977" xr:uid="{00000000-0005-0000-0000-0000B60F0000}"/>
    <cellStyle name="Normal 8 6 2 2" xfId="3211" xr:uid="{00000000-0005-0000-0000-0000B70F0000}"/>
    <cellStyle name="Normal 8 6 3" xfId="1394" xr:uid="{00000000-0005-0000-0000-0000B80F0000}"/>
    <cellStyle name="Normal 8 6 3 2" xfId="3624" xr:uid="{00000000-0005-0000-0000-0000B90F0000}"/>
    <cellStyle name="Normal 8 6 4" xfId="1807" xr:uid="{00000000-0005-0000-0000-0000BA0F0000}"/>
    <cellStyle name="Normal 8 6 4 2" xfId="4037" xr:uid="{00000000-0005-0000-0000-0000BB0F0000}"/>
    <cellStyle name="Normal 8 6 5" xfId="2221" xr:uid="{00000000-0005-0000-0000-0000BC0F0000}"/>
    <cellStyle name="Normal 8 6 5 2" xfId="4450" xr:uid="{00000000-0005-0000-0000-0000BD0F0000}"/>
    <cellStyle name="Normal 8 6 6" xfId="2657" xr:uid="{00000000-0005-0000-0000-0000BE0F0000}"/>
    <cellStyle name="Normal 8 7" xfId="946" xr:uid="{00000000-0005-0000-0000-0000BF0F0000}"/>
    <cellStyle name="Normal 8 7 2" xfId="3180" xr:uid="{00000000-0005-0000-0000-0000C00F0000}"/>
    <cellStyle name="Normal 8 8" xfId="1363" xr:uid="{00000000-0005-0000-0000-0000C10F0000}"/>
    <cellStyle name="Normal 8 8 2" xfId="3593" xr:uid="{00000000-0005-0000-0000-0000C20F0000}"/>
    <cellStyle name="Normal 8 9" xfId="1776" xr:uid="{00000000-0005-0000-0000-0000C30F0000}"/>
    <cellStyle name="Normal 8 9 2" xfId="4006" xr:uid="{00000000-0005-0000-0000-0000C40F0000}"/>
    <cellStyle name="Normal 9" xfId="510" xr:uid="{00000000-0005-0000-0000-0000C50F0000}"/>
    <cellStyle name="Normal 9 2" xfId="511" xr:uid="{00000000-0005-0000-0000-0000C60F0000}"/>
    <cellStyle name="Normal 9 2 10" xfId="2658" xr:uid="{00000000-0005-0000-0000-0000C70F0000}"/>
    <cellStyle name="Normal 9 2 2" xfId="512" xr:uid="{00000000-0005-0000-0000-0000C80F0000}"/>
    <cellStyle name="Normal 9 2 2 2" xfId="513" xr:uid="{00000000-0005-0000-0000-0000C90F0000}"/>
    <cellStyle name="Normal 9 2 2 2 2" xfId="514" xr:uid="{00000000-0005-0000-0000-0000CA0F0000}"/>
    <cellStyle name="Normal 9 2 2 2 2 2" xfId="515" xr:uid="{00000000-0005-0000-0000-0000CB0F0000}"/>
    <cellStyle name="Normal 9 2 2 2 2 2 2" xfId="983" xr:uid="{00000000-0005-0000-0000-0000CC0F0000}"/>
    <cellStyle name="Normal 9 2 2 2 2 2 2 2" xfId="3216" xr:uid="{00000000-0005-0000-0000-0000CD0F0000}"/>
    <cellStyle name="Normal 9 2 2 2 2 2 3" xfId="1399" xr:uid="{00000000-0005-0000-0000-0000CE0F0000}"/>
    <cellStyle name="Normal 9 2 2 2 2 2 3 2" xfId="3629" xr:uid="{00000000-0005-0000-0000-0000CF0F0000}"/>
    <cellStyle name="Normal 9 2 2 2 2 2 4" xfId="1812" xr:uid="{00000000-0005-0000-0000-0000D00F0000}"/>
    <cellStyle name="Normal 9 2 2 2 2 2 4 2" xfId="4042" xr:uid="{00000000-0005-0000-0000-0000D10F0000}"/>
    <cellStyle name="Normal 9 2 2 2 2 2 5" xfId="2226" xr:uid="{00000000-0005-0000-0000-0000D20F0000}"/>
    <cellStyle name="Normal 9 2 2 2 2 2 5 2" xfId="4455" xr:uid="{00000000-0005-0000-0000-0000D30F0000}"/>
    <cellStyle name="Normal 9 2 2 2 2 2 6" xfId="2662" xr:uid="{00000000-0005-0000-0000-0000D40F0000}"/>
    <cellStyle name="Normal 9 2 2 2 2 3" xfId="982" xr:uid="{00000000-0005-0000-0000-0000D50F0000}"/>
    <cellStyle name="Normal 9 2 2 2 2 3 2" xfId="3215" xr:uid="{00000000-0005-0000-0000-0000D60F0000}"/>
    <cellStyle name="Normal 9 2 2 2 2 4" xfId="1398" xr:uid="{00000000-0005-0000-0000-0000D70F0000}"/>
    <cellStyle name="Normal 9 2 2 2 2 4 2" xfId="3628" xr:uid="{00000000-0005-0000-0000-0000D80F0000}"/>
    <cellStyle name="Normal 9 2 2 2 2 5" xfId="1811" xr:uid="{00000000-0005-0000-0000-0000D90F0000}"/>
    <cellStyle name="Normal 9 2 2 2 2 5 2" xfId="4041" xr:uid="{00000000-0005-0000-0000-0000DA0F0000}"/>
    <cellStyle name="Normal 9 2 2 2 2 6" xfId="2225" xr:uid="{00000000-0005-0000-0000-0000DB0F0000}"/>
    <cellStyle name="Normal 9 2 2 2 2 6 2" xfId="4454" xr:uid="{00000000-0005-0000-0000-0000DC0F0000}"/>
    <cellStyle name="Normal 9 2 2 2 2 7" xfId="2661" xr:uid="{00000000-0005-0000-0000-0000DD0F0000}"/>
    <cellStyle name="Normal 9 2 2 2 3" xfId="516" xr:uid="{00000000-0005-0000-0000-0000DE0F0000}"/>
    <cellStyle name="Normal 9 2 2 2 3 2" xfId="984" xr:uid="{00000000-0005-0000-0000-0000DF0F0000}"/>
    <cellStyle name="Normal 9 2 2 2 3 2 2" xfId="3217" xr:uid="{00000000-0005-0000-0000-0000E00F0000}"/>
    <cellStyle name="Normal 9 2 2 2 3 3" xfId="1400" xr:uid="{00000000-0005-0000-0000-0000E10F0000}"/>
    <cellStyle name="Normal 9 2 2 2 3 3 2" xfId="3630" xr:uid="{00000000-0005-0000-0000-0000E20F0000}"/>
    <cellStyle name="Normal 9 2 2 2 3 4" xfId="1813" xr:uid="{00000000-0005-0000-0000-0000E30F0000}"/>
    <cellStyle name="Normal 9 2 2 2 3 4 2" xfId="4043" xr:uid="{00000000-0005-0000-0000-0000E40F0000}"/>
    <cellStyle name="Normal 9 2 2 2 3 5" xfId="2227" xr:uid="{00000000-0005-0000-0000-0000E50F0000}"/>
    <cellStyle name="Normal 9 2 2 2 3 5 2" xfId="4456" xr:uid="{00000000-0005-0000-0000-0000E60F0000}"/>
    <cellStyle name="Normal 9 2 2 2 3 6" xfId="2663" xr:uid="{00000000-0005-0000-0000-0000E70F0000}"/>
    <cellStyle name="Normal 9 2 2 2 4" xfId="981" xr:uid="{00000000-0005-0000-0000-0000E80F0000}"/>
    <cellStyle name="Normal 9 2 2 2 4 2" xfId="3214" xr:uid="{00000000-0005-0000-0000-0000E90F0000}"/>
    <cellStyle name="Normal 9 2 2 2 5" xfId="1397" xr:uid="{00000000-0005-0000-0000-0000EA0F0000}"/>
    <cellStyle name="Normal 9 2 2 2 5 2" xfId="3627" xr:uid="{00000000-0005-0000-0000-0000EB0F0000}"/>
    <cellStyle name="Normal 9 2 2 2 6" xfId="1810" xr:uid="{00000000-0005-0000-0000-0000EC0F0000}"/>
    <cellStyle name="Normal 9 2 2 2 6 2" xfId="4040" xr:uid="{00000000-0005-0000-0000-0000ED0F0000}"/>
    <cellStyle name="Normal 9 2 2 2 7" xfId="2224" xr:uid="{00000000-0005-0000-0000-0000EE0F0000}"/>
    <cellStyle name="Normal 9 2 2 2 7 2" xfId="4453" xr:uid="{00000000-0005-0000-0000-0000EF0F0000}"/>
    <cellStyle name="Normal 9 2 2 2 8" xfId="2660" xr:uid="{00000000-0005-0000-0000-0000F00F0000}"/>
    <cellStyle name="Normal 9 2 2 3" xfId="517" xr:uid="{00000000-0005-0000-0000-0000F10F0000}"/>
    <cellStyle name="Normal 9 2 2 3 2" xfId="518" xr:uid="{00000000-0005-0000-0000-0000F20F0000}"/>
    <cellStyle name="Normal 9 2 2 3 2 2" xfId="986" xr:uid="{00000000-0005-0000-0000-0000F30F0000}"/>
    <cellStyle name="Normal 9 2 2 3 2 2 2" xfId="3219" xr:uid="{00000000-0005-0000-0000-0000F40F0000}"/>
    <cellStyle name="Normal 9 2 2 3 2 3" xfId="1402" xr:uid="{00000000-0005-0000-0000-0000F50F0000}"/>
    <cellStyle name="Normal 9 2 2 3 2 3 2" xfId="3632" xr:uid="{00000000-0005-0000-0000-0000F60F0000}"/>
    <cellStyle name="Normal 9 2 2 3 2 4" xfId="1815" xr:uid="{00000000-0005-0000-0000-0000F70F0000}"/>
    <cellStyle name="Normal 9 2 2 3 2 4 2" xfId="4045" xr:uid="{00000000-0005-0000-0000-0000F80F0000}"/>
    <cellStyle name="Normal 9 2 2 3 2 5" xfId="2229" xr:uid="{00000000-0005-0000-0000-0000F90F0000}"/>
    <cellStyle name="Normal 9 2 2 3 2 5 2" xfId="4458" xr:uid="{00000000-0005-0000-0000-0000FA0F0000}"/>
    <cellStyle name="Normal 9 2 2 3 2 6" xfId="2665" xr:uid="{00000000-0005-0000-0000-0000FB0F0000}"/>
    <cellStyle name="Normal 9 2 2 3 3" xfId="985" xr:uid="{00000000-0005-0000-0000-0000FC0F0000}"/>
    <cellStyle name="Normal 9 2 2 3 3 2" xfId="3218" xr:uid="{00000000-0005-0000-0000-0000FD0F0000}"/>
    <cellStyle name="Normal 9 2 2 3 4" xfId="1401" xr:uid="{00000000-0005-0000-0000-0000FE0F0000}"/>
    <cellStyle name="Normal 9 2 2 3 4 2" xfId="3631" xr:uid="{00000000-0005-0000-0000-0000FF0F0000}"/>
    <cellStyle name="Normal 9 2 2 3 5" xfId="1814" xr:uid="{00000000-0005-0000-0000-000000100000}"/>
    <cellStyle name="Normal 9 2 2 3 5 2" xfId="4044" xr:uid="{00000000-0005-0000-0000-000001100000}"/>
    <cellStyle name="Normal 9 2 2 3 6" xfId="2228" xr:uid="{00000000-0005-0000-0000-000002100000}"/>
    <cellStyle name="Normal 9 2 2 3 6 2" xfId="4457" xr:uid="{00000000-0005-0000-0000-000003100000}"/>
    <cellStyle name="Normal 9 2 2 3 7" xfId="2664" xr:uid="{00000000-0005-0000-0000-000004100000}"/>
    <cellStyle name="Normal 9 2 2 4" xfId="519" xr:uid="{00000000-0005-0000-0000-000005100000}"/>
    <cellStyle name="Normal 9 2 2 4 2" xfId="987" xr:uid="{00000000-0005-0000-0000-000006100000}"/>
    <cellStyle name="Normal 9 2 2 4 2 2" xfId="3220" xr:uid="{00000000-0005-0000-0000-000007100000}"/>
    <cellStyle name="Normal 9 2 2 4 3" xfId="1403" xr:uid="{00000000-0005-0000-0000-000008100000}"/>
    <cellStyle name="Normal 9 2 2 4 3 2" xfId="3633" xr:uid="{00000000-0005-0000-0000-000009100000}"/>
    <cellStyle name="Normal 9 2 2 4 4" xfId="1816" xr:uid="{00000000-0005-0000-0000-00000A100000}"/>
    <cellStyle name="Normal 9 2 2 4 4 2" xfId="4046" xr:uid="{00000000-0005-0000-0000-00000B100000}"/>
    <cellStyle name="Normal 9 2 2 4 5" xfId="2230" xr:uid="{00000000-0005-0000-0000-00000C100000}"/>
    <cellStyle name="Normal 9 2 2 4 5 2" xfId="4459" xr:uid="{00000000-0005-0000-0000-00000D100000}"/>
    <cellStyle name="Normal 9 2 2 4 6" xfId="2666" xr:uid="{00000000-0005-0000-0000-00000E100000}"/>
    <cellStyle name="Normal 9 2 2 5" xfId="980" xr:uid="{00000000-0005-0000-0000-00000F100000}"/>
    <cellStyle name="Normal 9 2 2 5 2" xfId="3213" xr:uid="{00000000-0005-0000-0000-000010100000}"/>
    <cellStyle name="Normal 9 2 2 6" xfId="1396" xr:uid="{00000000-0005-0000-0000-000011100000}"/>
    <cellStyle name="Normal 9 2 2 6 2" xfId="3626" xr:uid="{00000000-0005-0000-0000-000012100000}"/>
    <cellStyle name="Normal 9 2 2 7" xfId="1809" xr:uid="{00000000-0005-0000-0000-000013100000}"/>
    <cellStyle name="Normal 9 2 2 7 2" xfId="4039" xr:uid="{00000000-0005-0000-0000-000014100000}"/>
    <cellStyle name="Normal 9 2 2 8" xfId="2223" xr:uid="{00000000-0005-0000-0000-000015100000}"/>
    <cellStyle name="Normal 9 2 2 8 2" xfId="4452" xr:uid="{00000000-0005-0000-0000-000016100000}"/>
    <cellStyle name="Normal 9 2 2 9" xfId="2659" xr:uid="{00000000-0005-0000-0000-000017100000}"/>
    <cellStyle name="Normal 9 2 3" xfId="520" xr:uid="{00000000-0005-0000-0000-000018100000}"/>
    <cellStyle name="Normal 9 2 3 2" xfId="521" xr:uid="{00000000-0005-0000-0000-000019100000}"/>
    <cellStyle name="Normal 9 2 3 2 2" xfId="522" xr:uid="{00000000-0005-0000-0000-00001A100000}"/>
    <cellStyle name="Normal 9 2 3 2 2 2" xfId="990" xr:uid="{00000000-0005-0000-0000-00001B100000}"/>
    <cellStyle name="Normal 9 2 3 2 2 2 2" xfId="3223" xr:uid="{00000000-0005-0000-0000-00001C100000}"/>
    <cellStyle name="Normal 9 2 3 2 2 3" xfId="1406" xr:uid="{00000000-0005-0000-0000-00001D100000}"/>
    <cellStyle name="Normal 9 2 3 2 2 3 2" xfId="3636" xr:uid="{00000000-0005-0000-0000-00001E100000}"/>
    <cellStyle name="Normal 9 2 3 2 2 4" xfId="1819" xr:uid="{00000000-0005-0000-0000-00001F100000}"/>
    <cellStyle name="Normal 9 2 3 2 2 4 2" xfId="4049" xr:uid="{00000000-0005-0000-0000-000020100000}"/>
    <cellStyle name="Normal 9 2 3 2 2 5" xfId="2233" xr:uid="{00000000-0005-0000-0000-000021100000}"/>
    <cellStyle name="Normal 9 2 3 2 2 5 2" xfId="4462" xr:uid="{00000000-0005-0000-0000-000022100000}"/>
    <cellStyle name="Normal 9 2 3 2 2 6" xfId="2669" xr:uid="{00000000-0005-0000-0000-000023100000}"/>
    <cellStyle name="Normal 9 2 3 2 3" xfId="989" xr:uid="{00000000-0005-0000-0000-000024100000}"/>
    <cellStyle name="Normal 9 2 3 2 3 2" xfId="3222" xr:uid="{00000000-0005-0000-0000-000025100000}"/>
    <cellStyle name="Normal 9 2 3 2 4" xfId="1405" xr:uid="{00000000-0005-0000-0000-000026100000}"/>
    <cellStyle name="Normal 9 2 3 2 4 2" xfId="3635" xr:uid="{00000000-0005-0000-0000-000027100000}"/>
    <cellStyle name="Normal 9 2 3 2 5" xfId="1818" xr:uid="{00000000-0005-0000-0000-000028100000}"/>
    <cellStyle name="Normal 9 2 3 2 5 2" xfId="4048" xr:uid="{00000000-0005-0000-0000-000029100000}"/>
    <cellStyle name="Normal 9 2 3 2 6" xfId="2232" xr:uid="{00000000-0005-0000-0000-00002A100000}"/>
    <cellStyle name="Normal 9 2 3 2 6 2" xfId="4461" xr:uid="{00000000-0005-0000-0000-00002B100000}"/>
    <cellStyle name="Normal 9 2 3 2 7" xfId="2668" xr:uid="{00000000-0005-0000-0000-00002C100000}"/>
    <cellStyle name="Normal 9 2 3 3" xfId="523" xr:uid="{00000000-0005-0000-0000-00002D100000}"/>
    <cellStyle name="Normal 9 2 3 3 2" xfId="991" xr:uid="{00000000-0005-0000-0000-00002E100000}"/>
    <cellStyle name="Normal 9 2 3 3 2 2" xfId="3224" xr:uid="{00000000-0005-0000-0000-00002F100000}"/>
    <cellStyle name="Normal 9 2 3 3 3" xfId="1407" xr:uid="{00000000-0005-0000-0000-000030100000}"/>
    <cellStyle name="Normal 9 2 3 3 3 2" xfId="3637" xr:uid="{00000000-0005-0000-0000-000031100000}"/>
    <cellStyle name="Normal 9 2 3 3 4" xfId="1820" xr:uid="{00000000-0005-0000-0000-000032100000}"/>
    <cellStyle name="Normal 9 2 3 3 4 2" xfId="4050" xr:uid="{00000000-0005-0000-0000-000033100000}"/>
    <cellStyle name="Normal 9 2 3 3 5" xfId="2234" xr:uid="{00000000-0005-0000-0000-000034100000}"/>
    <cellStyle name="Normal 9 2 3 3 5 2" xfId="4463" xr:uid="{00000000-0005-0000-0000-000035100000}"/>
    <cellStyle name="Normal 9 2 3 3 6" xfId="2670" xr:uid="{00000000-0005-0000-0000-000036100000}"/>
    <cellStyle name="Normal 9 2 3 4" xfId="988" xr:uid="{00000000-0005-0000-0000-000037100000}"/>
    <cellStyle name="Normal 9 2 3 4 2" xfId="3221" xr:uid="{00000000-0005-0000-0000-000038100000}"/>
    <cellStyle name="Normal 9 2 3 5" xfId="1404" xr:uid="{00000000-0005-0000-0000-000039100000}"/>
    <cellStyle name="Normal 9 2 3 5 2" xfId="3634" xr:uid="{00000000-0005-0000-0000-00003A100000}"/>
    <cellStyle name="Normal 9 2 3 6" xfId="1817" xr:uid="{00000000-0005-0000-0000-00003B100000}"/>
    <cellStyle name="Normal 9 2 3 6 2" xfId="4047" xr:uid="{00000000-0005-0000-0000-00003C100000}"/>
    <cellStyle name="Normal 9 2 3 7" xfId="2231" xr:uid="{00000000-0005-0000-0000-00003D100000}"/>
    <cellStyle name="Normal 9 2 3 7 2" xfId="4460" xr:uid="{00000000-0005-0000-0000-00003E100000}"/>
    <cellStyle name="Normal 9 2 3 8" xfId="2667" xr:uid="{00000000-0005-0000-0000-00003F100000}"/>
    <cellStyle name="Normal 9 2 4" xfId="524" xr:uid="{00000000-0005-0000-0000-000040100000}"/>
    <cellStyle name="Normal 9 2 4 2" xfId="525" xr:uid="{00000000-0005-0000-0000-000041100000}"/>
    <cellStyle name="Normal 9 2 4 2 2" xfId="993" xr:uid="{00000000-0005-0000-0000-000042100000}"/>
    <cellStyle name="Normal 9 2 4 2 2 2" xfId="3226" xr:uid="{00000000-0005-0000-0000-000043100000}"/>
    <cellStyle name="Normal 9 2 4 2 3" xfId="1409" xr:uid="{00000000-0005-0000-0000-000044100000}"/>
    <cellStyle name="Normal 9 2 4 2 3 2" xfId="3639" xr:uid="{00000000-0005-0000-0000-000045100000}"/>
    <cellStyle name="Normal 9 2 4 2 4" xfId="1822" xr:uid="{00000000-0005-0000-0000-000046100000}"/>
    <cellStyle name="Normal 9 2 4 2 4 2" xfId="4052" xr:uid="{00000000-0005-0000-0000-000047100000}"/>
    <cellStyle name="Normal 9 2 4 2 5" xfId="2236" xr:uid="{00000000-0005-0000-0000-000048100000}"/>
    <cellStyle name="Normal 9 2 4 2 5 2" xfId="4465" xr:uid="{00000000-0005-0000-0000-000049100000}"/>
    <cellStyle name="Normal 9 2 4 2 6" xfId="2672" xr:uid="{00000000-0005-0000-0000-00004A100000}"/>
    <cellStyle name="Normal 9 2 4 3" xfId="992" xr:uid="{00000000-0005-0000-0000-00004B100000}"/>
    <cellStyle name="Normal 9 2 4 3 2" xfId="3225" xr:uid="{00000000-0005-0000-0000-00004C100000}"/>
    <cellStyle name="Normal 9 2 4 4" xfId="1408" xr:uid="{00000000-0005-0000-0000-00004D100000}"/>
    <cellStyle name="Normal 9 2 4 4 2" xfId="3638" xr:uid="{00000000-0005-0000-0000-00004E100000}"/>
    <cellStyle name="Normal 9 2 4 5" xfId="1821" xr:uid="{00000000-0005-0000-0000-00004F100000}"/>
    <cellStyle name="Normal 9 2 4 5 2" xfId="4051" xr:uid="{00000000-0005-0000-0000-000050100000}"/>
    <cellStyle name="Normal 9 2 4 6" xfId="2235" xr:uid="{00000000-0005-0000-0000-000051100000}"/>
    <cellStyle name="Normal 9 2 4 6 2" xfId="4464" xr:uid="{00000000-0005-0000-0000-000052100000}"/>
    <cellStyle name="Normal 9 2 4 7" xfId="2671" xr:uid="{00000000-0005-0000-0000-000053100000}"/>
    <cellStyle name="Normal 9 2 5" xfId="526" xr:uid="{00000000-0005-0000-0000-000054100000}"/>
    <cellStyle name="Normal 9 2 5 2" xfId="994" xr:uid="{00000000-0005-0000-0000-000055100000}"/>
    <cellStyle name="Normal 9 2 5 2 2" xfId="3227" xr:uid="{00000000-0005-0000-0000-000056100000}"/>
    <cellStyle name="Normal 9 2 5 3" xfId="1410" xr:uid="{00000000-0005-0000-0000-000057100000}"/>
    <cellStyle name="Normal 9 2 5 3 2" xfId="3640" xr:uid="{00000000-0005-0000-0000-000058100000}"/>
    <cellStyle name="Normal 9 2 5 4" xfId="1823" xr:uid="{00000000-0005-0000-0000-000059100000}"/>
    <cellStyle name="Normal 9 2 5 4 2" xfId="4053" xr:uid="{00000000-0005-0000-0000-00005A100000}"/>
    <cellStyle name="Normal 9 2 5 5" xfId="2237" xr:uid="{00000000-0005-0000-0000-00005B100000}"/>
    <cellStyle name="Normal 9 2 5 5 2" xfId="4466" xr:uid="{00000000-0005-0000-0000-00005C100000}"/>
    <cellStyle name="Normal 9 2 5 6" xfId="2673" xr:uid="{00000000-0005-0000-0000-00005D100000}"/>
    <cellStyle name="Normal 9 2 6" xfId="979" xr:uid="{00000000-0005-0000-0000-00005E100000}"/>
    <cellStyle name="Normal 9 2 6 2" xfId="3212" xr:uid="{00000000-0005-0000-0000-00005F100000}"/>
    <cellStyle name="Normal 9 2 7" xfId="1395" xr:uid="{00000000-0005-0000-0000-000060100000}"/>
    <cellStyle name="Normal 9 2 7 2" xfId="3625" xr:uid="{00000000-0005-0000-0000-000061100000}"/>
    <cellStyle name="Normal 9 2 8" xfId="1808" xr:uid="{00000000-0005-0000-0000-000062100000}"/>
    <cellStyle name="Normal 9 2 8 2" xfId="4038" xr:uid="{00000000-0005-0000-0000-000063100000}"/>
    <cellStyle name="Normal 9 2 9" xfId="2222" xr:uid="{00000000-0005-0000-0000-000064100000}"/>
    <cellStyle name="Normal 9 2 9 2" xfId="4451" xr:uid="{00000000-0005-0000-0000-000065100000}"/>
    <cellStyle name="Normal 9 3" xfId="527" xr:uid="{00000000-0005-0000-0000-000066100000}"/>
    <cellStyle name="Normal 9 3 2" xfId="528" xr:uid="{00000000-0005-0000-0000-000067100000}"/>
    <cellStyle name="Normal 9 3 2 2" xfId="529" xr:uid="{00000000-0005-0000-0000-000068100000}"/>
    <cellStyle name="Normal 9 3 2 2 2" xfId="530" xr:uid="{00000000-0005-0000-0000-000069100000}"/>
    <cellStyle name="Normal 9 3 2 2 2 2" xfId="998" xr:uid="{00000000-0005-0000-0000-00006A100000}"/>
    <cellStyle name="Normal 9 3 2 2 2 2 2" xfId="3231" xr:uid="{00000000-0005-0000-0000-00006B100000}"/>
    <cellStyle name="Normal 9 3 2 2 2 3" xfId="1414" xr:uid="{00000000-0005-0000-0000-00006C100000}"/>
    <cellStyle name="Normal 9 3 2 2 2 3 2" xfId="3644" xr:uid="{00000000-0005-0000-0000-00006D100000}"/>
    <cellStyle name="Normal 9 3 2 2 2 4" xfId="1827" xr:uid="{00000000-0005-0000-0000-00006E100000}"/>
    <cellStyle name="Normal 9 3 2 2 2 4 2" xfId="4057" xr:uid="{00000000-0005-0000-0000-00006F100000}"/>
    <cellStyle name="Normal 9 3 2 2 2 5" xfId="2241" xr:uid="{00000000-0005-0000-0000-000070100000}"/>
    <cellStyle name="Normal 9 3 2 2 2 5 2" xfId="4470" xr:uid="{00000000-0005-0000-0000-000071100000}"/>
    <cellStyle name="Normal 9 3 2 2 2 6" xfId="2677" xr:uid="{00000000-0005-0000-0000-000072100000}"/>
    <cellStyle name="Normal 9 3 2 2 3" xfId="997" xr:uid="{00000000-0005-0000-0000-000073100000}"/>
    <cellStyle name="Normal 9 3 2 2 3 2" xfId="3230" xr:uid="{00000000-0005-0000-0000-000074100000}"/>
    <cellStyle name="Normal 9 3 2 2 4" xfId="1413" xr:uid="{00000000-0005-0000-0000-000075100000}"/>
    <cellStyle name="Normal 9 3 2 2 4 2" xfId="3643" xr:uid="{00000000-0005-0000-0000-000076100000}"/>
    <cellStyle name="Normal 9 3 2 2 5" xfId="1826" xr:uid="{00000000-0005-0000-0000-000077100000}"/>
    <cellStyle name="Normal 9 3 2 2 5 2" xfId="4056" xr:uid="{00000000-0005-0000-0000-000078100000}"/>
    <cellStyle name="Normal 9 3 2 2 6" xfId="2240" xr:uid="{00000000-0005-0000-0000-000079100000}"/>
    <cellStyle name="Normal 9 3 2 2 6 2" xfId="4469" xr:uid="{00000000-0005-0000-0000-00007A100000}"/>
    <cellStyle name="Normal 9 3 2 2 7" xfId="2676" xr:uid="{00000000-0005-0000-0000-00007B100000}"/>
    <cellStyle name="Normal 9 3 2 3" xfId="531" xr:uid="{00000000-0005-0000-0000-00007C100000}"/>
    <cellStyle name="Normal 9 3 2 3 2" xfId="999" xr:uid="{00000000-0005-0000-0000-00007D100000}"/>
    <cellStyle name="Normal 9 3 2 3 2 2" xfId="3232" xr:uid="{00000000-0005-0000-0000-00007E100000}"/>
    <cellStyle name="Normal 9 3 2 3 3" xfId="1415" xr:uid="{00000000-0005-0000-0000-00007F100000}"/>
    <cellStyle name="Normal 9 3 2 3 3 2" xfId="3645" xr:uid="{00000000-0005-0000-0000-000080100000}"/>
    <cellStyle name="Normal 9 3 2 3 4" xfId="1828" xr:uid="{00000000-0005-0000-0000-000081100000}"/>
    <cellStyle name="Normal 9 3 2 3 4 2" xfId="4058" xr:uid="{00000000-0005-0000-0000-000082100000}"/>
    <cellStyle name="Normal 9 3 2 3 5" xfId="2242" xr:uid="{00000000-0005-0000-0000-000083100000}"/>
    <cellStyle name="Normal 9 3 2 3 5 2" xfId="4471" xr:uid="{00000000-0005-0000-0000-000084100000}"/>
    <cellStyle name="Normal 9 3 2 3 6" xfId="2678" xr:uid="{00000000-0005-0000-0000-000085100000}"/>
    <cellStyle name="Normal 9 3 2 4" xfId="996" xr:uid="{00000000-0005-0000-0000-000086100000}"/>
    <cellStyle name="Normal 9 3 2 4 2" xfId="3229" xr:uid="{00000000-0005-0000-0000-000087100000}"/>
    <cellStyle name="Normal 9 3 2 5" xfId="1412" xr:uid="{00000000-0005-0000-0000-000088100000}"/>
    <cellStyle name="Normal 9 3 2 5 2" xfId="3642" xr:uid="{00000000-0005-0000-0000-000089100000}"/>
    <cellStyle name="Normal 9 3 2 6" xfId="1825" xr:uid="{00000000-0005-0000-0000-00008A100000}"/>
    <cellStyle name="Normal 9 3 2 6 2" xfId="4055" xr:uid="{00000000-0005-0000-0000-00008B100000}"/>
    <cellStyle name="Normal 9 3 2 7" xfId="2239" xr:uid="{00000000-0005-0000-0000-00008C100000}"/>
    <cellStyle name="Normal 9 3 2 7 2" xfId="4468" xr:uid="{00000000-0005-0000-0000-00008D100000}"/>
    <cellStyle name="Normal 9 3 2 8" xfId="2675" xr:uid="{00000000-0005-0000-0000-00008E100000}"/>
    <cellStyle name="Normal 9 3 3" xfId="532" xr:uid="{00000000-0005-0000-0000-00008F100000}"/>
    <cellStyle name="Normal 9 3 3 2" xfId="533" xr:uid="{00000000-0005-0000-0000-000090100000}"/>
    <cellStyle name="Normal 9 3 3 2 2" xfId="1001" xr:uid="{00000000-0005-0000-0000-000091100000}"/>
    <cellStyle name="Normal 9 3 3 2 2 2" xfId="3234" xr:uid="{00000000-0005-0000-0000-000092100000}"/>
    <cellStyle name="Normal 9 3 3 2 3" xfId="1417" xr:uid="{00000000-0005-0000-0000-000093100000}"/>
    <cellStyle name="Normal 9 3 3 2 3 2" xfId="3647" xr:uid="{00000000-0005-0000-0000-000094100000}"/>
    <cellStyle name="Normal 9 3 3 2 4" xfId="1830" xr:uid="{00000000-0005-0000-0000-000095100000}"/>
    <cellStyle name="Normal 9 3 3 2 4 2" xfId="4060" xr:uid="{00000000-0005-0000-0000-000096100000}"/>
    <cellStyle name="Normal 9 3 3 2 5" xfId="2244" xr:uid="{00000000-0005-0000-0000-000097100000}"/>
    <cellStyle name="Normal 9 3 3 2 5 2" xfId="4473" xr:uid="{00000000-0005-0000-0000-000098100000}"/>
    <cellStyle name="Normal 9 3 3 2 6" xfId="2680" xr:uid="{00000000-0005-0000-0000-000099100000}"/>
    <cellStyle name="Normal 9 3 3 3" xfId="1000" xr:uid="{00000000-0005-0000-0000-00009A100000}"/>
    <cellStyle name="Normal 9 3 3 3 2" xfId="3233" xr:uid="{00000000-0005-0000-0000-00009B100000}"/>
    <cellStyle name="Normal 9 3 3 4" xfId="1416" xr:uid="{00000000-0005-0000-0000-00009C100000}"/>
    <cellStyle name="Normal 9 3 3 4 2" xfId="3646" xr:uid="{00000000-0005-0000-0000-00009D100000}"/>
    <cellStyle name="Normal 9 3 3 5" xfId="1829" xr:uid="{00000000-0005-0000-0000-00009E100000}"/>
    <cellStyle name="Normal 9 3 3 5 2" xfId="4059" xr:uid="{00000000-0005-0000-0000-00009F100000}"/>
    <cellStyle name="Normal 9 3 3 6" xfId="2243" xr:uid="{00000000-0005-0000-0000-0000A0100000}"/>
    <cellStyle name="Normal 9 3 3 6 2" xfId="4472" xr:uid="{00000000-0005-0000-0000-0000A1100000}"/>
    <cellStyle name="Normal 9 3 3 7" xfId="2679" xr:uid="{00000000-0005-0000-0000-0000A2100000}"/>
    <cellStyle name="Normal 9 3 4" xfId="534" xr:uid="{00000000-0005-0000-0000-0000A3100000}"/>
    <cellStyle name="Normal 9 3 4 2" xfId="1002" xr:uid="{00000000-0005-0000-0000-0000A4100000}"/>
    <cellStyle name="Normal 9 3 4 2 2" xfId="3235" xr:uid="{00000000-0005-0000-0000-0000A5100000}"/>
    <cellStyle name="Normal 9 3 4 3" xfId="1418" xr:uid="{00000000-0005-0000-0000-0000A6100000}"/>
    <cellStyle name="Normal 9 3 4 3 2" xfId="3648" xr:uid="{00000000-0005-0000-0000-0000A7100000}"/>
    <cellStyle name="Normal 9 3 4 4" xfId="1831" xr:uid="{00000000-0005-0000-0000-0000A8100000}"/>
    <cellStyle name="Normal 9 3 4 4 2" xfId="4061" xr:uid="{00000000-0005-0000-0000-0000A9100000}"/>
    <cellStyle name="Normal 9 3 4 5" xfId="2245" xr:uid="{00000000-0005-0000-0000-0000AA100000}"/>
    <cellStyle name="Normal 9 3 4 5 2" xfId="4474" xr:uid="{00000000-0005-0000-0000-0000AB100000}"/>
    <cellStyle name="Normal 9 3 4 6" xfId="2681" xr:uid="{00000000-0005-0000-0000-0000AC100000}"/>
    <cellStyle name="Normal 9 3 5" xfId="995" xr:uid="{00000000-0005-0000-0000-0000AD100000}"/>
    <cellStyle name="Normal 9 3 5 2" xfId="3228" xr:uid="{00000000-0005-0000-0000-0000AE100000}"/>
    <cellStyle name="Normal 9 3 6" xfId="1411" xr:uid="{00000000-0005-0000-0000-0000AF100000}"/>
    <cellStyle name="Normal 9 3 6 2" xfId="3641" xr:uid="{00000000-0005-0000-0000-0000B0100000}"/>
    <cellStyle name="Normal 9 3 7" xfId="1824" xr:uid="{00000000-0005-0000-0000-0000B1100000}"/>
    <cellStyle name="Normal 9 3 7 2" xfId="4054" xr:uid="{00000000-0005-0000-0000-0000B2100000}"/>
    <cellStyle name="Normal 9 3 8" xfId="2238" xr:uid="{00000000-0005-0000-0000-0000B3100000}"/>
    <cellStyle name="Normal 9 3 8 2" xfId="4467" xr:uid="{00000000-0005-0000-0000-0000B4100000}"/>
    <cellStyle name="Normal 9 3 9" xfId="2674" xr:uid="{00000000-0005-0000-0000-0000B5100000}"/>
    <cellStyle name="Normal 9 4" xfId="535" xr:uid="{00000000-0005-0000-0000-0000B6100000}"/>
    <cellStyle name="Normal 9 4 2" xfId="1003" xr:uid="{00000000-0005-0000-0000-0000B7100000}"/>
    <cellStyle name="Normal 9 5" xfId="536" xr:uid="{00000000-0005-0000-0000-0000B8100000}"/>
    <cellStyle name="Normal 9 5 2" xfId="537" xr:uid="{00000000-0005-0000-0000-0000B9100000}"/>
    <cellStyle name="Normal 9 5 2 2" xfId="1005" xr:uid="{00000000-0005-0000-0000-0000BA100000}"/>
    <cellStyle name="Normal 9 5 2 2 2" xfId="3237" xr:uid="{00000000-0005-0000-0000-0000BB100000}"/>
    <cellStyle name="Normal 9 5 2 3" xfId="1420" xr:uid="{00000000-0005-0000-0000-0000BC100000}"/>
    <cellStyle name="Normal 9 5 2 3 2" xfId="3650" xr:uid="{00000000-0005-0000-0000-0000BD100000}"/>
    <cellStyle name="Normal 9 5 2 4" xfId="1833" xr:uid="{00000000-0005-0000-0000-0000BE100000}"/>
    <cellStyle name="Normal 9 5 2 4 2" xfId="4063" xr:uid="{00000000-0005-0000-0000-0000BF100000}"/>
    <cellStyle name="Normal 9 5 2 5" xfId="2247" xr:uid="{00000000-0005-0000-0000-0000C0100000}"/>
    <cellStyle name="Normal 9 5 2 5 2" xfId="4476" xr:uid="{00000000-0005-0000-0000-0000C1100000}"/>
    <cellStyle name="Normal 9 5 2 6" xfId="2683" xr:uid="{00000000-0005-0000-0000-0000C2100000}"/>
    <cellStyle name="Normal 9 5 3" xfId="1004" xr:uid="{00000000-0005-0000-0000-0000C3100000}"/>
    <cellStyle name="Normal 9 5 3 2" xfId="3236" xr:uid="{00000000-0005-0000-0000-0000C4100000}"/>
    <cellStyle name="Normal 9 5 4" xfId="1419" xr:uid="{00000000-0005-0000-0000-0000C5100000}"/>
    <cellStyle name="Normal 9 5 4 2" xfId="3649" xr:uid="{00000000-0005-0000-0000-0000C6100000}"/>
    <cellStyle name="Normal 9 5 5" xfId="1832" xr:uid="{00000000-0005-0000-0000-0000C7100000}"/>
    <cellStyle name="Normal 9 5 5 2" xfId="4062" xr:uid="{00000000-0005-0000-0000-0000C8100000}"/>
    <cellStyle name="Normal 9 5 6" xfId="2246" xr:uid="{00000000-0005-0000-0000-0000C9100000}"/>
    <cellStyle name="Normal 9 5 6 2" xfId="4475" xr:uid="{00000000-0005-0000-0000-0000CA100000}"/>
    <cellStyle name="Normal 9 5 7" xfId="2682" xr:uid="{00000000-0005-0000-0000-0000CB100000}"/>
    <cellStyle name="Normal 9 6" xfId="538" xr:uid="{00000000-0005-0000-0000-0000CC100000}"/>
    <cellStyle name="Normal 9 6 2" xfId="1006" xr:uid="{00000000-0005-0000-0000-0000CD100000}"/>
    <cellStyle name="Normal 9 6 2 2" xfId="3238" xr:uid="{00000000-0005-0000-0000-0000CE100000}"/>
    <cellStyle name="Normal 9 6 3" xfId="1421" xr:uid="{00000000-0005-0000-0000-0000CF100000}"/>
    <cellStyle name="Normal 9 6 3 2" xfId="3651" xr:uid="{00000000-0005-0000-0000-0000D0100000}"/>
    <cellStyle name="Normal 9 6 4" xfId="1834" xr:uid="{00000000-0005-0000-0000-0000D1100000}"/>
    <cellStyle name="Normal 9 6 4 2" xfId="4064" xr:uid="{00000000-0005-0000-0000-0000D2100000}"/>
    <cellStyle name="Normal 9 6 5" xfId="2248" xr:uid="{00000000-0005-0000-0000-0000D3100000}"/>
    <cellStyle name="Normal 9 6 5 2" xfId="4477" xr:uid="{00000000-0005-0000-0000-0000D4100000}"/>
    <cellStyle name="Normal 9 6 6" xfId="2684" xr:uid="{00000000-0005-0000-0000-0000D5100000}"/>
    <cellStyle name="Normal 9 7" xfId="978" xr:uid="{00000000-0005-0000-0000-0000D6100000}"/>
    <cellStyle name="Normal_07-190 basis matrix" xfId="539" xr:uid="{00000000-0005-0000-0000-0000D7100000}"/>
    <cellStyle name="Normal_07-190 basis matrix 2" xfId="540" xr:uid="{00000000-0005-0000-0000-0000D8100000}"/>
    <cellStyle name="Normal_1" xfId="541" xr:uid="{00000000-0005-0000-0000-0000D9100000}"/>
    <cellStyle name="Normal_100%RENTS" xfId="542" xr:uid="{00000000-0005-0000-0000-0000DA100000}"/>
    <cellStyle name="Normal_CTCAC 9% Application 7-18-07 practice run 3" xfId="543" xr:uid="{00000000-0005-0000-0000-0000DB100000}"/>
    <cellStyle name="Normal_CTCAC 9% Application 7-18-07 practice run 3 2" xfId="544" xr:uid="{00000000-0005-0000-0000-0000DC100000}"/>
    <cellStyle name="Normal_CTCAC 9% Application 7-18-07 practice run 3 3" xfId="1835" xr:uid="{00000000-0005-0000-0000-0000DD100000}"/>
    <cellStyle name="Note 2" xfId="545" xr:uid="{00000000-0005-0000-0000-0000DE100000}"/>
    <cellStyle name="Note 2 2" xfId="546" xr:uid="{00000000-0005-0000-0000-0000DF100000}"/>
    <cellStyle name="Note 2 2 10" xfId="2825" xr:uid="{00000000-0005-0000-0000-0000E0100000}"/>
    <cellStyle name="Note 2 2 2" xfId="547" xr:uid="{00000000-0005-0000-0000-0000E1100000}"/>
    <cellStyle name="Note 2 2 2 2" xfId="548" xr:uid="{00000000-0005-0000-0000-0000E2100000}"/>
    <cellStyle name="Note 2 2 2 2 2" xfId="1009" xr:uid="{00000000-0005-0000-0000-0000E3100000}"/>
    <cellStyle name="Note 2 2 2 2 2 2" xfId="3241" xr:uid="{00000000-0005-0000-0000-0000E4100000}"/>
    <cellStyle name="Note 2 2 2 2 3" xfId="1424" xr:uid="{00000000-0005-0000-0000-0000E5100000}"/>
    <cellStyle name="Note 2 2 2 2 3 2" xfId="3654" xr:uid="{00000000-0005-0000-0000-0000E6100000}"/>
    <cellStyle name="Note 2 2 2 2 4" xfId="1838" xr:uid="{00000000-0005-0000-0000-0000E7100000}"/>
    <cellStyle name="Note 2 2 2 2 4 2" xfId="4067" xr:uid="{00000000-0005-0000-0000-0000E8100000}"/>
    <cellStyle name="Note 2 2 2 2 5" xfId="2251" xr:uid="{00000000-0005-0000-0000-0000E9100000}"/>
    <cellStyle name="Note 2 2 2 2 5 2" xfId="4480" xr:uid="{00000000-0005-0000-0000-0000EA100000}"/>
    <cellStyle name="Note 2 2 2 2 6" xfId="2687" xr:uid="{00000000-0005-0000-0000-0000EB100000}"/>
    <cellStyle name="Note 2 2 2 2 7" xfId="2746" xr:uid="{00000000-0005-0000-0000-0000EC100000}"/>
    <cellStyle name="Note 2 2 2 2 8" xfId="2827" xr:uid="{00000000-0005-0000-0000-0000ED100000}"/>
    <cellStyle name="Note 2 2 2 3" xfId="1008" xr:uid="{00000000-0005-0000-0000-0000EE100000}"/>
    <cellStyle name="Note 2 2 2 3 2" xfId="3240" xr:uid="{00000000-0005-0000-0000-0000EF100000}"/>
    <cellStyle name="Note 2 2 2 4" xfId="1423" xr:uid="{00000000-0005-0000-0000-0000F0100000}"/>
    <cellStyle name="Note 2 2 2 4 2" xfId="3653" xr:uid="{00000000-0005-0000-0000-0000F1100000}"/>
    <cellStyle name="Note 2 2 2 5" xfId="1837" xr:uid="{00000000-0005-0000-0000-0000F2100000}"/>
    <cellStyle name="Note 2 2 2 5 2" xfId="4066" xr:uid="{00000000-0005-0000-0000-0000F3100000}"/>
    <cellStyle name="Note 2 2 2 6" xfId="2250" xr:uid="{00000000-0005-0000-0000-0000F4100000}"/>
    <cellStyle name="Note 2 2 2 6 2" xfId="4479" xr:uid="{00000000-0005-0000-0000-0000F5100000}"/>
    <cellStyle name="Note 2 2 2 7" xfId="2686" xr:uid="{00000000-0005-0000-0000-0000F6100000}"/>
    <cellStyle name="Note 2 2 2 8" xfId="2745" xr:uid="{00000000-0005-0000-0000-0000F7100000}"/>
    <cellStyle name="Note 2 2 2 9" xfId="2826" xr:uid="{00000000-0005-0000-0000-0000F8100000}"/>
    <cellStyle name="Note 2 2 3" xfId="549" xr:uid="{00000000-0005-0000-0000-0000F9100000}"/>
    <cellStyle name="Note 2 2 3 2" xfId="1010" xr:uid="{00000000-0005-0000-0000-0000FA100000}"/>
    <cellStyle name="Note 2 2 3 2 2" xfId="3242" xr:uid="{00000000-0005-0000-0000-0000FB100000}"/>
    <cellStyle name="Note 2 2 3 3" xfId="1425" xr:uid="{00000000-0005-0000-0000-0000FC100000}"/>
    <cellStyle name="Note 2 2 3 3 2" xfId="3655" xr:uid="{00000000-0005-0000-0000-0000FD100000}"/>
    <cellStyle name="Note 2 2 3 4" xfId="1839" xr:uid="{00000000-0005-0000-0000-0000FE100000}"/>
    <cellStyle name="Note 2 2 3 4 2" xfId="4068" xr:uid="{00000000-0005-0000-0000-0000FF100000}"/>
    <cellStyle name="Note 2 2 3 5" xfId="2252" xr:uid="{00000000-0005-0000-0000-000000110000}"/>
    <cellStyle name="Note 2 2 3 5 2" xfId="4481" xr:uid="{00000000-0005-0000-0000-000001110000}"/>
    <cellStyle name="Note 2 2 3 6" xfId="2688" xr:uid="{00000000-0005-0000-0000-000002110000}"/>
    <cellStyle name="Note 2 2 3 7" xfId="2747" xr:uid="{00000000-0005-0000-0000-000003110000}"/>
    <cellStyle name="Note 2 2 3 8" xfId="2828" xr:uid="{00000000-0005-0000-0000-000004110000}"/>
    <cellStyle name="Note 2 2 4" xfId="1007" xr:uid="{00000000-0005-0000-0000-000005110000}"/>
    <cellStyle name="Note 2 2 4 2" xfId="3239" xr:uid="{00000000-0005-0000-0000-000006110000}"/>
    <cellStyle name="Note 2 2 5" xfId="1422" xr:uid="{00000000-0005-0000-0000-000007110000}"/>
    <cellStyle name="Note 2 2 5 2" xfId="3652" xr:uid="{00000000-0005-0000-0000-000008110000}"/>
    <cellStyle name="Note 2 2 6" xfId="1836" xr:uid="{00000000-0005-0000-0000-000009110000}"/>
    <cellStyle name="Note 2 2 6 2" xfId="4065" xr:uid="{00000000-0005-0000-0000-00000A110000}"/>
    <cellStyle name="Note 2 2 7" xfId="2249" xr:uid="{00000000-0005-0000-0000-00000B110000}"/>
    <cellStyle name="Note 2 2 7 2" xfId="4478" xr:uid="{00000000-0005-0000-0000-00000C110000}"/>
    <cellStyle name="Note 2 2 8" xfId="2685" xr:uid="{00000000-0005-0000-0000-00000D110000}"/>
    <cellStyle name="Note 2 2 9" xfId="2744" xr:uid="{00000000-0005-0000-0000-00000E110000}"/>
    <cellStyle name="Note 2 3" xfId="550" xr:uid="{00000000-0005-0000-0000-00000F110000}"/>
    <cellStyle name="Note 2 3 2" xfId="551" xr:uid="{00000000-0005-0000-0000-000010110000}"/>
    <cellStyle name="Note 2 3 2 2" xfId="1012" xr:uid="{00000000-0005-0000-0000-000011110000}"/>
    <cellStyle name="Note 2 3 2 2 2" xfId="3244" xr:uid="{00000000-0005-0000-0000-000012110000}"/>
    <cellStyle name="Note 2 3 2 3" xfId="1427" xr:uid="{00000000-0005-0000-0000-000013110000}"/>
    <cellStyle name="Note 2 3 2 3 2" xfId="3657" xr:uid="{00000000-0005-0000-0000-000014110000}"/>
    <cellStyle name="Note 2 3 2 4" xfId="1841" xr:uid="{00000000-0005-0000-0000-000015110000}"/>
    <cellStyle name="Note 2 3 2 4 2" xfId="4070" xr:uid="{00000000-0005-0000-0000-000016110000}"/>
    <cellStyle name="Note 2 3 2 5" xfId="2254" xr:uid="{00000000-0005-0000-0000-000017110000}"/>
    <cellStyle name="Note 2 3 2 5 2" xfId="4483" xr:uid="{00000000-0005-0000-0000-000018110000}"/>
    <cellStyle name="Note 2 3 2 6" xfId="2690" xr:uid="{00000000-0005-0000-0000-000019110000}"/>
    <cellStyle name="Note 2 3 2 7" xfId="2749" xr:uid="{00000000-0005-0000-0000-00001A110000}"/>
    <cellStyle name="Note 2 3 2 8" xfId="2830" xr:uid="{00000000-0005-0000-0000-00001B110000}"/>
    <cellStyle name="Note 2 3 3" xfId="1011" xr:uid="{00000000-0005-0000-0000-00001C110000}"/>
    <cellStyle name="Note 2 3 3 2" xfId="3243" xr:uid="{00000000-0005-0000-0000-00001D110000}"/>
    <cellStyle name="Note 2 3 4" xfId="1426" xr:uid="{00000000-0005-0000-0000-00001E110000}"/>
    <cellStyle name="Note 2 3 4 2" xfId="3656" xr:uid="{00000000-0005-0000-0000-00001F110000}"/>
    <cellStyle name="Note 2 3 5" xfId="1840" xr:uid="{00000000-0005-0000-0000-000020110000}"/>
    <cellStyle name="Note 2 3 5 2" xfId="4069" xr:uid="{00000000-0005-0000-0000-000021110000}"/>
    <cellStyle name="Note 2 3 6" xfId="2253" xr:uid="{00000000-0005-0000-0000-000022110000}"/>
    <cellStyle name="Note 2 3 6 2" xfId="4482" xr:uid="{00000000-0005-0000-0000-000023110000}"/>
    <cellStyle name="Note 2 3 7" xfId="2689" xr:uid="{00000000-0005-0000-0000-000024110000}"/>
    <cellStyle name="Note 2 3 8" xfId="2748" xr:uid="{00000000-0005-0000-0000-000025110000}"/>
    <cellStyle name="Note 2 3 9" xfId="2829" xr:uid="{00000000-0005-0000-0000-000026110000}"/>
    <cellStyle name="Note 2 4" xfId="552" xr:uid="{00000000-0005-0000-0000-000027110000}"/>
    <cellStyle name="Note 2 4 2" xfId="1013" xr:uid="{00000000-0005-0000-0000-000028110000}"/>
    <cellStyle name="Note 2 4 2 2" xfId="3245" xr:uid="{00000000-0005-0000-0000-000029110000}"/>
    <cellStyle name="Note 2 4 3" xfId="1428" xr:uid="{00000000-0005-0000-0000-00002A110000}"/>
    <cellStyle name="Note 2 4 3 2" xfId="3658" xr:uid="{00000000-0005-0000-0000-00002B110000}"/>
    <cellStyle name="Note 2 4 4" xfId="1842" xr:uid="{00000000-0005-0000-0000-00002C110000}"/>
    <cellStyle name="Note 2 4 4 2" xfId="4071" xr:uid="{00000000-0005-0000-0000-00002D110000}"/>
    <cellStyle name="Note 2 4 5" xfId="2255" xr:uid="{00000000-0005-0000-0000-00002E110000}"/>
    <cellStyle name="Note 2 4 5 2" xfId="4484" xr:uid="{00000000-0005-0000-0000-00002F110000}"/>
    <cellStyle name="Note 2 4 6" xfId="2691" xr:uid="{00000000-0005-0000-0000-000030110000}"/>
    <cellStyle name="Note 2 4 7" xfId="2750" xr:uid="{00000000-0005-0000-0000-000031110000}"/>
    <cellStyle name="Note 2 4 8" xfId="2831" xr:uid="{00000000-0005-0000-0000-000032110000}"/>
    <cellStyle name="Note 2 5" xfId="553" xr:uid="{00000000-0005-0000-0000-000033110000}"/>
    <cellStyle name="Note 2 5 2" xfId="1014" xr:uid="{00000000-0005-0000-0000-000034110000}"/>
    <cellStyle name="Note 2 5 2 2" xfId="3246" xr:uid="{00000000-0005-0000-0000-000035110000}"/>
    <cellStyle name="Note 2 5 3" xfId="1429" xr:uid="{00000000-0005-0000-0000-000036110000}"/>
    <cellStyle name="Note 2 5 3 2" xfId="3659" xr:uid="{00000000-0005-0000-0000-000037110000}"/>
    <cellStyle name="Note 2 5 4" xfId="1843" xr:uid="{00000000-0005-0000-0000-000038110000}"/>
    <cellStyle name="Note 2 5 4 2" xfId="4072" xr:uid="{00000000-0005-0000-0000-000039110000}"/>
    <cellStyle name="Note 2 5 5" xfId="2256" xr:uid="{00000000-0005-0000-0000-00003A110000}"/>
    <cellStyle name="Note 2 5 5 2" xfId="4485" xr:uid="{00000000-0005-0000-0000-00003B110000}"/>
    <cellStyle name="Note 2 5 6" xfId="2692" xr:uid="{00000000-0005-0000-0000-00003C110000}"/>
    <cellStyle name="Note 2 5 7" xfId="2751" xr:uid="{00000000-0005-0000-0000-00003D110000}"/>
    <cellStyle name="Note 2 5 8" xfId="2832" xr:uid="{00000000-0005-0000-0000-00003E110000}"/>
    <cellStyle name="Note 3" xfId="554" xr:uid="{00000000-0005-0000-0000-00003F110000}"/>
    <cellStyle name="Note 3 2" xfId="555" xr:uid="{00000000-0005-0000-0000-000040110000}"/>
    <cellStyle name="Note 3 2 10" xfId="2833" xr:uid="{00000000-0005-0000-0000-000041110000}"/>
    <cellStyle name="Note 3 2 2" xfId="556" xr:uid="{00000000-0005-0000-0000-000042110000}"/>
    <cellStyle name="Note 3 2 2 2" xfId="557" xr:uid="{00000000-0005-0000-0000-000043110000}"/>
    <cellStyle name="Note 3 2 2 2 2" xfId="1017" xr:uid="{00000000-0005-0000-0000-000044110000}"/>
    <cellStyle name="Note 3 2 2 2 2 2" xfId="3249" xr:uid="{00000000-0005-0000-0000-000045110000}"/>
    <cellStyle name="Note 3 2 2 2 3" xfId="1432" xr:uid="{00000000-0005-0000-0000-000046110000}"/>
    <cellStyle name="Note 3 2 2 2 3 2" xfId="3662" xr:uid="{00000000-0005-0000-0000-000047110000}"/>
    <cellStyle name="Note 3 2 2 2 4" xfId="1846" xr:uid="{00000000-0005-0000-0000-000048110000}"/>
    <cellStyle name="Note 3 2 2 2 4 2" xfId="4075" xr:uid="{00000000-0005-0000-0000-000049110000}"/>
    <cellStyle name="Note 3 2 2 2 5" xfId="2259" xr:uid="{00000000-0005-0000-0000-00004A110000}"/>
    <cellStyle name="Note 3 2 2 2 5 2" xfId="4488" xr:uid="{00000000-0005-0000-0000-00004B110000}"/>
    <cellStyle name="Note 3 2 2 2 6" xfId="2695" xr:uid="{00000000-0005-0000-0000-00004C110000}"/>
    <cellStyle name="Note 3 2 2 2 7" xfId="2754" xr:uid="{00000000-0005-0000-0000-00004D110000}"/>
    <cellStyle name="Note 3 2 2 2 8" xfId="2835" xr:uid="{00000000-0005-0000-0000-00004E110000}"/>
    <cellStyle name="Note 3 2 2 3" xfId="1016" xr:uid="{00000000-0005-0000-0000-00004F110000}"/>
    <cellStyle name="Note 3 2 2 3 2" xfId="3248" xr:uid="{00000000-0005-0000-0000-000050110000}"/>
    <cellStyle name="Note 3 2 2 4" xfId="1431" xr:uid="{00000000-0005-0000-0000-000051110000}"/>
    <cellStyle name="Note 3 2 2 4 2" xfId="3661" xr:uid="{00000000-0005-0000-0000-000052110000}"/>
    <cellStyle name="Note 3 2 2 5" xfId="1845" xr:uid="{00000000-0005-0000-0000-000053110000}"/>
    <cellStyle name="Note 3 2 2 5 2" xfId="4074" xr:uid="{00000000-0005-0000-0000-000054110000}"/>
    <cellStyle name="Note 3 2 2 6" xfId="2258" xr:uid="{00000000-0005-0000-0000-000055110000}"/>
    <cellStyle name="Note 3 2 2 6 2" xfId="4487" xr:uid="{00000000-0005-0000-0000-000056110000}"/>
    <cellStyle name="Note 3 2 2 7" xfId="2694" xr:uid="{00000000-0005-0000-0000-000057110000}"/>
    <cellStyle name="Note 3 2 2 8" xfId="2753" xr:uid="{00000000-0005-0000-0000-000058110000}"/>
    <cellStyle name="Note 3 2 2 9" xfId="2834" xr:uid="{00000000-0005-0000-0000-000059110000}"/>
    <cellStyle name="Note 3 2 3" xfId="558" xr:uid="{00000000-0005-0000-0000-00005A110000}"/>
    <cellStyle name="Note 3 2 3 2" xfId="1018" xr:uid="{00000000-0005-0000-0000-00005B110000}"/>
    <cellStyle name="Note 3 2 3 2 2" xfId="3250" xr:uid="{00000000-0005-0000-0000-00005C110000}"/>
    <cellStyle name="Note 3 2 3 3" xfId="1433" xr:uid="{00000000-0005-0000-0000-00005D110000}"/>
    <cellStyle name="Note 3 2 3 3 2" xfId="3663" xr:uid="{00000000-0005-0000-0000-00005E110000}"/>
    <cellStyle name="Note 3 2 3 4" xfId="1847" xr:uid="{00000000-0005-0000-0000-00005F110000}"/>
    <cellStyle name="Note 3 2 3 4 2" xfId="4076" xr:uid="{00000000-0005-0000-0000-000060110000}"/>
    <cellStyle name="Note 3 2 3 5" xfId="2260" xr:uid="{00000000-0005-0000-0000-000061110000}"/>
    <cellStyle name="Note 3 2 3 5 2" xfId="4489" xr:uid="{00000000-0005-0000-0000-000062110000}"/>
    <cellStyle name="Note 3 2 3 6" xfId="2696" xr:uid="{00000000-0005-0000-0000-000063110000}"/>
    <cellStyle name="Note 3 2 3 7" xfId="2755" xr:uid="{00000000-0005-0000-0000-000064110000}"/>
    <cellStyle name="Note 3 2 3 8" xfId="2836" xr:uid="{00000000-0005-0000-0000-000065110000}"/>
    <cellStyle name="Note 3 2 4" xfId="1015" xr:uid="{00000000-0005-0000-0000-000066110000}"/>
    <cellStyle name="Note 3 2 4 2" xfId="3247" xr:uid="{00000000-0005-0000-0000-000067110000}"/>
    <cellStyle name="Note 3 2 5" xfId="1430" xr:uid="{00000000-0005-0000-0000-000068110000}"/>
    <cellStyle name="Note 3 2 5 2" xfId="3660" xr:uid="{00000000-0005-0000-0000-000069110000}"/>
    <cellStyle name="Note 3 2 6" xfId="1844" xr:uid="{00000000-0005-0000-0000-00006A110000}"/>
    <cellStyle name="Note 3 2 6 2" xfId="4073" xr:uid="{00000000-0005-0000-0000-00006B110000}"/>
    <cellStyle name="Note 3 2 7" xfId="2257" xr:uid="{00000000-0005-0000-0000-00006C110000}"/>
    <cellStyle name="Note 3 2 7 2" xfId="4486" xr:uid="{00000000-0005-0000-0000-00006D110000}"/>
    <cellStyle name="Note 3 2 8" xfId="2693" xr:uid="{00000000-0005-0000-0000-00006E110000}"/>
    <cellStyle name="Note 3 2 9" xfId="2752" xr:uid="{00000000-0005-0000-0000-00006F110000}"/>
    <cellStyle name="Note 3 3" xfId="559" xr:uid="{00000000-0005-0000-0000-000070110000}"/>
    <cellStyle name="Note 3 3 2" xfId="560" xr:uid="{00000000-0005-0000-0000-000071110000}"/>
    <cellStyle name="Note 3 3 2 2" xfId="1020" xr:uid="{00000000-0005-0000-0000-000072110000}"/>
    <cellStyle name="Note 3 3 2 2 2" xfId="3252" xr:uid="{00000000-0005-0000-0000-000073110000}"/>
    <cellStyle name="Note 3 3 2 3" xfId="1435" xr:uid="{00000000-0005-0000-0000-000074110000}"/>
    <cellStyle name="Note 3 3 2 3 2" xfId="3665" xr:uid="{00000000-0005-0000-0000-000075110000}"/>
    <cellStyle name="Note 3 3 2 4" xfId="1849" xr:uid="{00000000-0005-0000-0000-000076110000}"/>
    <cellStyle name="Note 3 3 2 4 2" xfId="4078" xr:uid="{00000000-0005-0000-0000-000077110000}"/>
    <cellStyle name="Note 3 3 2 5" xfId="2262" xr:uid="{00000000-0005-0000-0000-000078110000}"/>
    <cellStyle name="Note 3 3 2 5 2" xfId="4491" xr:uid="{00000000-0005-0000-0000-000079110000}"/>
    <cellStyle name="Note 3 3 2 6" xfId="2698" xr:uid="{00000000-0005-0000-0000-00007A110000}"/>
    <cellStyle name="Note 3 3 2 7" xfId="2757" xr:uid="{00000000-0005-0000-0000-00007B110000}"/>
    <cellStyle name="Note 3 3 2 8" xfId="2838" xr:uid="{00000000-0005-0000-0000-00007C110000}"/>
    <cellStyle name="Note 3 3 3" xfId="1019" xr:uid="{00000000-0005-0000-0000-00007D110000}"/>
    <cellStyle name="Note 3 3 3 2" xfId="3251" xr:uid="{00000000-0005-0000-0000-00007E110000}"/>
    <cellStyle name="Note 3 3 4" xfId="1434" xr:uid="{00000000-0005-0000-0000-00007F110000}"/>
    <cellStyle name="Note 3 3 4 2" xfId="3664" xr:uid="{00000000-0005-0000-0000-000080110000}"/>
    <cellStyle name="Note 3 3 5" xfId="1848" xr:uid="{00000000-0005-0000-0000-000081110000}"/>
    <cellStyle name="Note 3 3 5 2" xfId="4077" xr:uid="{00000000-0005-0000-0000-000082110000}"/>
    <cellStyle name="Note 3 3 6" xfId="2261" xr:uid="{00000000-0005-0000-0000-000083110000}"/>
    <cellStyle name="Note 3 3 6 2" xfId="4490" xr:uid="{00000000-0005-0000-0000-000084110000}"/>
    <cellStyle name="Note 3 3 7" xfId="2697" xr:uid="{00000000-0005-0000-0000-000085110000}"/>
    <cellStyle name="Note 3 3 8" xfId="2756" xr:uid="{00000000-0005-0000-0000-000086110000}"/>
    <cellStyle name="Note 3 3 9" xfId="2837" xr:uid="{00000000-0005-0000-0000-000087110000}"/>
    <cellStyle name="Note 3 4" xfId="561" xr:uid="{00000000-0005-0000-0000-000088110000}"/>
    <cellStyle name="Note 3 4 2" xfId="1021" xr:uid="{00000000-0005-0000-0000-000089110000}"/>
    <cellStyle name="Note 3 4 2 2" xfId="3253" xr:uid="{00000000-0005-0000-0000-00008A110000}"/>
    <cellStyle name="Note 3 4 3" xfId="1436" xr:uid="{00000000-0005-0000-0000-00008B110000}"/>
    <cellStyle name="Note 3 4 3 2" xfId="3666" xr:uid="{00000000-0005-0000-0000-00008C110000}"/>
    <cellStyle name="Note 3 4 4" xfId="1850" xr:uid="{00000000-0005-0000-0000-00008D110000}"/>
    <cellStyle name="Note 3 4 4 2" xfId="4079" xr:uid="{00000000-0005-0000-0000-00008E110000}"/>
    <cellStyle name="Note 3 4 5" xfId="2263" xr:uid="{00000000-0005-0000-0000-00008F110000}"/>
    <cellStyle name="Note 3 4 5 2" xfId="4492" xr:uid="{00000000-0005-0000-0000-000090110000}"/>
    <cellStyle name="Note 3 4 6" xfId="2699" xr:uid="{00000000-0005-0000-0000-000091110000}"/>
    <cellStyle name="Note 3 4 7" xfId="2758" xr:uid="{00000000-0005-0000-0000-000092110000}"/>
    <cellStyle name="Note 3 4 8" xfId="2839" xr:uid="{00000000-0005-0000-0000-000093110000}"/>
    <cellStyle name="Note 3 5" xfId="562" xr:uid="{00000000-0005-0000-0000-000094110000}"/>
    <cellStyle name="Note 3 5 2" xfId="1022" xr:uid="{00000000-0005-0000-0000-000095110000}"/>
    <cellStyle name="Note 3 5 2 2" xfId="3254" xr:uid="{00000000-0005-0000-0000-000096110000}"/>
    <cellStyle name="Note 3 5 3" xfId="1437" xr:uid="{00000000-0005-0000-0000-000097110000}"/>
    <cellStyle name="Note 3 5 3 2" xfId="3667" xr:uid="{00000000-0005-0000-0000-000098110000}"/>
    <cellStyle name="Note 3 5 4" xfId="1851" xr:uid="{00000000-0005-0000-0000-000099110000}"/>
    <cellStyle name="Note 3 5 4 2" xfId="4080" xr:uid="{00000000-0005-0000-0000-00009A110000}"/>
    <cellStyle name="Note 3 5 5" xfId="2264" xr:uid="{00000000-0005-0000-0000-00009B110000}"/>
    <cellStyle name="Note 3 5 5 2" xfId="4493" xr:uid="{00000000-0005-0000-0000-00009C110000}"/>
    <cellStyle name="Note 3 5 6" xfId="2700" xr:uid="{00000000-0005-0000-0000-00009D110000}"/>
    <cellStyle name="Note 3 5 7" xfId="2759" xr:uid="{00000000-0005-0000-0000-00009E110000}"/>
    <cellStyle name="Note 3 5 8" xfId="2840" xr:uid="{00000000-0005-0000-0000-00009F110000}"/>
    <cellStyle name="Output" xfId="563" builtinId="21" customBuiltin="1"/>
    <cellStyle name="Output 2" xfId="564" xr:uid="{00000000-0005-0000-0000-0000A1110000}"/>
    <cellStyle name="Percent 2" xfId="1023" xr:uid="{00000000-0005-0000-0000-0000A2110000}"/>
    <cellStyle name="Text Entry" xfId="565" xr:uid="{00000000-0005-0000-0000-0000A3110000}"/>
    <cellStyle name="Title 2" xfId="566" xr:uid="{00000000-0005-0000-0000-0000A4110000}"/>
    <cellStyle name="Title 2 2" xfId="2760" xr:uid="{00000000-0005-0000-0000-0000A5110000}"/>
    <cellStyle name="Title 2 3" xfId="2841" xr:uid="{00000000-0005-0000-0000-0000A6110000}"/>
    <cellStyle name="Total" xfId="567" builtinId="25" customBuiltin="1"/>
    <cellStyle name="Total 2" xfId="568" xr:uid="{00000000-0005-0000-0000-0000A8110000}"/>
    <cellStyle name="Warning Text" xfId="569" builtinId="11" customBuiltin="1"/>
  </cellStyles>
  <dxfs count="118">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12700</xdr:colOff>
          <xdr:row>81</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assignments.asp" TargetMode="External"/><Relationship Id="rId7" Type="http://schemas.openxmlformats.org/officeDocument/2006/relationships/vmlDrawing" Target="../drawings/vmlDrawing1.vml"/><Relationship Id="rId2" Type="http://schemas.openxmlformats.org/officeDocument/2006/relationships/hyperlink" Target="https://www.treasurer.ca.gov/ctcac/2019/submittals/non_competitive.asp" TargetMode="External"/><Relationship Id="rId1" Type="http://schemas.openxmlformats.org/officeDocument/2006/relationships/hyperlink" Target="http://www.treasurer.ca.gov/ctcac/contacts.asp" TargetMode="External"/><Relationship Id="rId6" Type="http://schemas.openxmlformats.org/officeDocument/2006/relationships/hyperlink" Target="http://www.treasurer.ca.gov/ctcac/contacts.asp" TargetMode="External"/><Relationship Id="rId5" Type="http://schemas.openxmlformats.org/officeDocument/2006/relationships/hyperlink" Target="https://www.treasurer.ca.gov/ctcac/2019/submitals/non_competitive.asp" TargetMode="External"/><Relationship Id="rId4" Type="http://schemas.openxmlformats.org/officeDocument/2006/relationships/hyperlink" Target="http://www.treasurer.ca.gov/ctcac/assignments.asp" TargetMode="External"/></Relationships>
</file>

<file path=xl/worksheets/_rels/sheet2.xml.rels><?xml version="1.0" encoding="UTF-8" standalone="yes"?>
<Relationships xmlns="http://schemas.openxmlformats.org/package/2006/relationships"><Relationship Id="rId2" Type="http://schemas.openxmlformats.org/officeDocument/2006/relationships/hyperlink" Target="http://www.treasurer.ca.gov/ctcac/2018/application.asp" TargetMode="External"/><Relationship Id="rId1" Type="http://schemas.openxmlformats.org/officeDocument/2006/relationships/hyperlink" Target="http://www.treasurer.ca.gov/ctcac/compliance/covenant/questionnaire.pdf"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image" Target="../media/image1.emf"/><Relationship Id="rId5" Type="http://schemas.openxmlformats.org/officeDocument/2006/relationships/package" Target="../embeddings/Microsoft_Word_Document.docx"/><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www.treasurer.ca.gov/ctcac/2018/lra/contact.pdf" TargetMode="External"/><Relationship Id="rId2" Type="http://schemas.openxmlformats.org/officeDocument/2006/relationships/hyperlink" Target="http://www.treasurer.ca.gov/ctcac/2019/lra/contact.pdf" TargetMode="External"/><Relationship Id="rId1" Type="http://schemas.openxmlformats.org/officeDocument/2006/relationships/hyperlink" Target="http://findyourrep.legislature.ca.gov/" TargetMode="External"/><Relationship Id="rId6" Type="http://schemas.openxmlformats.org/officeDocument/2006/relationships/comments" Target="../comments2.xml"/><Relationship Id="rId5" Type="http://schemas.openxmlformats.org/officeDocument/2006/relationships/vmlDrawing" Target="../drawings/vmlDrawing3.vml"/><Relationship Id="rId4"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63"/>
  <sheetViews>
    <sheetView showGridLines="0" zoomScaleSheetLayoutView="100" workbookViewId="0">
      <selection sqref="A1:AL2"/>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969" t="s">
        <v>597</v>
      </c>
      <c r="B1" s="969"/>
      <c r="C1" s="969"/>
      <c r="D1" s="969"/>
      <c r="E1" s="969"/>
      <c r="F1" s="969"/>
      <c r="G1" s="969"/>
      <c r="H1" s="969"/>
      <c r="I1" s="969"/>
      <c r="J1" s="969"/>
      <c r="K1" s="969"/>
      <c r="L1" s="969"/>
      <c r="M1" s="969"/>
      <c r="N1" s="969"/>
      <c r="O1" s="969"/>
      <c r="P1" s="969"/>
      <c r="Q1" s="969"/>
      <c r="R1" s="969"/>
      <c r="S1" s="969"/>
      <c r="T1" s="969"/>
      <c r="U1" s="969"/>
      <c r="V1" s="969"/>
      <c r="W1" s="969"/>
      <c r="X1" s="969"/>
      <c r="Y1" s="969"/>
      <c r="Z1" s="969"/>
      <c r="AA1" s="969"/>
      <c r="AB1" s="969"/>
      <c r="AC1" s="969"/>
      <c r="AD1" s="969"/>
      <c r="AE1" s="969"/>
      <c r="AF1" s="969"/>
      <c r="AG1" s="969"/>
      <c r="AH1" s="969"/>
      <c r="AI1" s="969"/>
      <c r="AJ1" s="969"/>
      <c r="AK1" s="969"/>
      <c r="AL1" s="969"/>
    </row>
    <row r="2" spans="1:38" ht="14" thickBot="1">
      <c r="A2" s="970"/>
      <c r="B2" s="970"/>
      <c r="C2" s="970"/>
      <c r="D2" s="970"/>
      <c r="E2" s="970"/>
      <c r="F2" s="970"/>
      <c r="G2" s="970"/>
      <c r="H2" s="970"/>
      <c r="I2" s="970"/>
      <c r="J2" s="970"/>
      <c r="K2" s="970"/>
      <c r="L2" s="970"/>
      <c r="M2" s="970"/>
      <c r="N2" s="970"/>
      <c r="O2" s="970"/>
      <c r="P2" s="970"/>
      <c r="Q2" s="970"/>
      <c r="R2" s="970"/>
      <c r="S2" s="970"/>
      <c r="T2" s="970"/>
      <c r="U2" s="970"/>
      <c r="V2" s="970"/>
      <c r="W2" s="970"/>
      <c r="X2" s="970"/>
      <c r="Y2" s="970"/>
      <c r="Z2" s="970"/>
      <c r="AA2" s="970"/>
      <c r="AB2" s="970"/>
      <c r="AC2" s="970"/>
      <c r="AD2" s="970"/>
      <c r="AE2" s="970"/>
      <c r="AF2" s="970"/>
      <c r="AG2" s="970"/>
      <c r="AH2" s="970"/>
      <c r="AI2" s="970"/>
      <c r="AJ2" s="970"/>
      <c r="AK2" s="970"/>
      <c r="AL2" s="970"/>
    </row>
    <row r="3" spans="1:38" ht="14"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25" customHeight="1">
      <c r="A7" s="337"/>
      <c r="B7" s="335"/>
      <c r="C7" s="336"/>
      <c r="D7" s="971" t="s">
        <v>1432</v>
      </c>
      <c r="E7" s="971"/>
      <c r="F7" s="971"/>
      <c r="G7" s="971"/>
      <c r="H7" s="971"/>
      <c r="I7" s="971"/>
      <c r="J7" s="971"/>
      <c r="K7" s="971"/>
      <c r="L7" s="971"/>
      <c r="M7" s="971"/>
      <c r="N7" s="971"/>
      <c r="O7" s="971"/>
      <c r="P7" s="971"/>
      <c r="Q7" s="971"/>
      <c r="R7" s="971"/>
      <c r="S7" s="971"/>
      <c r="T7" s="971"/>
      <c r="U7" s="971"/>
      <c r="V7" s="971"/>
      <c r="W7" s="971"/>
      <c r="X7" s="971"/>
      <c r="Y7" s="971"/>
      <c r="Z7" s="971"/>
      <c r="AA7" s="971"/>
      <c r="AB7" s="971"/>
      <c r="AC7" s="971"/>
      <c r="AD7" s="971"/>
      <c r="AE7" s="971"/>
      <c r="AF7" s="971"/>
      <c r="AG7" s="971"/>
      <c r="AH7" s="971"/>
      <c r="AI7" s="971"/>
      <c r="AJ7" s="971"/>
      <c r="AK7" s="971"/>
      <c r="AL7" s="770"/>
    </row>
    <row r="8" spans="1:38">
      <c r="A8" s="337"/>
      <c r="B8" s="335"/>
      <c r="C8" s="336"/>
      <c r="D8" s="971"/>
      <c r="E8" s="971"/>
      <c r="F8" s="971"/>
      <c r="G8" s="971"/>
      <c r="H8" s="971"/>
      <c r="I8" s="971"/>
      <c r="J8" s="971"/>
      <c r="K8" s="971"/>
      <c r="L8" s="971"/>
      <c r="M8" s="971"/>
      <c r="N8" s="971"/>
      <c r="O8" s="971"/>
      <c r="P8" s="971"/>
      <c r="Q8" s="971"/>
      <c r="R8" s="971"/>
      <c r="S8" s="971"/>
      <c r="T8" s="971"/>
      <c r="U8" s="971"/>
      <c r="V8" s="971"/>
      <c r="W8" s="971"/>
      <c r="X8" s="971"/>
      <c r="Y8" s="971"/>
      <c r="Z8" s="971"/>
      <c r="AA8" s="971"/>
      <c r="AB8" s="971"/>
      <c r="AC8" s="971"/>
      <c r="AD8" s="971"/>
      <c r="AE8" s="971"/>
      <c r="AF8" s="971"/>
      <c r="AG8" s="971"/>
      <c r="AH8" s="971"/>
      <c r="AI8" s="971"/>
      <c r="AJ8" s="971"/>
      <c r="AK8" s="971"/>
      <c r="AL8" s="770"/>
    </row>
    <row r="9" spans="1:38">
      <c r="A9" s="337"/>
      <c r="B9" s="335"/>
      <c r="C9" s="336"/>
      <c r="D9" s="971"/>
      <c r="E9" s="971"/>
      <c r="F9" s="971"/>
      <c r="G9" s="971"/>
      <c r="H9" s="971"/>
      <c r="I9" s="971"/>
      <c r="J9" s="971"/>
      <c r="K9" s="971"/>
      <c r="L9" s="971"/>
      <c r="M9" s="971"/>
      <c r="N9" s="971"/>
      <c r="O9" s="971"/>
      <c r="P9" s="971"/>
      <c r="Q9" s="971"/>
      <c r="R9" s="971"/>
      <c r="S9" s="971"/>
      <c r="T9" s="971"/>
      <c r="U9" s="971"/>
      <c r="V9" s="971"/>
      <c r="W9" s="971"/>
      <c r="X9" s="971"/>
      <c r="Y9" s="971"/>
      <c r="Z9" s="971"/>
      <c r="AA9" s="971"/>
      <c r="AB9" s="971"/>
      <c r="AC9" s="971"/>
      <c r="AD9" s="971"/>
      <c r="AE9" s="971"/>
      <c r="AF9" s="971"/>
      <c r="AG9" s="971"/>
      <c r="AH9" s="971"/>
      <c r="AI9" s="971"/>
      <c r="AJ9" s="971"/>
      <c r="AK9" s="971"/>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3" customHeight="1">
      <c r="A11" s="337"/>
      <c r="B11" s="335"/>
      <c r="C11" s="336"/>
      <c r="D11" s="971" t="s">
        <v>1440</v>
      </c>
      <c r="E11" s="971"/>
      <c r="F11" s="971"/>
      <c r="G11" s="971"/>
      <c r="H11" s="971"/>
      <c r="I11" s="971"/>
      <c r="J11" s="971"/>
      <c r="K11" s="971"/>
      <c r="L11" s="971"/>
      <c r="M11" s="971"/>
      <c r="N11" s="971"/>
      <c r="O11" s="971"/>
      <c r="P11" s="971"/>
      <c r="Q11" s="971"/>
      <c r="R11" s="971"/>
      <c r="S11" s="971"/>
      <c r="T11" s="971"/>
      <c r="U11" s="971"/>
      <c r="V11" s="971"/>
      <c r="W11" s="971"/>
      <c r="X11" s="971"/>
      <c r="Y11" s="971"/>
      <c r="Z11" s="971"/>
      <c r="AA11" s="971"/>
      <c r="AB11" s="971"/>
      <c r="AC11" s="971"/>
      <c r="AD11" s="971"/>
      <c r="AE11" s="971"/>
      <c r="AF11" s="971"/>
      <c r="AG11" s="971"/>
      <c r="AH11" s="971"/>
      <c r="AI11" s="971"/>
      <c r="AJ11" s="971"/>
      <c r="AK11" s="971"/>
      <c r="AL11" s="770"/>
    </row>
    <row r="12" spans="1:38">
      <c r="A12" s="337"/>
      <c r="B12" s="335"/>
      <c r="C12" s="336"/>
      <c r="D12" s="971"/>
      <c r="E12" s="971"/>
      <c r="F12" s="971"/>
      <c r="G12" s="971"/>
      <c r="H12" s="971"/>
      <c r="I12" s="971"/>
      <c r="J12" s="971"/>
      <c r="K12" s="971"/>
      <c r="L12" s="971"/>
      <c r="M12" s="971"/>
      <c r="N12" s="971"/>
      <c r="O12" s="971"/>
      <c r="P12" s="971"/>
      <c r="Q12" s="971"/>
      <c r="R12" s="971"/>
      <c r="S12" s="971"/>
      <c r="T12" s="971"/>
      <c r="U12" s="971"/>
      <c r="V12" s="971"/>
      <c r="W12" s="971"/>
      <c r="X12" s="971"/>
      <c r="Y12" s="971"/>
      <c r="Z12" s="971"/>
      <c r="AA12" s="971"/>
      <c r="AB12" s="971"/>
      <c r="AC12" s="971"/>
      <c r="AD12" s="971"/>
      <c r="AE12" s="971"/>
      <c r="AF12" s="971"/>
      <c r="AG12" s="971"/>
      <c r="AH12" s="971"/>
      <c r="AI12" s="971"/>
      <c r="AJ12" s="971"/>
      <c r="AK12" s="971"/>
      <c r="AL12" s="770"/>
    </row>
    <row r="13" spans="1:38" s="741" customFormat="1">
      <c r="A13" s="337"/>
      <c r="B13" s="335"/>
      <c r="C13" s="336"/>
      <c r="D13" s="971"/>
      <c r="E13" s="971"/>
      <c r="F13" s="971"/>
      <c r="G13" s="971"/>
      <c r="H13" s="971"/>
      <c r="I13" s="971"/>
      <c r="J13" s="971"/>
      <c r="K13" s="971"/>
      <c r="L13" s="971"/>
      <c r="M13" s="971"/>
      <c r="N13" s="971"/>
      <c r="O13" s="971"/>
      <c r="P13" s="971"/>
      <c r="Q13" s="971"/>
      <c r="R13" s="971"/>
      <c r="S13" s="971"/>
      <c r="T13" s="971"/>
      <c r="U13" s="971"/>
      <c r="V13" s="971"/>
      <c r="W13" s="971"/>
      <c r="X13" s="971"/>
      <c r="Y13" s="971"/>
      <c r="Z13" s="971"/>
      <c r="AA13" s="971"/>
      <c r="AB13" s="971"/>
      <c r="AC13" s="971"/>
      <c r="AD13" s="971"/>
      <c r="AE13" s="971"/>
      <c r="AF13" s="971"/>
      <c r="AG13" s="971"/>
      <c r="AH13" s="971"/>
      <c r="AI13" s="971"/>
      <c r="AJ13" s="971"/>
      <c r="AK13" s="971"/>
      <c r="AL13" s="770"/>
    </row>
    <row r="14" spans="1:38" s="741" customFormat="1" ht="13.25" customHeight="1">
      <c r="A14" s="337"/>
      <c r="B14" s="335"/>
      <c r="C14" s="336"/>
      <c r="E14" s="957" t="s">
        <v>1433</v>
      </c>
      <c r="F14" s="957"/>
      <c r="G14" s="957"/>
      <c r="H14" s="957"/>
      <c r="I14" s="957"/>
      <c r="J14" s="957"/>
      <c r="K14" s="957"/>
      <c r="L14" s="957"/>
      <c r="M14" s="957"/>
      <c r="N14" s="957"/>
      <c r="O14" s="957"/>
      <c r="P14" s="957"/>
      <c r="Q14" s="957"/>
      <c r="R14" s="957"/>
      <c r="S14" s="957"/>
      <c r="T14" s="957"/>
      <c r="U14" s="957"/>
      <c r="V14" s="957"/>
      <c r="W14" s="957"/>
      <c r="X14" s="957"/>
      <c r="Y14" s="957"/>
      <c r="Z14" s="957"/>
      <c r="AA14" s="957"/>
      <c r="AB14" s="957"/>
      <c r="AC14" s="957"/>
      <c r="AD14" s="957"/>
      <c r="AE14" s="957"/>
      <c r="AF14" s="957"/>
      <c r="AG14" s="957"/>
      <c r="AH14" s="957"/>
      <c r="AI14" s="957"/>
      <c r="AJ14" s="957"/>
      <c r="AK14" s="957"/>
      <c r="AL14" s="770"/>
    </row>
    <row r="15" spans="1:38" s="741" customFormat="1">
      <c r="A15" s="337"/>
      <c r="B15" s="335"/>
      <c r="C15" s="336"/>
      <c r="D15" s="770"/>
      <c r="E15" s="957"/>
      <c r="F15" s="957"/>
      <c r="G15" s="957"/>
      <c r="H15" s="957"/>
      <c r="I15" s="957"/>
      <c r="J15" s="957"/>
      <c r="K15" s="957"/>
      <c r="L15" s="957"/>
      <c r="M15" s="957"/>
      <c r="N15" s="957"/>
      <c r="O15" s="957"/>
      <c r="P15" s="957"/>
      <c r="Q15" s="957"/>
      <c r="R15" s="957"/>
      <c r="S15" s="957"/>
      <c r="T15" s="957"/>
      <c r="U15" s="957"/>
      <c r="V15" s="957"/>
      <c r="W15" s="957"/>
      <c r="X15" s="957"/>
      <c r="Y15" s="957"/>
      <c r="Z15" s="957"/>
      <c r="AA15" s="957"/>
      <c r="AB15" s="957"/>
      <c r="AC15" s="957"/>
      <c r="AD15" s="957"/>
      <c r="AE15" s="957"/>
      <c r="AF15" s="957"/>
      <c r="AG15" s="957"/>
      <c r="AH15" s="957"/>
      <c r="AI15" s="957"/>
      <c r="AJ15" s="957"/>
      <c r="AK15" s="957"/>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25" customHeight="1">
      <c r="A17" s="337"/>
      <c r="B17" s="335"/>
      <c r="C17" s="336"/>
      <c r="D17" s="957" t="s">
        <v>1598</v>
      </c>
      <c r="E17" s="957"/>
      <c r="F17" s="957"/>
      <c r="G17" s="957"/>
      <c r="H17" s="957"/>
      <c r="I17" s="957"/>
      <c r="J17" s="957"/>
      <c r="K17" s="957"/>
      <c r="L17" s="957"/>
      <c r="M17" s="957"/>
      <c r="N17" s="957"/>
      <c r="O17" s="957"/>
      <c r="P17" s="957"/>
      <c r="Q17" s="957"/>
      <c r="R17" s="957"/>
      <c r="S17" s="957"/>
      <c r="T17" s="957"/>
      <c r="U17" s="957"/>
      <c r="V17" s="957"/>
      <c r="W17" s="957"/>
      <c r="X17" s="957"/>
      <c r="Y17" s="957"/>
      <c r="Z17" s="957"/>
      <c r="AA17" s="957"/>
      <c r="AB17" s="957"/>
      <c r="AC17" s="957"/>
      <c r="AD17" s="957"/>
      <c r="AE17" s="957"/>
      <c r="AF17" s="957"/>
      <c r="AG17" s="957"/>
      <c r="AH17" s="957"/>
      <c r="AI17" s="957"/>
      <c r="AJ17" s="957"/>
      <c r="AK17" s="957"/>
      <c r="AL17" s="335"/>
    </row>
    <row r="18" spans="1:38">
      <c r="A18" s="337"/>
      <c r="B18" s="335"/>
      <c r="C18" s="336"/>
      <c r="D18" s="957"/>
      <c r="E18" s="957"/>
      <c r="F18" s="957"/>
      <c r="G18" s="957"/>
      <c r="H18" s="957"/>
      <c r="I18" s="957"/>
      <c r="J18" s="957"/>
      <c r="K18" s="957"/>
      <c r="L18" s="957"/>
      <c r="M18" s="957"/>
      <c r="N18" s="957"/>
      <c r="O18" s="957"/>
      <c r="P18" s="957"/>
      <c r="Q18" s="957"/>
      <c r="R18" s="957"/>
      <c r="S18" s="957"/>
      <c r="T18" s="957"/>
      <c r="U18" s="957"/>
      <c r="V18" s="957"/>
      <c r="W18" s="957"/>
      <c r="X18" s="957"/>
      <c r="Y18" s="957"/>
      <c r="Z18" s="957"/>
      <c r="AA18" s="957"/>
      <c r="AB18" s="957"/>
      <c r="AC18" s="957"/>
      <c r="AD18" s="957"/>
      <c r="AE18" s="957"/>
      <c r="AF18" s="957"/>
      <c r="AG18" s="957"/>
      <c r="AH18" s="957"/>
      <c r="AI18" s="957"/>
      <c r="AJ18" s="957"/>
      <c r="AK18" s="957"/>
      <c r="AL18" s="335"/>
    </row>
    <row r="19" spans="1:38" s="741" customFormat="1">
      <c r="A19" s="337"/>
      <c r="B19" s="335"/>
      <c r="C19" s="336"/>
      <c r="D19" s="957"/>
      <c r="E19" s="957"/>
      <c r="F19" s="957"/>
      <c r="G19" s="957"/>
      <c r="H19" s="957"/>
      <c r="I19" s="957"/>
      <c r="J19" s="957"/>
      <c r="K19" s="957"/>
      <c r="L19" s="957"/>
      <c r="M19" s="957"/>
      <c r="N19" s="957"/>
      <c r="O19" s="957"/>
      <c r="P19" s="957"/>
      <c r="Q19" s="957"/>
      <c r="R19" s="957"/>
      <c r="S19" s="957"/>
      <c r="T19" s="957"/>
      <c r="U19" s="957"/>
      <c r="V19" s="957"/>
      <c r="W19" s="957"/>
      <c r="X19" s="957"/>
      <c r="Y19" s="957"/>
      <c r="Z19" s="957"/>
      <c r="AA19" s="957"/>
      <c r="AB19" s="957"/>
      <c r="AC19" s="957"/>
      <c r="AD19" s="957"/>
      <c r="AE19" s="957"/>
      <c r="AF19" s="957"/>
      <c r="AG19" s="957"/>
      <c r="AH19" s="957"/>
      <c r="AI19" s="957"/>
      <c r="AJ19" s="957"/>
      <c r="AK19" s="957"/>
      <c r="AL19" s="335"/>
    </row>
    <row r="20" spans="1:38" s="741" customFormat="1" ht="13.25" customHeight="1">
      <c r="A20" s="337"/>
      <c r="B20" s="335"/>
      <c r="C20" s="336"/>
      <c r="D20" s="957"/>
      <c r="E20" s="957"/>
      <c r="F20" s="957"/>
      <c r="G20" s="957"/>
      <c r="H20" s="957"/>
      <c r="I20" s="957"/>
      <c r="J20" s="957"/>
      <c r="K20" s="957"/>
      <c r="L20" s="957"/>
      <c r="M20" s="957"/>
      <c r="N20" s="957"/>
      <c r="O20" s="957"/>
      <c r="P20" s="957"/>
      <c r="Q20" s="957"/>
      <c r="R20" s="957"/>
      <c r="S20" s="957"/>
      <c r="T20" s="957"/>
      <c r="U20" s="957"/>
      <c r="V20" s="957"/>
      <c r="W20" s="957"/>
      <c r="X20" s="957"/>
      <c r="Y20" s="957"/>
      <c r="Z20" s="957"/>
      <c r="AA20" s="957"/>
      <c r="AB20" s="957"/>
      <c r="AC20" s="957"/>
      <c r="AD20" s="957"/>
      <c r="AE20" s="957"/>
      <c r="AF20" s="957"/>
      <c r="AG20" s="957"/>
      <c r="AH20" s="957"/>
      <c r="AI20" s="957"/>
      <c r="AJ20" s="957"/>
      <c r="AK20" s="957"/>
      <c r="AL20" s="335"/>
    </row>
    <row r="21" spans="1:38" s="741" customFormat="1">
      <c r="A21" s="337"/>
      <c r="B21" s="335"/>
      <c r="C21" s="336"/>
      <c r="D21" s="957"/>
      <c r="E21" s="957"/>
      <c r="F21" s="957"/>
      <c r="G21" s="957"/>
      <c r="H21" s="957"/>
      <c r="I21" s="957"/>
      <c r="J21" s="957"/>
      <c r="K21" s="957"/>
      <c r="L21" s="957"/>
      <c r="M21" s="957"/>
      <c r="N21" s="957"/>
      <c r="O21" s="957"/>
      <c r="P21" s="957"/>
      <c r="Q21" s="957"/>
      <c r="R21" s="957"/>
      <c r="S21" s="957"/>
      <c r="T21" s="957"/>
      <c r="U21" s="957"/>
      <c r="V21" s="957"/>
      <c r="W21" s="957"/>
      <c r="X21" s="957"/>
      <c r="Y21" s="957"/>
      <c r="Z21" s="957"/>
      <c r="AA21" s="957"/>
      <c r="AB21" s="957"/>
      <c r="AC21" s="957"/>
      <c r="AD21" s="957"/>
      <c r="AE21" s="957"/>
      <c r="AF21" s="957"/>
      <c r="AG21" s="957"/>
      <c r="AH21" s="957"/>
      <c r="AI21" s="957"/>
      <c r="AJ21" s="957"/>
      <c r="AK21" s="957"/>
      <c r="AL21" s="335"/>
    </row>
    <row r="22" spans="1:38" s="741" customFormat="1">
      <c r="A22" s="337"/>
      <c r="B22" s="335"/>
      <c r="C22" s="336"/>
      <c r="D22" s="957"/>
      <c r="E22" s="957"/>
      <c r="F22" s="957"/>
      <c r="G22" s="957"/>
      <c r="H22" s="957"/>
      <c r="I22" s="957"/>
      <c r="J22" s="957"/>
      <c r="K22" s="957"/>
      <c r="L22" s="957"/>
      <c r="M22" s="957"/>
      <c r="N22" s="957"/>
      <c r="O22" s="957"/>
      <c r="P22" s="957"/>
      <c r="Q22" s="957"/>
      <c r="R22" s="957"/>
      <c r="S22" s="957"/>
      <c r="T22" s="957"/>
      <c r="U22" s="957"/>
      <c r="V22" s="957"/>
      <c r="W22" s="957"/>
      <c r="X22" s="957"/>
      <c r="Y22" s="957"/>
      <c r="Z22" s="957"/>
      <c r="AA22" s="957"/>
      <c r="AB22" s="957"/>
      <c r="AC22" s="957"/>
      <c r="AD22" s="957"/>
      <c r="AE22" s="957"/>
      <c r="AF22" s="957"/>
      <c r="AG22" s="957"/>
      <c r="AH22" s="957"/>
      <c r="AI22" s="957"/>
      <c r="AJ22" s="957"/>
      <c r="AK22" s="957"/>
      <c r="AL22" s="335"/>
    </row>
    <row r="23" spans="1:38">
      <c r="A23" s="337"/>
      <c r="B23" s="335"/>
      <c r="C23" s="336"/>
      <c r="D23" s="957"/>
      <c r="E23" s="957"/>
      <c r="F23" s="957"/>
      <c r="G23" s="957"/>
      <c r="H23" s="957"/>
      <c r="I23" s="957"/>
      <c r="J23" s="957"/>
      <c r="K23" s="957"/>
      <c r="L23" s="957"/>
      <c r="M23" s="957"/>
      <c r="N23" s="957"/>
      <c r="O23" s="957"/>
      <c r="P23" s="957"/>
      <c r="Q23" s="957"/>
      <c r="R23" s="957"/>
      <c r="S23" s="957"/>
      <c r="T23" s="957"/>
      <c r="U23" s="957"/>
      <c r="V23" s="957"/>
      <c r="W23" s="957"/>
      <c r="X23" s="957"/>
      <c r="Y23" s="957"/>
      <c r="Z23" s="957"/>
      <c r="AA23" s="957"/>
      <c r="AB23" s="957"/>
      <c r="AC23" s="957"/>
      <c r="AD23" s="957"/>
      <c r="AE23" s="957"/>
      <c r="AF23" s="957"/>
      <c r="AG23" s="957"/>
      <c r="AH23" s="957"/>
      <c r="AI23" s="957"/>
      <c r="AJ23" s="957"/>
      <c r="AK23" s="957"/>
      <c r="AL23" s="335"/>
    </row>
    <row r="24" spans="1:38" s="741" customFormat="1">
      <c r="A24" s="337"/>
      <c r="B24" s="335"/>
      <c r="C24" s="336"/>
      <c r="D24" s="957"/>
      <c r="E24" s="957"/>
      <c r="F24" s="957"/>
      <c r="G24" s="957"/>
      <c r="H24" s="957"/>
      <c r="I24" s="957"/>
      <c r="J24" s="957"/>
      <c r="K24" s="957"/>
      <c r="L24" s="957"/>
      <c r="M24" s="957"/>
      <c r="N24" s="957"/>
      <c r="O24" s="957"/>
      <c r="P24" s="957"/>
      <c r="Q24" s="957"/>
      <c r="R24" s="957"/>
      <c r="S24" s="957"/>
      <c r="T24" s="957"/>
      <c r="U24" s="957"/>
      <c r="V24" s="957"/>
      <c r="W24" s="957"/>
      <c r="X24" s="957"/>
      <c r="Y24" s="957"/>
      <c r="Z24" s="957"/>
      <c r="AA24" s="957"/>
      <c r="AB24" s="957"/>
      <c r="AC24" s="957"/>
      <c r="AD24" s="957"/>
      <c r="AE24" s="957"/>
      <c r="AF24" s="957"/>
      <c r="AG24" s="957"/>
      <c r="AH24" s="957"/>
      <c r="AI24" s="957"/>
      <c r="AJ24" s="957"/>
      <c r="AK24" s="957"/>
      <c r="AL24" s="335"/>
    </row>
    <row r="25" spans="1:38" s="741" customFormat="1">
      <c r="A25" s="337"/>
      <c r="B25" s="335"/>
      <c r="C25" s="336"/>
      <c r="D25" s="957"/>
      <c r="E25" s="957"/>
      <c r="F25" s="957"/>
      <c r="G25" s="957"/>
      <c r="H25" s="957"/>
      <c r="I25" s="957"/>
      <c r="J25" s="957"/>
      <c r="K25" s="957"/>
      <c r="L25" s="957"/>
      <c r="M25" s="957"/>
      <c r="N25" s="957"/>
      <c r="O25" s="957"/>
      <c r="P25" s="957"/>
      <c r="Q25" s="957"/>
      <c r="R25" s="957"/>
      <c r="S25" s="957"/>
      <c r="T25" s="957"/>
      <c r="U25" s="957"/>
      <c r="V25" s="957"/>
      <c r="W25" s="957"/>
      <c r="X25" s="957"/>
      <c r="Y25" s="957"/>
      <c r="Z25" s="957"/>
      <c r="AA25" s="957"/>
      <c r="AB25" s="957"/>
      <c r="AC25" s="957"/>
      <c r="AD25" s="957"/>
      <c r="AE25" s="957"/>
      <c r="AF25" s="957"/>
      <c r="AG25" s="957"/>
      <c r="AH25" s="957"/>
      <c r="AI25" s="957"/>
      <c r="AJ25" s="957"/>
      <c r="AK25" s="957"/>
      <c r="AL25" s="335"/>
    </row>
    <row r="26" spans="1:38" s="741" customFormat="1" ht="11.75" customHeight="1">
      <c r="A26" s="337"/>
      <c r="B26" s="335"/>
      <c r="C26" s="336"/>
      <c r="D26" s="957"/>
      <c r="E26" s="957"/>
      <c r="F26" s="957"/>
      <c r="G26" s="957"/>
      <c r="H26" s="957"/>
      <c r="I26" s="957"/>
      <c r="J26" s="957"/>
      <c r="K26" s="957"/>
      <c r="L26" s="957"/>
      <c r="M26" s="957"/>
      <c r="N26" s="957"/>
      <c r="O26" s="957"/>
      <c r="P26" s="957"/>
      <c r="Q26" s="957"/>
      <c r="R26" s="957"/>
      <c r="S26" s="957"/>
      <c r="T26" s="957"/>
      <c r="U26" s="957"/>
      <c r="V26" s="957"/>
      <c r="W26" s="957"/>
      <c r="X26" s="957"/>
      <c r="Y26" s="957"/>
      <c r="Z26" s="957"/>
      <c r="AA26" s="957"/>
      <c r="AB26" s="957"/>
      <c r="AC26" s="957"/>
      <c r="AD26" s="957"/>
      <c r="AE26" s="957"/>
      <c r="AF26" s="957"/>
      <c r="AG26" s="957"/>
      <c r="AH26" s="957"/>
      <c r="AI26" s="957"/>
      <c r="AJ26" s="957"/>
      <c r="AK26" s="957"/>
      <c r="AL26" s="335"/>
    </row>
    <row r="27" spans="1:38" s="741" customFormat="1" ht="13.25" customHeight="1">
      <c r="A27" s="337"/>
      <c r="B27" s="335"/>
      <c r="C27" s="336"/>
      <c r="E27" s="957" t="s">
        <v>1441</v>
      </c>
      <c r="F27" s="957"/>
      <c r="G27" s="957"/>
      <c r="H27" s="957"/>
      <c r="I27" s="957"/>
      <c r="J27" s="957"/>
      <c r="K27" s="957"/>
      <c r="L27" s="957"/>
      <c r="M27" s="957"/>
      <c r="N27" s="957"/>
      <c r="O27" s="957"/>
      <c r="P27" s="957"/>
      <c r="Q27" s="957"/>
      <c r="R27" s="957"/>
      <c r="S27" s="957"/>
      <c r="T27" s="957"/>
      <c r="U27" s="957"/>
      <c r="V27" s="957"/>
      <c r="W27" s="957"/>
      <c r="X27" s="957"/>
      <c r="Y27" s="957"/>
      <c r="Z27" s="957"/>
      <c r="AA27" s="957"/>
      <c r="AB27" s="957"/>
      <c r="AC27" s="957"/>
      <c r="AD27" s="957"/>
      <c r="AE27" s="957"/>
      <c r="AF27" s="957"/>
      <c r="AG27" s="957"/>
      <c r="AH27" s="957"/>
      <c r="AI27" s="957"/>
      <c r="AJ27" s="957"/>
      <c r="AK27" s="957"/>
      <c r="AL27" s="335"/>
    </row>
    <row r="28" spans="1:38" s="741" customFormat="1">
      <c r="A28" s="337"/>
      <c r="B28" s="335"/>
      <c r="C28" s="336"/>
      <c r="D28" s="770"/>
      <c r="E28" s="957"/>
      <c r="F28" s="957"/>
      <c r="G28" s="957"/>
      <c r="H28" s="957"/>
      <c r="I28" s="957"/>
      <c r="J28" s="957"/>
      <c r="K28" s="957"/>
      <c r="L28" s="957"/>
      <c r="M28" s="957"/>
      <c r="N28" s="957"/>
      <c r="O28" s="957"/>
      <c r="P28" s="957"/>
      <c r="Q28" s="957"/>
      <c r="R28" s="957"/>
      <c r="S28" s="957"/>
      <c r="T28" s="957"/>
      <c r="U28" s="957"/>
      <c r="V28" s="957"/>
      <c r="W28" s="957"/>
      <c r="X28" s="957"/>
      <c r="Y28" s="957"/>
      <c r="Z28" s="957"/>
      <c r="AA28" s="957"/>
      <c r="AB28" s="957"/>
      <c r="AC28" s="957"/>
      <c r="AD28" s="957"/>
      <c r="AE28" s="957"/>
      <c r="AF28" s="957"/>
      <c r="AG28" s="957"/>
      <c r="AH28" s="957"/>
      <c r="AI28" s="957"/>
      <c r="AJ28" s="957"/>
      <c r="AK28" s="957"/>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25" customHeight="1">
      <c r="A30" s="337"/>
      <c r="B30" s="335"/>
      <c r="C30" s="336"/>
      <c r="D30" s="959" t="s">
        <v>1442</v>
      </c>
      <c r="E30" s="959"/>
      <c r="F30" s="959"/>
      <c r="G30" s="959"/>
      <c r="H30" s="959"/>
      <c r="I30" s="959"/>
      <c r="J30" s="959"/>
      <c r="K30" s="959"/>
      <c r="L30" s="959"/>
      <c r="M30" s="959"/>
      <c r="N30" s="959"/>
      <c r="O30" s="959"/>
      <c r="P30" s="959"/>
      <c r="Q30" s="959"/>
      <c r="R30" s="959"/>
      <c r="S30" s="959"/>
      <c r="T30" s="959"/>
      <c r="U30" s="959"/>
      <c r="V30" s="959"/>
      <c r="W30" s="959"/>
      <c r="X30" s="959"/>
      <c r="Y30" s="959"/>
      <c r="Z30" s="959"/>
      <c r="AA30" s="959"/>
      <c r="AB30" s="959"/>
      <c r="AC30" s="959"/>
      <c r="AD30" s="959"/>
      <c r="AE30" s="959"/>
      <c r="AF30" s="959"/>
      <c r="AG30" s="959"/>
      <c r="AH30" s="959"/>
      <c r="AI30" s="959"/>
      <c r="AJ30" s="959"/>
      <c r="AK30" s="959"/>
      <c r="AL30" s="335"/>
    </row>
    <row r="31" spans="1:38" s="741" customFormat="1">
      <c r="A31" s="337"/>
      <c r="B31" s="335"/>
      <c r="C31" s="336"/>
      <c r="D31" s="770"/>
      <c r="E31" s="958" t="s">
        <v>1507</v>
      </c>
      <c r="F31" s="958"/>
      <c r="G31" s="958"/>
      <c r="H31" s="958"/>
      <c r="I31" s="958"/>
      <c r="J31" s="958"/>
      <c r="K31" s="958"/>
      <c r="L31" s="958"/>
      <c r="M31" s="958"/>
      <c r="N31" s="958"/>
      <c r="O31" s="958"/>
      <c r="P31" s="958"/>
      <c r="Q31" s="958"/>
      <c r="R31" s="958"/>
      <c r="S31" s="958"/>
      <c r="T31" s="958"/>
      <c r="U31" s="958"/>
      <c r="V31" s="958"/>
      <c r="W31" s="958"/>
      <c r="X31" s="958"/>
      <c r="Y31" s="958"/>
      <c r="Z31" s="958"/>
      <c r="AA31" s="958"/>
      <c r="AB31" s="958"/>
      <c r="AC31" s="958"/>
      <c r="AD31" s="958"/>
      <c r="AE31" s="958"/>
      <c r="AF31" s="958"/>
      <c r="AG31" s="958"/>
      <c r="AH31" s="958"/>
      <c r="AI31" s="958"/>
      <c r="AJ31" s="958"/>
      <c r="AK31" s="958"/>
      <c r="AL31" s="335"/>
    </row>
    <row r="32" spans="1:38">
      <c r="A32" s="152"/>
      <c r="C32" s="5"/>
    </row>
    <row r="33" spans="1:38">
      <c r="A33" s="152"/>
      <c r="D33" s="972" t="s">
        <v>1427</v>
      </c>
      <c r="E33" s="972"/>
      <c r="F33" s="972"/>
      <c r="G33" s="972"/>
      <c r="H33" s="972"/>
      <c r="I33" s="972"/>
      <c r="J33" s="972"/>
      <c r="K33" s="972"/>
      <c r="L33" s="972"/>
      <c r="M33" s="972"/>
      <c r="N33" s="972"/>
      <c r="O33" s="972"/>
      <c r="P33" s="972"/>
      <c r="Q33" s="972"/>
      <c r="R33" s="972"/>
      <c r="S33" s="972"/>
      <c r="T33" s="972"/>
      <c r="U33" s="972"/>
      <c r="V33" s="972"/>
      <c r="W33" s="972"/>
      <c r="X33" s="972"/>
      <c r="Y33" s="972"/>
      <c r="Z33" s="972"/>
      <c r="AA33" s="972"/>
      <c r="AB33" s="972"/>
      <c r="AC33" s="972"/>
      <c r="AD33" s="972"/>
      <c r="AE33" s="972"/>
      <c r="AF33" s="972"/>
      <c r="AG33" s="972"/>
      <c r="AH33" s="972"/>
      <c r="AI33" s="972"/>
      <c r="AJ33" s="972"/>
      <c r="AK33" s="972"/>
    </row>
    <row r="34" spans="1:38">
      <c r="A34" s="152"/>
      <c r="D34" s="972"/>
      <c r="E34" s="972"/>
      <c r="F34" s="972"/>
      <c r="G34" s="972"/>
      <c r="H34" s="972"/>
      <c r="I34" s="972"/>
      <c r="J34" s="972"/>
      <c r="K34" s="972"/>
      <c r="L34" s="972"/>
      <c r="M34" s="972"/>
      <c r="N34" s="972"/>
      <c r="O34" s="972"/>
      <c r="P34" s="972"/>
      <c r="Q34" s="972"/>
      <c r="R34" s="972"/>
      <c r="S34" s="972"/>
      <c r="T34" s="972"/>
      <c r="U34" s="972"/>
      <c r="V34" s="972"/>
      <c r="W34" s="972"/>
      <c r="X34" s="972"/>
      <c r="Y34" s="972"/>
      <c r="Z34" s="972"/>
      <c r="AA34" s="972"/>
      <c r="AB34" s="972"/>
      <c r="AC34" s="972"/>
      <c r="AD34" s="972"/>
      <c r="AE34" s="972"/>
      <c r="AF34" s="972"/>
      <c r="AG34" s="972"/>
      <c r="AH34" s="972"/>
      <c r="AI34" s="972"/>
      <c r="AJ34" s="972"/>
      <c r="AK34" s="972"/>
    </row>
    <row r="35" spans="1:38">
      <c r="A35" s="152"/>
      <c r="D35" s="259"/>
      <c r="E35" s="965" t="s">
        <v>1133</v>
      </c>
      <c r="F35" s="965"/>
      <c r="G35" s="965"/>
      <c r="H35" s="965"/>
      <c r="I35" s="965"/>
      <c r="J35" s="965"/>
      <c r="K35" s="965"/>
      <c r="L35" s="965"/>
      <c r="M35" s="965"/>
      <c r="N35" s="965"/>
      <c r="O35" s="965"/>
      <c r="P35" s="965"/>
      <c r="Q35" s="965"/>
      <c r="R35" s="965"/>
      <c r="S35" s="965"/>
      <c r="T35" s="965"/>
      <c r="U35" s="965"/>
      <c r="V35" s="965"/>
      <c r="W35" s="965"/>
      <c r="X35" s="965"/>
      <c r="Y35" s="965"/>
      <c r="Z35" s="965"/>
      <c r="AA35" s="965"/>
      <c r="AB35" s="965"/>
      <c r="AC35" s="965"/>
      <c r="AD35" s="965"/>
      <c r="AE35" s="965"/>
      <c r="AF35" s="965"/>
      <c r="AG35" s="965"/>
      <c r="AH35" s="965"/>
      <c r="AI35" s="965"/>
      <c r="AJ35" s="965"/>
      <c r="AK35" s="965"/>
    </row>
    <row r="36" spans="1:38">
      <c r="A36" s="152"/>
      <c r="D36" s="259"/>
      <c r="E36" s="965" t="s">
        <v>1439</v>
      </c>
      <c r="F36" s="965"/>
      <c r="G36" s="965"/>
      <c r="H36" s="965"/>
      <c r="I36" s="965"/>
      <c r="J36" s="965"/>
      <c r="K36" s="965"/>
      <c r="L36" s="965"/>
      <c r="M36" s="965"/>
      <c r="N36" s="965"/>
      <c r="O36" s="965"/>
      <c r="P36" s="965"/>
      <c r="Q36" s="965"/>
      <c r="R36" s="965"/>
      <c r="S36" s="965"/>
      <c r="T36" s="965"/>
      <c r="U36" s="965"/>
      <c r="V36" s="965"/>
      <c r="W36" s="965"/>
      <c r="X36" s="965"/>
      <c r="Y36" s="965"/>
      <c r="Z36" s="965"/>
      <c r="AA36" s="965"/>
      <c r="AB36" s="965"/>
      <c r="AC36" s="965"/>
      <c r="AD36" s="965"/>
      <c r="AE36" s="965"/>
      <c r="AF36" s="965"/>
      <c r="AG36" s="965"/>
      <c r="AH36" s="965"/>
      <c r="AI36" s="965"/>
      <c r="AJ36" s="965"/>
      <c r="AK36" s="965"/>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57" customFormat="1" ht="13.25" customHeight="1">
      <c r="A40" s="152"/>
      <c r="B40"/>
      <c r="C40" s="5"/>
      <c r="D40" s="152"/>
      <c r="E40" s="152" t="s">
        <v>707</v>
      </c>
      <c r="F40" s="957" t="s">
        <v>1401</v>
      </c>
    </row>
    <row r="41" spans="1:38" s="957" customFormat="1" ht="13.2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25" customHeight="1">
      <c r="A43" s="152"/>
      <c r="B43"/>
      <c r="C43" s="5"/>
      <c r="D43" s="152"/>
      <c r="E43" s="6" t="s">
        <v>372</v>
      </c>
      <c r="F43" s="964" t="s">
        <v>1530</v>
      </c>
      <c r="G43" s="964"/>
      <c r="H43" s="964"/>
      <c r="I43" s="964"/>
      <c r="J43" s="964"/>
      <c r="K43" s="964"/>
      <c r="L43" s="964"/>
      <c r="M43" s="964"/>
      <c r="N43" s="964"/>
      <c r="O43" s="964"/>
      <c r="P43" s="964"/>
      <c r="Q43" s="964"/>
      <c r="R43" s="964"/>
      <c r="S43" s="964"/>
      <c r="T43" s="964"/>
      <c r="U43" s="964"/>
      <c r="V43" s="964"/>
      <c r="W43" s="964"/>
      <c r="X43" s="964"/>
      <c r="Y43" s="964"/>
      <c r="Z43" s="964"/>
      <c r="AA43" s="964"/>
      <c r="AB43" s="964"/>
      <c r="AC43" s="964"/>
      <c r="AD43" s="964"/>
      <c r="AE43" s="964"/>
      <c r="AF43" s="964"/>
      <c r="AG43" s="964"/>
      <c r="AH43" s="964"/>
      <c r="AI43" s="964"/>
      <c r="AJ43" s="964"/>
      <c r="AK43" s="964"/>
      <c r="AL43" s="964"/>
    </row>
    <row r="44" spans="1:38" s="794" customFormat="1">
      <c r="A44" s="152"/>
      <c r="B44" s="741"/>
      <c r="C44" s="5"/>
      <c r="D44" s="152"/>
      <c r="E44" s="152"/>
      <c r="F44" s="964"/>
      <c r="G44" s="964"/>
      <c r="H44" s="964"/>
      <c r="I44" s="964"/>
      <c r="J44" s="964"/>
      <c r="K44" s="964"/>
      <c r="L44" s="964"/>
      <c r="M44" s="964"/>
      <c r="N44" s="964"/>
      <c r="O44" s="964"/>
      <c r="P44" s="964"/>
      <c r="Q44" s="964"/>
      <c r="R44" s="964"/>
      <c r="S44" s="964"/>
      <c r="T44" s="964"/>
      <c r="U44" s="964"/>
      <c r="V44" s="964"/>
      <c r="W44" s="964"/>
      <c r="X44" s="964"/>
      <c r="Y44" s="964"/>
      <c r="Z44" s="964"/>
      <c r="AA44" s="964"/>
      <c r="AB44" s="964"/>
      <c r="AC44" s="964"/>
      <c r="AD44" s="964"/>
      <c r="AE44" s="964"/>
      <c r="AF44" s="964"/>
      <c r="AG44" s="964"/>
      <c r="AH44" s="964"/>
      <c r="AI44" s="964"/>
      <c r="AJ44" s="964"/>
      <c r="AK44" s="964"/>
      <c r="AL44" s="964"/>
    </row>
    <row r="45" spans="1:38" s="794" customFormat="1" ht="13.25" customHeight="1">
      <c r="A45" s="152"/>
      <c r="B45" s="741"/>
      <c r="C45" s="5"/>
      <c r="D45" s="152"/>
      <c r="E45" s="152"/>
      <c r="F45" s="964"/>
      <c r="G45" s="964"/>
      <c r="H45" s="964"/>
      <c r="I45" s="964"/>
      <c r="J45" s="964"/>
      <c r="K45" s="964"/>
      <c r="L45" s="964"/>
      <c r="M45" s="964"/>
      <c r="N45" s="964"/>
      <c r="O45" s="964"/>
      <c r="P45" s="964"/>
      <c r="Q45" s="964"/>
      <c r="R45" s="964"/>
      <c r="S45" s="964"/>
      <c r="T45" s="964"/>
      <c r="U45" s="964"/>
      <c r="V45" s="964"/>
      <c r="W45" s="964"/>
      <c r="X45" s="964"/>
      <c r="Y45" s="964"/>
      <c r="Z45" s="964"/>
      <c r="AA45" s="964"/>
      <c r="AB45" s="964"/>
      <c r="AC45" s="964"/>
      <c r="AD45" s="964"/>
      <c r="AE45" s="964"/>
      <c r="AF45" s="964"/>
      <c r="AG45" s="964"/>
      <c r="AH45" s="964"/>
      <c r="AI45" s="964"/>
      <c r="AJ45" s="964"/>
      <c r="AK45" s="964"/>
      <c r="AL45" s="964"/>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57" t="s">
        <v>1531</v>
      </c>
      <c r="G48" s="957"/>
      <c r="H48" s="957"/>
      <c r="I48" s="957"/>
      <c r="J48" s="957"/>
      <c r="K48" s="957"/>
      <c r="L48" s="957"/>
      <c r="M48" s="957"/>
      <c r="N48" s="957"/>
      <c r="O48" s="957"/>
      <c r="P48" s="957"/>
      <c r="Q48" s="957"/>
      <c r="R48" s="957"/>
      <c r="S48" s="957"/>
      <c r="T48" s="957"/>
      <c r="U48" s="957"/>
      <c r="V48" s="957"/>
      <c r="W48" s="957"/>
      <c r="X48" s="957"/>
      <c r="Y48" s="957"/>
      <c r="Z48" s="957"/>
      <c r="AA48" s="957"/>
      <c r="AB48" s="957"/>
      <c r="AC48" s="957"/>
      <c r="AD48" s="957"/>
      <c r="AE48" s="957"/>
      <c r="AF48" s="957"/>
      <c r="AG48" s="957"/>
      <c r="AH48" s="957"/>
      <c r="AI48" s="957"/>
      <c r="AJ48" s="957"/>
      <c r="AK48" s="957"/>
    </row>
    <row r="49" spans="1:38">
      <c r="A49" s="152"/>
      <c r="C49" s="5"/>
      <c r="D49" s="152"/>
      <c r="E49" s="152"/>
      <c r="F49" s="957"/>
      <c r="G49" s="957"/>
      <c r="H49" s="957"/>
      <c r="I49" s="957"/>
      <c r="J49" s="957"/>
      <c r="K49" s="957"/>
      <c r="L49" s="957"/>
      <c r="M49" s="957"/>
      <c r="N49" s="957"/>
      <c r="O49" s="957"/>
      <c r="P49" s="957"/>
      <c r="Q49" s="957"/>
      <c r="R49" s="957"/>
      <c r="S49" s="957"/>
      <c r="T49" s="957"/>
      <c r="U49" s="957"/>
      <c r="V49" s="957"/>
      <c r="W49" s="957"/>
      <c r="X49" s="957"/>
      <c r="Y49" s="957"/>
      <c r="Z49" s="957"/>
      <c r="AA49" s="957"/>
      <c r="AB49" s="957"/>
      <c r="AC49" s="957"/>
      <c r="AD49" s="957"/>
      <c r="AE49" s="957"/>
      <c r="AF49" s="957"/>
      <c r="AG49" s="957"/>
      <c r="AH49" s="957"/>
      <c r="AI49" s="957"/>
      <c r="AJ49" s="957"/>
      <c r="AK49" s="957"/>
    </row>
    <row r="50" spans="1:38">
      <c r="A50" s="152"/>
      <c r="C50" s="5"/>
      <c r="D50" s="152"/>
      <c r="F50" s="957"/>
      <c r="G50" s="957"/>
      <c r="H50" s="957"/>
      <c r="I50" s="957"/>
      <c r="J50" s="957"/>
      <c r="K50" s="957"/>
      <c r="L50" s="957"/>
      <c r="M50" s="957"/>
      <c r="N50" s="957"/>
      <c r="O50" s="957"/>
      <c r="P50" s="957"/>
      <c r="Q50" s="957"/>
      <c r="R50" s="957"/>
      <c r="S50" s="957"/>
      <c r="T50" s="957"/>
      <c r="U50" s="957"/>
      <c r="V50" s="957"/>
      <c r="W50" s="957"/>
      <c r="X50" s="957"/>
      <c r="Y50" s="957"/>
      <c r="Z50" s="957"/>
      <c r="AA50" s="957"/>
      <c r="AB50" s="957"/>
      <c r="AC50" s="957"/>
      <c r="AD50" s="957"/>
      <c r="AE50" s="957"/>
      <c r="AF50" s="957"/>
      <c r="AG50" s="957"/>
      <c r="AH50" s="957"/>
      <c r="AI50" s="957"/>
      <c r="AJ50" s="957"/>
      <c r="AK50" s="957"/>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1444</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25" customHeight="1">
      <c r="A54" s="337"/>
      <c r="B54" s="335"/>
      <c r="C54" s="336"/>
      <c r="D54" s="336"/>
      <c r="E54" s="337"/>
      <c r="F54" s="341" t="s">
        <v>742</v>
      </c>
      <c r="G54" s="962" t="s">
        <v>1443</v>
      </c>
      <c r="H54" s="962"/>
      <c r="I54" s="962"/>
      <c r="J54" s="962"/>
      <c r="K54" s="962"/>
      <c r="L54" s="962"/>
      <c r="M54" s="962"/>
      <c r="N54" s="962"/>
      <c r="O54" s="962"/>
      <c r="P54" s="962"/>
      <c r="Q54" s="962"/>
      <c r="R54" s="962"/>
      <c r="S54" s="962"/>
      <c r="T54" s="962"/>
      <c r="U54" s="962"/>
      <c r="V54" s="962"/>
      <c r="W54" s="962"/>
      <c r="X54" s="962"/>
      <c r="Y54" s="962"/>
      <c r="Z54" s="962"/>
      <c r="AA54" s="962"/>
      <c r="AB54" s="962"/>
      <c r="AC54" s="962"/>
      <c r="AD54" s="962"/>
      <c r="AE54" s="962"/>
      <c r="AF54" s="962"/>
      <c r="AG54" s="962"/>
      <c r="AH54" s="962"/>
      <c r="AI54" s="962"/>
      <c r="AJ54" s="962"/>
      <c r="AK54" s="962"/>
      <c r="AL54" s="335"/>
    </row>
    <row r="55" spans="1:38" s="741" customFormat="1" ht="13.25" customHeight="1">
      <c r="A55" s="337"/>
      <c r="B55" s="335"/>
      <c r="C55" s="336"/>
      <c r="D55" s="336"/>
      <c r="E55" s="337"/>
      <c r="F55" s="341"/>
      <c r="G55" s="801" t="s">
        <v>1445</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2" t="s">
        <v>626</v>
      </c>
      <c r="H56" s="962"/>
      <c r="I56" s="962"/>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25" customHeight="1">
      <c r="A57" s="337"/>
      <c r="B57" s="336"/>
      <c r="C57" s="336"/>
      <c r="D57" s="336"/>
      <c r="E57" s="337"/>
      <c r="F57" s="341" t="s">
        <v>556</v>
      </c>
      <c r="G57" s="963" t="s">
        <v>1532</v>
      </c>
      <c r="H57" s="963"/>
      <c r="I57" s="963"/>
      <c r="J57" s="963"/>
      <c r="K57" s="963"/>
      <c r="L57" s="963"/>
      <c r="M57" s="963"/>
      <c r="N57" s="963"/>
      <c r="O57" s="963"/>
      <c r="P57" s="963"/>
      <c r="Q57" s="963"/>
      <c r="R57" s="963"/>
      <c r="S57" s="963"/>
      <c r="T57" s="963"/>
      <c r="U57" s="963"/>
      <c r="V57" s="963"/>
      <c r="W57" s="963"/>
      <c r="X57" s="963"/>
      <c r="Y57" s="963"/>
      <c r="Z57" s="963"/>
      <c r="AA57" s="963"/>
      <c r="AB57" s="963"/>
      <c r="AC57" s="963"/>
      <c r="AD57" s="963"/>
      <c r="AE57" s="963"/>
      <c r="AF57" s="963"/>
      <c r="AG57" s="963"/>
      <c r="AH57" s="963"/>
      <c r="AI57" s="963"/>
      <c r="AJ57" s="963"/>
      <c r="AK57" s="963"/>
      <c r="AL57" s="963"/>
    </row>
    <row r="58" spans="1:38" s="2" customFormat="1">
      <c r="A58" s="337"/>
      <c r="B58" s="335"/>
      <c r="C58" s="336"/>
      <c r="D58" s="336"/>
      <c r="E58" s="337"/>
      <c r="F58" s="341"/>
      <c r="G58" s="963"/>
      <c r="H58" s="963"/>
      <c r="I58" s="963"/>
      <c r="J58" s="963"/>
      <c r="K58" s="963"/>
      <c r="L58" s="963"/>
      <c r="M58" s="963"/>
      <c r="N58" s="963"/>
      <c r="O58" s="963"/>
      <c r="P58" s="963"/>
      <c r="Q58" s="963"/>
      <c r="R58" s="963"/>
      <c r="S58" s="963"/>
      <c r="T58" s="963"/>
      <c r="U58" s="963"/>
      <c r="V58" s="963"/>
      <c r="W58" s="963"/>
      <c r="X58" s="963"/>
      <c r="Y58" s="963"/>
      <c r="Z58" s="963"/>
      <c r="AA58" s="963"/>
      <c r="AB58" s="963"/>
      <c r="AC58" s="963"/>
      <c r="AD58" s="963"/>
      <c r="AE58" s="963"/>
      <c r="AF58" s="963"/>
      <c r="AG58" s="963"/>
      <c r="AH58" s="963"/>
      <c r="AI58" s="963"/>
      <c r="AJ58" s="963"/>
      <c r="AK58" s="963"/>
      <c r="AL58" s="963"/>
    </row>
    <row r="59" spans="1:38">
      <c r="A59" s="339"/>
      <c r="B59" s="338"/>
      <c r="C59" s="340"/>
      <c r="D59" s="340"/>
      <c r="E59" s="339"/>
      <c r="F59" s="342"/>
      <c r="G59" s="802" t="s">
        <v>1597</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1402</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57" t="s">
        <v>1403</v>
      </c>
      <c r="H64" s="957"/>
      <c r="I64" s="957"/>
      <c r="J64" s="957"/>
      <c r="K64" s="957"/>
      <c r="L64" s="957"/>
      <c r="M64" s="957"/>
      <c r="N64" s="957"/>
      <c r="O64" s="957"/>
      <c r="P64" s="957"/>
      <c r="Q64" s="957"/>
      <c r="R64" s="957"/>
      <c r="S64" s="957"/>
      <c r="T64" s="957"/>
      <c r="U64" s="957"/>
      <c r="V64" s="957"/>
      <c r="W64" s="957"/>
      <c r="X64" s="957"/>
      <c r="Y64" s="957"/>
      <c r="Z64" s="957"/>
      <c r="AA64" s="957"/>
      <c r="AB64" s="957"/>
      <c r="AC64" s="957"/>
      <c r="AD64" s="957"/>
      <c r="AE64" s="957"/>
      <c r="AF64" s="957"/>
      <c r="AG64" s="957"/>
      <c r="AH64" s="957"/>
      <c r="AI64" s="957"/>
      <c r="AJ64" s="957"/>
      <c r="AK64" s="957"/>
    </row>
    <row r="65" spans="1:37">
      <c r="A65" s="152"/>
      <c r="C65" s="5"/>
      <c r="D65" s="152"/>
      <c r="E65" s="152"/>
      <c r="F65" s="9"/>
      <c r="G65" s="957"/>
      <c r="H65" s="957"/>
      <c r="I65" s="957"/>
      <c r="J65" s="957"/>
      <c r="K65" s="957"/>
      <c r="L65" s="957"/>
      <c r="M65" s="957"/>
      <c r="N65" s="957"/>
      <c r="O65" s="957"/>
      <c r="P65" s="957"/>
      <c r="Q65" s="957"/>
      <c r="R65" s="957"/>
      <c r="S65" s="957"/>
      <c r="T65" s="957"/>
      <c r="U65" s="957"/>
      <c r="V65" s="957"/>
      <c r="W65" s="957"/>
      <c r="X65" s="957"/>
      <c r="Y65" s="957"/>
      <c r="Z65" s="957"/>
      <c r="AA65" s="957"/>
      <c r="AB65" s="957"/>
      <c r="AC65" s="957"/>
      <c r="AD65" s="957"/>
      <c r="AE65" s="957"/>
      <c r="AF65" s="957"/>
      <c r="AG65" s="957"/>
      <c r="AH65" s="957"/>
      <c r="AI65" s="957"/>
      <c r="AJ65" s="957"/>
      <c r="AK65" s="957"/>
    </row>
    <row r="66" spans="1:37">
      <c r="A66" s="152"/>
      <c r="C66" s="5"/>
      <c r="D66" s="152"/>
      <c r="E66" s="152"/>
      <c r="F66" s="9"/>
      <c r="G66" s="957"/>
      <c r="H66" s="957"/>
      <c r="I66" s="957"/>
      <c r="J66" s="957"/>
      <c r="K66" s="957"/>
      <c r="L66" s="957"/>
      <c r="M66" s="957"/>
      <c r="N66" s="957"/>
      <c r="O66" s="957"/>
      <c r="P66" s="957"/>
      <c r="Q66" s="957"/>
      <c r="R66" s="957"/>
      <c r="S66" s="957"/>
      <c r="T66" s="957"/>
      <c r="U66" s="957"/>
      <c r="V66" s="957"/>
      <c r="W66" s="957"/>
      <c r="X66" s="957"/>
      <c r="Y66" s="957"/>
      <c r="Z66" s="957"/>
      <c r="AA66" s="957"/>
      <c r="AB66" s="957"/>
      <c r="AC66" s="957"/>
      <c r="AD66" s="957"/>
      <c r="AE66" s="957"/>
      <c r="AF66" s="957"/>
      <c r="AG66" s="957"/>
      <c r="AH66" s="957"/>
      <c r="AI66" s="957"/>
      <c r="AJ66" s="957"/>
      <c r="AK66" s="957"/>
    </row>
    <row r="67" spans="1:37" ht="13.25" customHeight="1">
      <c r="A67" s="152"/>
      <c r="C67" s="5"/>
      <c r="D67" s="152"/>
      <c r="E67" s="152"/>
      <c r="F67" s="9" t="s">
        <v>556</v>
      </c>
      <c r="G67" s="957" t="s">
        <v>1404</v>
      </c>
      <c r="H67" s="957"/>
      <c r="I67" s="957"/>
      <c r="J67" s="957"/>
      <c r="K67" s="957"/>
      <c r="L67" s="957"/>
      <c r="M67" s="957"/>
      <c r="N67" s="957"/>
      <c r="O67" s="957"/>
      <c r="P67" s="957"/>
      <c r="Q67" s="957"/>
      <c r="R67" s="957"/>
      <c r="S67" s="957"/>
      <c r="T67" s="957"/>
      <c r="U67" s="957"/>
      <c r="V67" s="957"/>
      <c r="W67" s="957"/>
      <c r="X67" s="957"/>
      <c r="Y67" s="957"/>
      <c r="Z67" s="957"/>
      <c r="AA67" s="957"/>
      <c r="AB67" s="957"/>
      <c r="AC67" s="957"/>
      <c r="AD67" s="957"/>
      <c r="AE67" s="957"/>
      <c r="AF67" s="957"/>
      <c r="AG67" s="957"/>
      <c r="AH67" s="957"/>
      <c r="AI67" s="957"/>
      <c r="AJ67" s="957"/>
      <c r="AK67" s="957"/>
    </row>
    <row r="68" spans="1:37">
      <c r="A68" s="152"/>
      <c r="C68" s="5"/>
      <c r="D68" s="152"/>
      <c r="E68" s="152"/>
      <c r="F68" s="396"/>
      <c r="G68" s="957"/>
      <c r="H68" s="957"/>
      <c r="I68" s="957"/>
      <c r="J68" s="957"/>
      <c r="K68" s="957"/>
      <c r="L68" s="957"/>
      <c r="M68" s="957"/>
      <c r="N68" s="957"/>
      <c r="O68" s="957"/>
      <c r="P68" s="957"/>
      <c r="Q68" s="957"/>
      <c r="R68" s="957"/>
      <c r="S68" s="957"/>
      <c r="T68" s="957"/>
      <c r="U68" s="957"/>
      <c r="V68" s="957"/>
      <c r="W68" s="957"/>
      <c r="X68" s="957"/>
      <c r="Y68" s="957"/>
      <c r="Z68" s="957"/>
      <c r="AA68" s="957"/>
      <c r="AB68" s="957"/>
      <c r="AC68" s="957"/>
      <c r="AD68" s="957"/>
      <c r="AE68" s="957"/>
      <c r="AF68" s="957"/>
      <c r="AG68" s="957"/>
      <c r="AH68" s="957"/>
      <c r="AI68" s="957"/>
      <c r="AJ68" s="957"/>
      <c r="AK68" s="957"/>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57" t="s">
        <v>1405</v>
      </c>
      <c r="H70" s="957"/>
      <c r="I70" s="957"/>
      <c r="J70" s="957"/>
      <c r="K70" s="957"/>
      <c r="L70" s="957"/>
      <c r="M70" s="957"/>
      <c r="N70" s="957"/>
      <c r="O70" s="957"/>
      <c r="P70" s="957"/>
      <c r="Q70" s="957"/>
      <c r="R70" s="957"/>
      <c r="S70" s="957"/>
      <c r="T70" s="957"/>
      <c r="U70" s="957"/>
      <c r="V70" s="957"/>
      <c r="W70" s="957"/>
      <c r="X70" s="957"/>
      <c r="Y70" s="957"/>
      <c r="Z70" s="957"/>
      <c r="AA70" s="957"/>
      <c r="AB70" s="957"/>
      <c r="AC70" s="957"/>
      <c r="AD70" s="957"/>
      <c r="AE70" s="957"/>
      <c r="AF70" s="957"/>
      <c r="AG70" s="957"/>
      <c r="AH70" s="957"/>
      <c r="AI70" s="957"/>
      <c r="AJ70" s="957"/>
      <c r="AK70" s="957"/>
    </row>
    <row r="71" spans="1:37">
      <c r="A71" s="152"/>
      <c r="C71" s="5"/>
      <c r="D71" s="152"/>
      <c r="E71" s="152"/>
      <c r="F71" s="258"/>
      <c r="G71" s="957"/>
      <c r="H71" s="957"/>
      <c r="I71" s="957"/>
      <c r="J71" s="957"/>
      <c r="K71" s="957"/>
      <c r="L71" s="957"/>
      <c r="M71" s="957"/>
      <c r="N71" s="957"/>
      <c r="O71" s="957"/>
      <c r="P71" s="957"/>
      <c r="Q71" s="957"/>
      <c r="R71" s="957"/>
      <c r="S71" s="957"/>
      <c r="T71" s="957"/>
      <c r="U71" s="957"/>
      <c r="V71" s="957"/>
      <c r="W71" s="957"/>
      <c r="X71" s="957"/>
      <c r="Y71" s="957"/>
      <c r="Z71" s="957"/>
      <c r="AA71" s="957"/>
      <c r="AB71" s="957"/>
      <c r="AC71" s="957"/>
      <c r="AD71" s="957"/>
      <c r="AE71" s="957"/>
      <c r="AF71" s="957"/>
      <c r="AG71" s="957"/>
      <c r="AH71" s="957"/>
      <c r="AI71" s="957"/>
      <c r="AJ71" s="957"/>
      <c r="AK71" s="957"/>
    </row>
    <row r="72" spans="1:37">
      <c r="A72" s="152"/>
      <c r="C72" s="5"/>
      <c r="D72" s="152"/>
      <c r="E72" s="152"/>
      <c r="F72" s="258" t="s">
        <v>556</v>
      </c>
      <c r="G72" s="957" t="s">
        <v>1406</v>
      </c>
      <c r="H72" s="957"/>
      <c r="I72" s="957"/>
      <c r="J72" s="957"/>
      <c r="K72" s="957"/>
      <c r="L72" s="957"/>
      <c r="M72" s="957"/>
      <c r="N72" s="957"/>
      <c r="O72" s="957"/>
      <c r="P72" s="957"/>
      <c r="Q72" s="957"/>
      <c r="R72" s="957"/>
      <c r="S72" s="957"/>
      <c r="T72" s="957"/>
      <c r="U72" s="957"/>
      <c r="V72" s="957"/>
      <c r="W72" s="957"/>
      <c r="X72" s="957"/>
      <c r="Y72" s="957"/>
      <c r="Z72" s="957"/>
      <c r="AA72" s="957"/>
      <c r="AB72" s="957"/>
      <c r="AC72" s="957"/>
      <c r="AD72" s="957"/>
      <c r="AE72" s="957"/>
      <c r="AF72" s="957"/>
      <c r="AG72" s="957"/>
      <c r="AH72" s="957"/>
      <c r="AI72" s="957"/>
      <c r="AJ72" s="957"/>
      <c r="AK72" s="957"/>
    </row>
    <row r="73" spans="1:37">
      <c r="A73" s="152"/>
      <c r="C73" s="5"/>
      <c r="D73" s="152"/>
      <c r="E73" s="152"/>
      <c r="F73" s="258"/>
      <c r="G73" s="957"/>
      <c r="H73" s="957"/>
      <c r="I73" s="957"/>
      <c r="J73" s="957"/>
      <c r="K73" s="957"/>
      <c r="L73" s="957"/>
      <c r="M73" s="957"/>
      <c r="N73" s="957"/>
      <c r="O73" s="957"/>
      <c r="P73" s="957"/>
      <c r="Q73" s="957"/>
      <c r="R73" s="957"/>
      <c r="S73" s="957"/>
      <c r="T73" s="957"/>
      <c r="U73" s="957"/>
      <c r="V73" s="957"/>
      <c r="W73" s="957"/>
      <c r="X73" s="957"/>
      <c r="Y73" s="957"/>
      <c r="Z73" s="957"/>
      <c r="AA73" s="957"/>
      <c r="AB73" s="957"/>
      <c r="AC73" s="957"/>
      <c r="AD73" s="957"/>
      <c r="AE73" s="957"/>
      <c r="AF73" s="957"/>
      <c r="AG73" s="957"/>
      <c r="AH73" s="957"/>
      <c r="AI73" s="957"/>
      <c r="AJ73" s="957"/>
      <c r="AK73" s="957"/>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1161</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57" t="s">
        <v>1407</v>
      </c>
      <c r="H80" s="957"/>
      <c r="I80" s="957"/>
      <c r="J80" s="957"/>
      <c r="K80" s="957"/>
      <c r="L80" s="957"/>
      <c r="M80" s="957"/>
      <c r="N80" s="957"/>
      <c r="O80" s="957"/>
      <c r="P80" s="957"/>
      <c r="Q80" s="957"/>
      <c r="R80" s="957"/>
      <c r="S80" s="957"/>
      <c r="T80" s="957"/>
      <c r="U80" s="957"/>
      <c r="V80" s="957"/>
      <c r="W80" s="957"/>
      <c r="X80" s="957"/>
      <c r="Y80" s="957"/>
      <c r="Z80" s="957"/>
      <c r="AA80" s="957"/>
      <c r="AB80" s="957"/>
      <c r="AC80" s="957"/>
      <c r="AD80" s="957"/>
      <c r="AE80" s="957"/>
      <c r="AF80" s="957"/>
      <c r="AG80" s="957"/>
      <c r="AH80" s="957"/>
      <c r="AI80" s="957"/>
      <c r="AJ80" s="957"/>
      <c r="AK80" s="957"/>
    </row>
    <row r="81" spans="1:38">
      <c r="A81" s="152"/>
      <c r="C81" s="5"/>
      <c r="D81" s="152"/>
      <c r="E81" s="152"/>
      <c r="F81" s="152"/>
      <c r="G81" s="957"/>
      <c r="H81" s="957"/>
      <c r="I81" s="957"/>
      <c r="J81" s="957"/>
      <c r="K81" s="957"/>
      <c r="L81" s="957"/>
      <c r="M81" s="957"/>
      <c r="N81" s="957"/>
      <c r="O81" s="957"/>
      <c r="P81" s="957"/>
      <c r="Q81" s="957"/>
      <c r="R81" s="957"/>
      <c r="S81" s="957"/>
      <c r="T81" s="957"/>
      <c r="U81" s="957"/>
      <c r="V81" s="957"/>
      <c r="W81" s="957"/>
      <c r="X81" s="957"/>
      <c r="Y81" s="957"/>
      <c r="Z81" s="957"/>
      <c r="AA81" s="957"/>
      <c r="AB81" s="957"/>
      <c r="AC81" s="957"/>
      <c r="AD81" s="957"/>
      <c r="AE81" s="957"/>
      <c r="AF81" s="957"/>
      <c r="AG81" s="957"/>
      <c r="AH81" s="957"/>
      <c r="AI81" s="957"/>
      <c r="AJ81" s="957"/>
      <c r="AK81" s="957"/>
    </row>
    <row r="82" spans="1:38" s="741" customFormat="1">
      <c r="A82" s="152"/>
      <c r="C82" s="5"/>
      <c r="D82" s="152"/>
      <c r="E82" s="152"/>
      <c r="F82" s="152"/>
      <c r="G82" s="957"/>
      <c r="H82" s="957"/>
      <c r="I82" s="957"/>
      <c r="J82" s="957"/>
      <c r="K82" s="957"/>
      <c r="L82" s="957"/>
      <c r="M82" s="957"/>
      <c r="N82" s="957"/>
      <c r="O82" s="957"/>
      <c r="P82" s="957"/>
      <c r="Q82" s="957"/>
      <c r="R82" s="957"/>
      <c r="S82" s="957"/>
      <c r="T82" s="957"/>
      <c r="U82" s="957"/>
      <c r="V82" s="957"/>
      <c r="W82" s="957"/>
      <c r="X82" s="957"/>
      <c r="Y82" s="957"/>
      <c r="Z82" s="957"/>
      <c r="AA82" s="957"/>
      <c r="AB82" s="957"/>
      <c r="AC82" s="957"/>
      <c r="AD82" s="957"/>
      <c r="AE82" s="957"/>
      <c r="AF82" s="957"/>
      <c r="AG82" s="957"/>
      <c r="AH82" s="957"/>
      <c r="AI82" s="957"/>
      <c r="AJ82" s="957"/>
      <c r="AK82" s="957"/>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57" t="s">
        <v>1408</v>
      </c>
      <c r="H84" s="957"/>
      <c r="I84" s="957"/>
      <c r="J84" s="957"/>
      <c r="K84" s="957"/>
      <c r="L84" s="957"/>
      <c r="M84" s="957"/>
      <c r="N84" s="957"/>
      <c r="O84" s="957"/>
      <c r="P84" s="957"/>
      <c r="Q84" s="957"/>
      <c r="R84" s="957"/>
      <c r="S84" s="957"/>
      <c r="T84" s="957"/>
      <c r="U84" s="957"/>
      <c r="V84" s="957"/>
      <c r="W84" s="957"/>
      <c r="X84" s="957"/>
      <c r="Y84" s="957"/>
      <c r="Z84" s="957"/>
      <c r="AA84" s="957"/>
      <c r="AB84" s="957"/>
      <c r="AC84" s="957"/>
      <c r="AD84" s="957"/>
      <c r="AE84" s="957"/>
      <c r="AF84" s="957"/>
      <c r="AG84" s="957"/>
      <c r="AH84" s="957"/>
      <c r="AI84" s="957"/>
      <c r="AJ84" s="957"/>
      <c r="AK84" s="957"/>
    </row>
    <row r="85" spans="1:38">
      <c r="A85" s="152"/>
      <c r="C85" s="5"/>
      <c r="D85" s="152"/>
      <c r="E85" s="152"/>
      <c r="F85" s="152"/>
      <c r="G85" s="957"/>
      <c r="H85" s="957"/>
      <c r="I85" s="957"/>
      <c r="J85" s="957"/>
      <c r="K85" s="957"/>
      <c r="L85" s="957"/>
      <c r="M85" s="957"/>
      <c r="N85" s="957"/>
      <c r="O85" s="957"/>
      <c r="P85" s="957"/>
      <c r="Q85" s="957"/>
      <c r="R85" s="957"/>
      <c r="S85" s="957"/>
      <c r="T85" s="957"/>
      <c r="U85" s="957"/>
      <c r="V85" s="957"/>
      <c r="W85" s="957"/>
      <c r="X85" s="957"/>
      <c r="Y85" s="957"/>
      <c r="Z85" s="957"/>
      <c r="AA85" s="957"/>
      <c r="AB85" s="957"/>
      <c r="AC85" s="957"/>
      <c r="AD85" s="957"/>
      <c r="AE85" s="957"/>
      <c r="AF85" s="957"/>
      <c r="AG85" s="957"/>
      <c r="AH85" s="957"/>
      <c r="AI85" s="957"/>
      <c r="AJ85" s="957"/>
      <c r="AK85" s="957"/>
    </row>
    <row r="86" spans="1:38">
      <c r="A86" s="152"/>
      <c r="C86" s="5"/>
      <c r="D86" s="152"/>
      <c r="E86" s="152"/>
      <c r="G86" s="957"/>
      <c r="H86" s="957"/>
      <c r="I86" s="957"/>
      <c r="J86" s="957"/>
      <c r="K86" s="957"/>
      <c r="L86" s="957"/>
      <c r="M86" s="957"/>
      <c r="N86" s="957"/>
      <c r="O86" s="957"/>
      <c r="P86" s="957"/>
      <c r="Q86" s="957"/>
      <c r="R86" s="957"/>
      <c r="S86" s="957"/>
      <c r="T86" s="957"/>
      <c r="U86" s="957"/>
      <c r="V86" s="957"/>
      <c r="W86" s="957"/>
      <c r="X86" s="957"/>
      <c r="Y86" s="957"/>
      <c r="Z86" s="957"/>
      <c r="AA86" s="957"/>
      <c r="AB86" s="957"/>
      <c r="AC86" s="957"/>
      <c r="AD86" s="957"/>
      <c r="AE86" s="957"/>
      <c r="AF86" s="957"/>
      <c r="AG86" s="957"/>
      <c r="AH86" s="957"/>
      <c r="AI86" s="957"/>
      <c r="AJ86" s="957"/>
      <c r="AK86" s="957"/>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60" t="s">
        <v>1409</v>
      </c>
      <c r="H88" s="960"/>
      <c r="I88" s="960"/>
      <c r="J88" s="960"/>
      <c r="K88" s="960"/>
      <c r="L88" s="960"/>
      <c r="M88" s="960"/>
      <c r="N88" s="960"/>
      <c r="O88" s="960"/>
      <c r="P88" s="960"/>
      <c r="Q88" s="960"/>
      <c r="R88" s="960"/>
      <c r="S88" s="960"/>
      <c r="T88" s="960"/>
      <c r="U88" s="960"/>
      <c r="V88" s="960"/>
      <c r="W88" s="960"/>
      <c r="X88" s="960"/>
      <c r="Y88" s="960"/>
      <c r="Z88" s="960"/>
      <c r="AA88" s="960"/>
      <c r="AB88" s="960"/>
      <c r="AC88" s="960"/>
      <c r="AD88" s="960"/>
      <c r="AE88" s="960"/>
      <c r="AF88" s="960"/>
      <c r="AG88" s="960"/>
      <c r="AH88" s="960"/>
      <c r="AI88" s="960"/>
      <c r="AJ88" s="960"/>
      <c r="AK88" s="960"/>
    </row>
    <row r="89" spans="1:38" s="741" customFormat="1">
      <c r="A89" s="152"/>
      <c r="C89" s="5"/>
      <c r="D89" s="152"/>
      <c r="E89" s="152"/>
      <c r="G89" s="960"/>
      <c r="H89" s="960"/>
      <c r="I89" s="960"/>
      <c r="J89" s="960"/>
      <c r="K89" s="960"/>
      <c r="L89" s="960"/>
      <c r="M89" s="960"/>
      <c r="N89" s="960"/>
      <c r="O89" s="960"/>
      <c r="P89" s="960"/>
      <c r="Q89" s="960"/>
      <c r="R89" s="960"/>
      <c r="S89" s="960"/>
      <c r="T89" s="960"/>
      <c r="U89" s="960"/>
      <c r="V89" s="960"/>
      <c r="W89" s="960"/>
      <c r="X89" s="960"/>
      <c r="Y89" s="960"/>
      <c r="Z89" s="960"/>
      <c r="AA89" s="960"/>
      <c r="AB89" s="960"/>
      <c r="AC89" s="960"/>
      <c r="AD89" s="960"/>
      <c r="AE89" s="960"/>
      <c r="AF89" s="960"/>
      <c r="AG89" s="960"/>
      <c r="AH89" s="960"/>
      <c r="AI89" s="960"/>
      <c r="AJ89" s="960"/>
      <c r="AK89" s="960"/>
    </row>
    <row r="90" spans="1:38">
      <c r="A90" s="152"/>
      <c r="C90" s="5"/>
      <c r="D90" s="152"/>
      <c r="E90" s="152"/>
      <c r="G90" s="960"/>
      <c r="H90" s="960"/>
      <c r="I90" s="960"/>
      <c r="J90" s="960"/>
      <c r="K90" s="960"/>
      <c r="L90" s="960"/>
      <c r="M90" s="960"/>
      <c r="N90" s="960"/>
      <c r="O90" s="960"/>
      <c r="P90" s="960"/>
      <c r="Q90" s="960"/>
      <c r="R90" s="960"/>
      <c r="S90" s="960"/>
      <c r="T90" s="960"/>
      <c r="U90" s="960"/>
      <c r="V90" s="960"/>
      <c r="W90" s="960"/>
      <c r="X90" s="960"/>
      <c r="Y90" s="960"/>
      <c r="Z90" s="960"/>
      <c r="AA90" s="960"/>
      <c r="AB90" s="960"/>
      <c r="AC90" s="960"/>
      <c r="AD90" s="960"/>
      <c r="AE90" s="960"/>
      <c r="AF90" s="960"/>
      <c r="AG90" s="960"/>
      <c r="AH90" s="960"/>
      <c r="AI90" s="960"/>
      <c r="AJ90" s="960"/>
      <c r="AK90" s="960"/>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57" t="s">
        <v>1410</v>
      </c>
      <c r="H92" s="957"/>
      <c r="I92" s="957"/>
      <c r="J92" s="957"/>
      <c r="K92" s="957"/>
      <c r="L92" s="957"/>
      <c r="M92" s="957"/>
      <c r="N92" s="957"/>
      <c r="O92" s="957"/>
      <c r="P92" s="957"/>
      <c r="Q92" s="957"/>
      <c r="R92" s="957"/>
      <c r="S92" s="957"/>
      <c r="T92" s="957"/>
      <c r="U92" s="957"/>
      <c r="V92" s="957"/>
      <c r="W92" s="957"/>
      <c r="X92" s="957"/>
      <c r="Y92" s="957"/>
      <c r="Z92" s="957"/>
      <c r="AA92" s="957"/>
      <c r="AB92" s="957"/>
      <c r="AC92" s="957"/>
      <c r="AD92" s="957"/>
      <c r="AE92" s="957"/>
      <c r="AF92" s="957"/>
      <c r="AG92" s="957"/>
      <c r="AH92" s="957"/>
      <c r="AI92" s="957"/>
      <c r="AJ92" s="957"/>
      <c r="AK92" s="957"/>
    </row>
    <row r="93" spans="1:38">
      <c r="A93" s="152"/>
      <c r="C93" s="5"/>
      <c r="D93" s="152"/>
      <c r="E93" s="152"/>
      <c r="G93" s="957"/>
      <c r="H93" s="957"/>
      <c r="I93" s="957"/>
      <c r="J93" s="957"/>
      <c r="K93" s="957"/>
      <c r="L93" s="957"/>
      <c r="M93" s="957"/>
      <c r="N93" s="957"/>
      <c r="O93" s="957"/>
      <c r="P93" s="957"/>
      <c r="Q93" s="957"/>
      <c r="R93" s="957"/>
      <c r="S93" s="957"/>
      <c r="T93" s="957"/>
      <c r="U93" s="957"/>
      <c r="V93" s="957"/>
      <c r="W93" s="957"/>
      <c r="X93" s="957"/>
      <c r="Y93" s="957"/>
      <c r="Z93" s="957"/>
      <c r="AA93" s="957"/>
      <c r="AB93" s="957"/>
      <c r="AC93" s="957"/>
      <c r="AD93" s="957"/>
      <c r="AE93" s="957"/>
      <c r="AF93" s="957"/>
      <c r="AG93" s="957"/>
      <c r="AH93" s="957"/>
      <c r="AI93" s="957"/>
      <c r="AJ93" s="957"/>
      <c r="AK93" s="957"/>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57" t="s">
        <v>1411</v>
      </c>
      <c r="H95" s="957"/>
      <c r="I95" s="957"/>
      <c r="J95" s="957"/>
      <c r="K95" s="957"/>
      <c r="L95" s="957"/>
      <c r="M95" s="957"/>
      <c r="N95" s="957"/>
      <c r="O95" s="957"/>
      <c r="P95" s="957"/>
      <c r="Q95" s="957"/>
      <c r="R95" s="957"/>
      <c r="S95" s="957"/>
      <c r="T95" s="957"/>
      <c r="U95" s="957"/>
      <c r="V95" s="957"/>
      <c r="W95" s="957"/>
      <c r="X95" s="957"/>
      <c r="Y95" s="957"/>
      <c r="Z95" s="957"/>
      <c r="AA95" s="957"/>
      <c r="AB95" s="957"/>
      <c r="AC95" s="957"/>
      <c r="AD95" s="957"/>
      <c r="AE95" s="957"/>
      <c r="AF95" s="957"/>
      <c r="AG95" s="957"/>
      <c r="AH95" s="957"/>
      <c r="AI95" s="957"/>
      <c r="AJ95" s="957"/>
      <c r="AK95" s="957"/>
    </row>
    <row r="96" spans="1:38">
      <c r="A96" s="152"/>
      <c r="C96" s="188"/>
      <c r="D96" s="187"/>
      <c r="E96" s="187"/>
      <c r="F96" s="2"/>
      <c r="G96" s="957"/>
      <c r="H96" s="957"/>
      <c r="I96" s="957"/>
      <c r="J96" s="957"/>
      <c r="K96" s="957"/>
      <c r="L96" s="957"/>
      <c r="M96" s="957"/>
      <c r="N96" s="957"/>
      <c r="O96" s="957"/>
      <c r="P96" s="957"/>
      <c r="Q96" s="957"/>
      <c r="R96" s="957"/>
      <c r="S96" s="957"/>
      <c r="T96" s="957"/>
      <c r="U96" s="957"/>
      <c r="V96" s="957"/>
      <c r="W96" s="957"/>
      <c r="X96" s="957"/>
      <c r="Y96" s="957"/>
      <c r="Z96" s="957"/>
      <c r="AA96" s="957"/>
      <c r="AB96" s="957"/>
      <c r="AC96" s="957"/>
      <c r="AD96" s="957"/>
      <c r="AE96" s="957"/>
      <c r="AF96" s="957"/>
      <c r="AG96" s="957"/>
      <c r="AH96" s="957"/>
      <c r="AI96" s="957"/>
      <c r="AJ96" s="957"/>
      <c r="AK96" s="957"/>
      <c r="AL96" s="2"/>
    </row>
    <row r="97" spans="1:38">
      <c r="A97" s="152"/>
      <c r="C97" s="188"/>
      <c r="D97" s="187"/>
      <c r="E97" s="187"/>
      <c r="F97" s="2"/>
      <c r="G97" s="957"/>
      <c r="H97" s="957"/>
      <c r="I97" s="957"/>
      <c r="J97" s="957"/>
      <c r="K97" s="957"/>
      <c r="L97" s="957"/>
      <c r="M97" s="957"/>
      <c r="N97" s="957"/>
      <c r="O97" s="957"/>
      <c r="P97" s="957"/>
      <c r="Q97" s="957"/>
      <c r="R97" s="957"/>
      <c r="S97" s="957"/>
      <c r="T97" s="957"/>
      <c r="U97" s="957"/>
      <c r="V97" s="957"/>
      <c r="W97" s="957"/>
      <c r="X97" s="957"/>
      <c r="Y97" s="957"/>
      <c r="Z97" s="957"/>
      <c r="AA97" s="957"/>
      <c r="AB97" s="957"/>
      <c r="AC97" s="957"/>
      <c r="AD97" s="957"/>
      <c r="AE97" s="957"/>
      <c r="AF97" s="957"/>
      <c r="AG97" s="957"/>
      <c r="AH97" s="957"/>
      <c r="AI97" s="957"/>
      <c r="AJ97" s="957"/>
      <c r="AK97" s="957"/>
      <c r="AL97" s="2"/>
    </row>
    <row r="98" spans="1:38">
      <c r="A98" s="152"/>
      <c r="C98" s="2"/>
      <c r="D98" s="508"/>
      <c r="E98" s="961" t="s">
        <v>1412</v>
      </c>
      <c r="F98" s="961"/>
      <c r="G98" s="961"/>
      <c r="H98" s="961"/>
      <c r="I98" s="961"/>
      <c r="J98" s="961"/>
      <c r="K98" s="961"/>
      <c r="L98" s="961"/>
      <c r="M98" s="961"/>
      <c r="N98" s="961"/>
      <c r="O98" s="961"/>
      <c r="P98" s="961"/>
      <c r="Q98" s="961"/>
      <c r="R98" s="961"/>
      <c r="S98" s="961"/>
      <c r="T98" s="961"/>
      <c r="U98" s="961"/>
      <c r="V98" s="961"/>
      <c r="W98" s="961"/>
      <c r="X98" s="961"/>
      <c r="Y98" s="961"/>
      <c r="Z98" s="961"/>
      <c r="AA98" s="961"/>
      <c r="AB98" s="961"/>
      <c r="AC98" s="961"/>
      <c r="AD98" s="961"/>
      <c r="AE98" s="961"/>
      <c r="AF98" s="961"/>
      <c r="AG98" s="961"/>
      <c r="AH98" s="961"/>
      <c r="AI98" s="961"/>
      <c r="AJ98" s="961"/>
      <c r="AK98" s="961"/>
      <c r="AL98" s="2"/>
    </row>
    <row r="99" spans="1:38">
      <c r="A99" s="152"/>
      <c r="D99" s="156"/>
      <c r="E99" s="961"/>
      <c r="F99" s="961"/>
      <c r="G99" s="961"/>
      <c r="H99" s="961"/>
      <c r="I99" s="961"/>
      <c r="J99" s="961"/>
      <c r="K99" s="961"/>
      <c r="L99" s="961"/>
      <c r="M99" s="961"/>
      <c r="N99" s="961"/>
      <c r="O99" s="961"/>
      <c r="P99" s="961"/>
      <c r="Q99" s="961"/>
      <c r="R99" s="961"/>
      <c r="S99" s="961"/>
      <c r="T99" s="961"/>
      <c r="U99" s="961"/>
      <c r="V99" s="961"/>
      <c r="W99" s="961"/>
      <c r="X99" s="961"/>
      <c r="Y99" s="961"/>
      <c r="Z99" s="961"/>
      <c r="AA99" s="961"/>
      <c r="AB99" s="961"/>
      <c r="AC99" s="961"/>
      <c r="AD99" s="961"/>
      <c r="AE99" s="961"/>
      <c r="AF99" s="961"/>
      <c r="AG99" s="961"/>
      <c r="AH99" s="961"/>
      <c r="AI99" s="961"/>
      <c r="AJ99" s="961"/>
      <c r="AK99" s="961"/>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1429</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1431</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1162</v>
      </c>
      <c r="G117" s="152"/>
    </row>
    <row r="118" spans="1:38">
      <c r="F118" s="156" t="s">
        <v>1430</v>
      </c>
      <c r="G118" s="156"/>
    </row>
    <row r="119" spans="1:38">
      <c r="G119" s="156"/>
    </row>
    <row r="120" spans="1:38">
      <c r="E120" s="152" t="s">
        <v>842</v>
      </c>
      <c r="F120" s="155" t="s">
        <v>410</v>
      </c>
    </row>
    <row r="121" spans="1:38">
      <c r="E121" s="152"/>
      <c r="F121" s="152" t="s">
        <v>1153</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1546</v>
      </c>
      <c r="G131" s="5"/>
      <c r="H131" s="5"/>
      <c r="I131" s="5"/>
      <c r="J131" s="5"/>
      <c r="K131" s="5"/>
      <c r="L131" s="5"/>
      <c r="M131" s="5"/>
      <c r="N131" s="5"/>
    </row>
    <row r="132" spans="4:37" ht="12.75" customHeight="1">
      <c r="E132" s="924" t="s">
        <v>1544</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1545</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1472</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1381</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1154</v>
      </c>
    </row>
    <row r="184" spans="2:19">
      <c r="B184" s="152"/>
      <c r="C184" s="152"/>
      <c r="E184" s="152" t="s">
        <v>771</v>
      </c>
      <c r="F184" s="152"/>
      <c r="I184" s="152"/>
    </row>
    <row r="185" spans="2:19">
      <c r="B185" s="152"/>
      <c r="C185" s="152"/>
      <c r="E185" s="152" t="s">
        <v>1152</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1163</v>
      </c>
      <c r="G191" s="152"/>
      <c r="H191" s="152"/>
      <c r="I191" s="152"/>
    </row>
    <row r="192" spans="2:19">
      <c r="B192" s="152"/>
      <c r="C192" s="5"/>
      <c r="F192" s="152" t="s">
        <v>707</v>
      </c>
      <c r="G192" s="6" t="s">
        <v>1464</v>
      </c>
    </row>
    <row r="193" spans="2:37">
      <c r="B193" s="152"/>
      <c r="C193" s="152"/>
      <c r="F193" s="152" t="s">
        <v>372</v>
      </c>
      <c r="G193" s="158" t="s">
        <v>1465</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1164</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57" t="s">
        <v>1413</v>
      </c>
      <c r="H205" s="957"/>
      <c r="I205" s="957"/>
      <c r="J205" s="957"/>
      <c r="K205" s="957"/>
      <c r="L205" s="957"/>
      <c r="M205" s="957"/>
      <c r="N205" s="957"/>
      <c r="O205" s="957"/>
      <c r="P205" s="957"/>
      <c r="Q205" s="957"/>
      <c r="R205" s="957"/>
      <c r="S205" s="957"/>
      <c r="T205" s="957"/>
      <c r="U205" s="957"/>
      <c r="V205" s="957"/>
      <c r="W205" s="957"/>
      <c r="X205" s="957"/>
      <c r="Y205" s="957"/>
      <c r="Z205" s="957"/>
      <c r="AA205" s="957"/>
      <c r="AB205" s="957"/>
      <c r="AC205" s="957"/>
      <c r="AD205" s="957"/>
      <c r="AE205" s="957"/>
      <c r="AF205" s="957"/>
      <c r="AG205" s="957"/>
      <c r="AH205" s="957"/>
      <c r="AI205" s="957"/>
      <c r="AJ205" s="957"/>
      <c r="AK205" s="957"/>
    </row>
    <row r="206" spans="2:37">
      <c r="B206" s="152"/>
      <c r="C206" s="152"/>
      <c r="D206" s="5"/>
      <c r="G206" s="957"/>
      <c r="H206" s="957"/>
      <c r="I206" s="957"/>
      <c r="J206" s="957"/>
      <c r="K206" s="957"/>
      <c r="L206" s="957"/>
      <c r="M206" s="957"/>
      <c r="N206" s="957"/>
      <c r="O206" s="957"/>
      <c r="P206" s="957"/>
      <c r="Q206" s="957"/>
      <c r="R206" s="957"/>
      <c r="S206" s="957"/>
      <c r="T206" s="957"/>
      <c r="U206" s="957"/>
      <c r="V206" s="957"/>
      <c r="W206" s="957"/>
      <c r="X206" s="957"/>
      <c r="Y206" s="957"/>
      <c r="Z206" s="957"/>
      <c r="AA206" s="957"/>
      <c r="AB206" s="957"/>
      <c r="AC206" s="957"/>
      <c r="AD206" s="957"/>
      <c r="AE206" s="957"/>
      <c r="AF206" s="957"/>
      <c r="AG206" s="957"/>
      <c r="AH206" s="957"/>
      <c r="AI206" s="957"/>
      <c r="AJ206" s="957"/>
      <c r="AK206" s="957"/>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1382</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1165</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1157</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1383</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1073</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1074</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1075</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1384</v>
      </c>
      <c r="I326" s="192"/>
      <c r="J326" s="152"/>
      <c r="K326" s="152"/>
      <c r="L326" s="152"/>
      <c r="M326" s="152"/>
      <c r="N326" s="152"/>
      <c r="O326" s="152"/>
      <c r="P326" s="152"/>
      <c r="Q326" s="152"/>
      <c r="R326" s="152"/>
      <c r="S326" s="152"/>
    </row>
    <row r="327" spans="1:38">
      <c r="F327" s="192" t="s">
        <v>1385</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57" t="s">
        <v>1388</v>
      </c>
      <c r="G336" s="957"/>
      <c r="H336" s="957"/>
      <c r="I336" s="957"/>
      <c r="J336" s="957"/>
      <c r="K336" s="957"/>
      <c r="L336" s="957"/>
      <c r="M336" s="957"/>
      <c r="N336" s="957"/>
      <c r="O336" s="957"/>
      <c r="P336" s="957"/>
      <c r="Q336" s="957"/>
      <c r="R336" s="957"/>
      <c r="S336" s="957"/>
      <c r="T336" s="957"/>
      <c r="U336" s="957"/>
      <c r="V336" s="957"/>
      <c r="W336" s="957"/>
      <c r="X336" s="957"/>
      <c r="Y336" s="957"/>
      <c r="Z336" s="957"/>
      <c r="AA336" s="957"/>
      <c r="AB336" s="957"/>
      <c r="AC336" s="957"/>
      <c r="AD336" s="957"/>
      <c r="AE336" s="957"/>
      <c r="AF336" s="957"/>
      <c r="AG336" s="957"/>
      <c r="AH336" s="957"/>
      <c r="AI336" s="957"/>
      <c r="AJ336" s="957"/>
      <c r="AK336" s="957"/>
    </row>
    <row r="337" spans="2:37">
      <c r="B337" s="5"/>
      <c r="E337" s="152"/>
      <c r="F337" s="957"/>
      <c r="G337" s="957"/>
      <c r="H337" s="957"/>
      <c r="I337" s="957"/>
      <c r="J337" s="957"/>
      <c r="K337" s="957"/>
      <c r="L337" s="957"/>
      <c r="M337" s="957"/>
      <c r="N337" s="957"/>
      <c r="O337" s="957"/>
      <c r="P337" s="957"/>
      <c r="Q337" s="957"/>
      <c r="R337" s="957"/>
      <c r="S337" s="957"/>
      <c r="T337" s="957"/>
      <c r="U337" s="957"/>
      <c r="V337" s="957"/>
      <c r="W337" s="957"/>
      <c r="X337" s="957"/>
      <c r="Y337" s="957"/>
      <c r="Z337" s="957"/>
      <c r="AA337" s="957"/>
      <c r="AB337" s="957"/>
      <c r="AC337" s="957"/>
      <c r="AD337" s="957"/>
      <c r="AE337" s="957"/>
      <c r="AF337" s="957"/>
      <c r="AG337" s="957"/>
      <c r="AH337" s="957"/>
      <c r="AI337" s="957"/>
      <c r="AJ337" s="957"/>
      <c r="AK337" s="957"/>
    </row>
    <row r="338" spans="2:37">
      <c r="B338" s="5"/>
      <c r="E338" s="152"/>
      <c r="F338" s="957"/>
      <c r="G338" s="957"/>
      <c r="H338" s="957"/>
      <c r="I338" s="957"/>
      <c r="J338" s="957"/>
      <c r="K338" s="957"/>
      <c r="L338" s="957"/>
      <c r="M338" s="957"/>
      <c r="N338" s="957"/>
      <c r="O338" s="957"/>
      <c r="P338" s="957"/>
      <c r="Q338" s="957"/>
      <c r="R338" s="957"/>
      <c r="S338" s="957"/>
      <c r="T338" s="957"/>
      <c r="U338" s="957"/>
      <c r="V338" s="957"/>
      <c r="W338" s="957"/>
      <c r="X338" s="957"/>
      <c r="Y338" s="957"/>
      <c r="Z338" s="957"/>
      <c r="AA338" s="957"/>
      <c r="AB338" s="957"/>
      <c r="AC338" s="957"/>
      <c r="AD338" s="957"/>
      <c r="AE338" s="957"/>
      <c r="AF338" s="957"/>
      <c r="AG338" s="957"/>
      <c r="AH338" s="957"/>
      <c r="AI338" s="957"/>
      <c r="AJ338" s="957"/>
      <c r="AK338" s="957"/>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1496</v>
      </c>
      <c r="I340" s="188"/>
      <c r="J340" s="152"/>
      <c r="K340" s="152"/>
      <c r="L340" s="152"/>
      <c r="M340" s="152"/>
      <c r="N340" s="152"/>
      <c r="O340" s="152"/>
      <c r="P340" s="152"/>
      <c r="Q340" s="152"/>
      <c r="R340" s="152"/>
      <c r="S340" s="152"/>
    </row>
    <row r="341" spans="2:37" s="741" customFormat="1" ht="13.25" customHeight="1">
      <c r="B341" s="5"/>
      <c r="E341" s="962" t="s">
        <v>1503</v>
      </c>
      <c r="F341" s="962"/>
      <c r="G341" s="962"/>
      <c r="H341" s="962"/>
      <c r="I341" s="962"/>
      <c r="J341" s="962"/>
      <c r="K341" s="962"/>
      <c r="L341" s="962"/>
      <c r="M341" s="962"/>
      <c r="N341" s="962"/>
      <c r="O341" s="962"/>
      <c r="P341" s="962"/>
      <c r="Q341" s="962"/>
      <c r="R341" s="962"/>
      <c r="S341" s="962"/>
      <c r="T341" s="962"/>
      <c r="U341" s="962"/>
      <c r="V341" s="962"/>
      <c r="W341" s="962"/>
      <c r="X341" s="962"/>
      <c r="Y341" s="962"/>
      <c r="Z341" s="962"/>
      <c r="AA341" s="962"/>
      <c r="AB341" s="962"/>
      <c r="AC341" s="962"/>
      <c r="AD341" s="962"/>
      <c r="AE341" s="962"/>
      <c r="AF341" s="962"/>
      <c r="AG341" s="962"/>
      <c r="AH341" s="962"/>
      <c r="AI341" s="962"/>
      <c r="AJ341" s="962"/>
      <c r="AK341" s="962"/>
    </row>
    <row r="342" spans="2:37" s="741" customFormat="1">
      <c r="B342" s="5"/>
      <c r="E342" s="962"/>
      <c r="F342" s="962"/>
      <c r="G342" s="962"/>
      <c r="H342" s="962"/>
      <c r="I342" s="962"/>
      <c r="J342" s="962"/>
      <c r="K342" s="962"/>
      <c r="L342" s="962"/>
      <c r="M342" s="962"/>
      <c r="N342" s="962"/>
      <c r="O342" s="962"/>
      <c r="P342" s="962"/>
      <c r="Q342" s="962"/>
      <c r="R342" s="962"/>
      <c r="S342" s="962"/>
      <c r="T342" s="962"/>
      <c r="U342" s="962"/>
      <c r="V342" s="962"/>
      <c r="W342" s="962"/>
      <c r="X342" s="962"/>
      <c r="Y342" s="962"/>
      <c r="Z342" s="962"/>
      <c r="AA342" s="962"/>
      <c r="AB342" s="962"/>
      <c r="AC342" s="962"/>
      <c r="AD342" s="962"/>
      <c r="AE342" s="962"/>
      <c r="AF342" s="962"/>
      <c r="AG342" s="962"/>
      <c r="AH342" s="962"/>
      <c r="AI342" s="962"/>
      <c r="AJ342" s="962"/>
      <c r="AK342" s="962"/>
    </row>
    <row r="343" spans="2:37" s="741" customFormat="1">
      <c r="B343" s="5"/>
      <c r="E343" s="962"/>
      <c r="F343" s="962"/>
      <c r="G343" s="962"/>
      <c r="H343" s="962"/>
      <c r="I343" s="962"/>
      <c r="J343" s="962"/>
      <c r="K343" s="962"/>
      <c r="L343" s="962"/>
      <c r="M343" s="962"/>
      <c r="N343" s="962"/>
      <c r="O343" s="962"/>
      <c r="P343" s="962"/>
      <c r="Q343" s="962"/>
      <c r="R343" s="962"/>
      <c r="S343" s="962"/>
      <c r="T343" s="962"/>
      <c r="U343" s="962"/>
      <c r="V343" s="962"/>
      <c r="W343" s="962"/>
      <c r="X343" s="962"/>
      <c r="Y343" s="962"/>
      <c r="Z343" s="962"/>
      <c r="AA343" s="962"/>
      <c r="AB343" s="962"/>
      <c r="AC343" s="962"/>
      <c r="AD343" s="962"/>
      <c r="AE343" s="962"/>
      <c r="AF343" s="962"/>
      <c r="AG343" s="962"/>
      <c r="AH343" s="962"/>
      <c r="AI343" s="962"/>
      <c r="AJ343" s="962"/>
      <c r="AK343" s="962"/>
    </row>
    <row r="344" spans="2:37" s="741" customFormat="1">
      <c r="B344" s="5"/>
      <c r="E344" s="962"/>
      <c r="F344" s="962"/>
      <c r="G344" s="962"/>
      <c r="H344" s="962"/>
      <c r="I344" s="962"/>
      <c r="J344" s="962"/>
      <c r="K344" s="962"/>
      <c r="L344" s="962"/>
      <c r="M344" s="962"/>
      <c r="N344" s="962"/>
      <c r="O344" s="962"/>
      <c r="P344" s="962"/>
      <c r="Q344" s="962"/>
      <c r="R344" s="962"/>
      <c r="S344" s="962"/>
      <c r="T344" s="962"/>
      <c r="U344" s="962"/>
      <c r="V344" s="962"/>
      <c r="W344" s="962"/>
      <c r="X344" s="962"/>
      <c r="Y344" s="962"/>
      <c r="Z344" s="962"/>
      <c r="AA344" s="962"/>
      <c r="AB344" s="962"/>
      <c r="AC344" s="962"/>
      <c r="AD344" s="962"/>
      <c r="AE344" s="962"/>
      <c r="AF344" s="962"/>
      <c r="AG344" s="962"/>
      <c r="AH344" s="962"/>
      <c r="AI344" s="962"/>
      <c r="AJ344" s="962"/>
      <c r="AK344" s="962"/>
    </row>
    <row r="345" spans="2:37" s="741" customFormat="1">
      <c r="B345" s="5"/>
      <c r="E345" s="962"/>
      <c r="F345" s="962"/>
      <c r="G345" s="962"/>
      <c r="H345" s="962"/>
      <c r="I345" s="962"/>
      <c r="J345" s="962"/>
      <c r="K345" s="962"/>
      <c r="L345" s="962"/>
      <c r="M345" s="962"/>
      <c r="N345" s="962"/>
      <c r="O345" s="962"/>
      <c r="P345" s="962"/>
      <c r="Q345" s="962"/>
      <c r="R345" s="962"/>
      <c r="S345" s="962"/>
      <c r="T345" s="962"/>
      <c r="U345" s="962"/>
      <c r="V345" s="962"/>
      <c r="W345" s="962"/>
      <c r="X345" s="962"/>
      <c r="Y345" s="962"/>
      <c r="Z345" s="962"/>
      <c r="AA345" s="962"/>
      <c r="AB345" s="962"/>
      <c r="AC345" s="962"/>
      <c r="AD345" s="962"/>
      <c r="AE345" s="962"/>
      <c r="AF345" s="962"/>
      <c r="AG345" s="962"/>
      <c r="AH345" s="962"/>
      <c r="AI345" s="962"/>
      <c r="AJ345" s="962"/>
      <c r="AK345" s="962"/>
    </row>
    <row r="346" spans="2:37" s="741" customFormat="1">
      <c r="B346" s="5"/>
      <c r="E346" s="6" t="s">
        <v>119</v>
      </c>
      <c r="F346" s="957" t="s">
        <v>1505</v>
      </c>
      <c r="G346" s="957"/>
      <c r="H346" s="957"/>
      <c r="I346" s="957"/>
      <c r="J346" s="957"/>
      <c r="K346" s="957"/>
      <c r="L346" s="957"/>
      <c r="M346" s="957"/>
      <c r="N346" s="957"/>
      <c r="O346" s="957"/>
      <c r="P346" s="957"/>
      <c r="Q346" s="957"/>
      <c r="R346" s="957"/>
      <c r="S346" s="957"/>
      <c r="T346" s="957"/>
      <c r="U346" s="957"/>
      <c r="V346" s="957"/>
      <c r="W346" s="957"/>
      <c r="X346" s="957"/>
      <c r="Y346" s="957"/>
      <c r="Z346" s="957"/>
      <c r="AA346" s="957"/>
      <c r="AB346" s="957"/>
      <c r="AC346" s="957"/>
      <c r="AD346" s="957"/>
      <c r="AE346" s="957"/>
      <c r="AF346" s="957"/>
      <c r="AG346" s="957"/>
      <c r="AH346" s="957"/>
      <c r="AI346" s="957"/>
      <c r="AJ346" s="957"/>
      <c r="AK346" s="957"/>
    </row>
    <row r="347" spans="2:37" s="741" customFormat="1">
      <c r="B347" s="5"/>
      <c r="E347" s="6"/>
      <c r="F347" s="957"/>
      <c r="G347" s="957"/>
      <c r="H347" s="957"/>
      <c r="I347" s="957"/>
      <c r="J347" s="957"/>
      <c r="K347" s="957"/>
      <c r="L347" s="957"/>
      <c r="M347" s="957"/>
      <c r="N347" s="957"/>
      <c r="O347" s="957"/>
      <c r="P347" s="957"/>
      <c r="Q347" s="957"/>
      <c r="R347" s="957"/>
      <c r="S347" s="957"/>
      <c r="T347" s="957"/>
      <c r="U347" s="957"/>
      <c r="V347" s="957"/>
      <c r="W347" s="957"/>
      <c r="X347" s="957"/>
      <c r="Y347" s="957"/>
      <c r="Z347" s="957"/>
      <c r="AA347" s="957"/>
      <c r="AB347" s="957"/>
      <c r="AC347" s="957"/>
      <c r="AD347" s="957"/>
      <c r="AE347" s="957"/>
      <c r="AF347" s="957"/>
      <c r="AG347" s="957"/>
      <c r="AH347" s="957"/>
      <c r="AI347" s="957"/>
      <c r="AJ347" s="957"/>
      <c r="AK347" s="957"/>
    </row>
    <row r="348" spans="2:37" s="741" customFormat="1">
      <c r="B348" s="5"/>
      <c r="E348" s="6"/>
      <c r="F348" s="957"/>
      <c r="G348" s="957"/>
      <c r="H348" s="957"/>
      <c r="I348" s="957"/>
      <c r="J348" s="957"/>
      <c r="K348" s="957"/>
      <c r="L348" s="957"/>
      <c r="M348" s="957"/>
      <c r="N348" s="957"/>
      <c r="O348" s="957"/>
      <c r="P348" s="957"/>
      <c r="Q348" s="957"/>
      <c r="R348" s="957"/>
      <c r="S348" s="957"/>
      <c r="T348" s="957"/>
      <c r="U348" s="957"/>
      <c r="V348" s="957"/>
      <c r="W348" s="957"/>
      <c r="X348" s="957"/>
      <c r="Y348" s="957"/>
      <c r="Z348" s="957"/>
      <c r="AA348" s="957"/>
      <c r="AB348" s="957"/>
      <c r="AC348" s="957"/>
      <c r="AD348" s="957"/>
      <c r="AE348" s="957"/>
      <c r="AF348" s="957"/>
      <c r="AG348" s="957"/>
      <c r="AH348" s="957"/>
      <c r="AI348" s="957"/>
      <c r="AJ348" s="957"/>
      <c r="AK348" s="957"/>
    </row>
    <row r="349" spans="2:37" s="741" customFormat="1">
      <c r="B349" s="5"/>
      <c r="E349" s="6"/>
      <c r="F349" s="957"/>
      <c r="G349" s="957"/>
      <c r="H349" s="957"/>
      <c r="I349" s="957"/>
      <c r="J349" s="957"/>
      <c r="K349" s="957"/>
      <c r="L349" s="957"/>
      <c r="M349" s="957"/>
      <c r="N349" s="957"/>
      <c r="O349" s="957"/>
      <c r="P349" s="957"/>
      <c r="Q349" s="957"/>
      <c r="R349" s="957"/>
      <c r="S349" s="957"/>
      <c r="T349" s="957"/>
      <c r="U349" s="957"/>
      <c r="V349" s="957"/>
      <c r="W349" s="957"/>
      <c r="X349" s="957"/>
      <c r="Y349" s="957"/>
      <c r="Z349" s="957"/>
      <c r="AA349" s="957"/>
      <c r="AB349" s="957"/>
      <c r="AC349" s="957"/>
      <c r="AD349" s="957"/>
      <c r="AE349" s="957"/>
      <c r="AF349" s="957"/>
      <c r="AG349" s="957"/>
      <c r="AH349" s="957"/>
      <c r="AI349" s="957"/>
      <c r="AJ349" s="957"/>
      <c r="AK349" s="957"/>
    </row>
    <row r="350" spans="2:37" s="741" customFormat="1">
      <c r="B350" s="5"/>
      <c r="E350" s="6" t="s">
        <v>120</v>
      </c>
      <c r="F350" s="957" t="s">
        <v>1504</v>
      </c>
      <c r="G350" s="957"/>
      <c r="H350" s="957"/>
      <c r="I350" s="957"/>
      <c r="J350" s="957"/>
      <c r="K350" s="957"/>
      <c r="L350" s="957"/>
      <c r="M350" s="957"/>
      <c r="N350" s="957"/>
      <c r="O350" s="957"/>
      <c r="P350" s="957"/>
      <c r="Q350" s="957"/>
      <c r="R350" s="957"/>
      <c r="S350" s="957"/>
      <c r="T350" s="957"/>
      <c r="U350" s="957"/>
      <c r="V350" s="957"/>
      <c r="W350" s="957"/>
      <c r="X350" s="957"/>
      <c r="Y350" s="957"/>
      <c r="Z350" s="957"/>
      <c r="AA350" s="957"/>
      <c r="AB350" s="957"/>
      <c r="AC350" s="957"/>
      <c r="AD350" s="957"/>
      <c r="AE350" s="957"/>
      <c r="AF350" s="957"/>
      <c r="AG350" s="957"/>
      <c r="AH350" s="957"/>
      <c r="AI350" s="957"/>
      <c r="AJ350" s="957"/>
      <c r="AK350" s="957"/>
    </row>
    <row r="351" spans="2:37" s="741" customFormat="1">
      <c r="B351" s="5"/>
      <c r="F351" s="957"/>
      <c r="G351" s="957"/>
      <c r="H351" s="957"/>
      <c r="I351" s="957"/>
      <c r="J351" s="957"/>
      <c r="K351" s="957"/>
      <c r="L351" s="957"/>
      <c r="M351" s="957"/>
      <c r="N351" s="957"/>
      <c r="O351" s="957"/>
      <c r="P351" s="957"/>
      <c r="Q351" s="957"/>
      <c r="R351" s="957"/>
      <c r="S351" s="957"/>
      <c r="T351" s="957"/>
      <c r="U351" s="957"/>
      <c r="V351" s="957"/>
      <c r="W351" s="957"/>
      <c r="X351" s="957"/>
      <c r="Y351" s="957"/>
      <c r="Z351" s="957"/>
      <c r="AA351" s="957"/>
      <c r="AB351" s="957"/>
      <c r="AC351" s="957"/>
      <c r="AD351" s="957"/>
      <c r="AE351" s="957"/>
      <c r="AF351" s="957"/>
      <c r="AG351" s="957"/>
      <c r="AH351" s="957"/>
      <c r="AI351" s="957"/>
      <c r="AJ351" s="957"/>
      <c r="AK351" s="957"/>
    </row>
    <row r="352" spans="2:37" s="741" customFormat="1">
      <c r="B352" s="5"/>
      <c r="F352" s="957"/>
      <c r="G352" s="957"/>
      <c r="H352" s="957"/>
      <c r="I352" s="957"/>
      <c r="J352" s="957"/>
      <c r="K352" s="957"/>
      <c r="L352" s="957"/>
      <c r="M352" s="957"/>
      <c r="N352" s="957"/>
      <c r="O352" s="957"/>
      <c r="P352" s="957"/>
      <c r="Q352" s="957"/>
      <c r="R352" s="957"/>
      <c r="S352" s="957"/>
      <c r="T352" s="957"/>
      <c r="U352" s="957"/>
      <c r="V352" s="957"/>
      <c r="W352" s="957"/>
      <c r="X352" s="957"/>
      <c r="Y352" s="957"/>
      <c r="Z352" s="957"/>
      <c r="AA352" s="957"/>
      <c r="AB352" s="957"/>
      <c r="AC352" s="957"/>
      <c r="AD352" s="957"/>
      <c r="AE352" s="957"/>
      <c r="AF352" s="957"/>
      <c r="AG352" s="957"/>
      <c r="AH352" s="957"/>
      <c r="AI352" s="957"/>
      <c r="AJ352" s="957"/>
      <c r="AK352" s="957"/>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25" customHeight="1">
      <c r="B356" s="5"/>
      <c r="C356" s="17" t="s">
        <v>1480</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2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66" t="s">
        <v>1494</v>
      </c>
      <c r="F365" s="966"/>
      <c r="G365" s="966"/>
      <c r="H365" s="966"/>
      <c r="I365" s="966"/>
      <c r="J365" s="966"/>
      <c r="K365" s="966"/>
      <c r="L365" s="966"/>
      <c r="M365" s="966"/>
      <c r="N365" s="966"/>
      <c r="O365" s="966"/>
      <c r="P365" s="966"/>
      <c r="Q365" s="966"/>
      <c r="R365" s="966"/>
      <c r="S365" s="966"/>
      <c r="T365" s="966"/>
      <c r="U365" s="966"/>
      <c r="V365" s="966"/>
      <c r="W365" s="966"/>
      <c r="X365" s="966"/>
      <c r="Y365" s="966"/>
      <c r="Z365" s="966"/>
      <c r="AA365" s="966"/>
      <c r="AB365" s="966"/>
      <c r="AC365" s="966"/>
      <c r="AD365" s="966"/>
      <c r="AE365" s="966"/>
      <c r="AF365" s="966"/>
      <c r="AG365" s="966"/>
      <c r="AH365" s="966"/>
      <c r="AI365" s="966"/>
      <c r="AJ365" s="966"/>
      <c r="AK365" s="966"/>
      <c r="AL365" s="966"/>
    </row>
    <row r="366" spans="1:38" s="741" customFormat="1">
      <c r="B366" s="5"/>
      <c r="E366" s="966"/>
      <c r="F366" s="966"/>
      <c r="G366" s="966"/>
      <c r="H366" s="966"/>
      <c r="I366" s="966"/>
      <c r="J366" s="966"/>
      <c r="K366" s="966"/>
      <c r="L366" s="966"/>
      <c r="M366" s="966"/>
      <c r="N366" s="966"/>
      <c r="O366" s="966"/>
      <c r="P366" s="966"/>
      <c r="Q366" s="966"/>
      <c r="R366" s="966"/>
      <c r="S366" s="966"/>
      <c r="T366" s="966"/>
      <c r="U366" s="966"/>
      <c r="V366" s="966"/>
      <c r="W366" s="966"/>
      <c r="X366" s="966"/>
      <c r="Y366" s="966"/>
      <c r="Z366" s="966"/>
      <c r="AA366" s="966"/>
      <c r="AB366" s="966"/>
      <c r="AC366" s="966"/>
      <c r="AD366" s="966"/>
      <c r="AE366" s="966"/>
      <c r="AF366" s="966"/>
      <c r="AG366" s="966"/>
      <c r="AH366" s="966"/>
      <c r="AI366" s="966"/>
      <c r="AJ366" s="966"/>
      <c r="AK366" s="966"/>
      <c r="AL366" s="966"/>
    </row>
    <row r="367" spans="1:38" s="968" customFormat="1">
      <c r="A367"/>
      <c r="B367" s="5"/>
      <c r="C367"/>
      <c r="D367"/>
      <c r="E367" s="967" t="s">
        <v>1547</v>
      </c>
    </row>
    <row r="368" spans="1:38" s="968"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1386</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1548</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1389</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1549</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1386</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59" t="s">
        <v>1562</v>
      </c>
      <c r="G386" s="959"/>
      <c r="H386" s="959"/>
      <c r="I386" s="959"/>
      <c r="J386" s="959"/>
      <c r="K386" s="959"/>
      <c r="L386" s="959"/>
      <c r="M386" s="959"/>
      <c r="N386" s="959"/>
      <c r="O386" s="959"/>
      <c r="P386" s="959"/>
      <c r="Q386" s="959"/>
      <c r="R386" s="959"/>
      <c r="S386" s="959"/>
      <c r="T386" s="959"/>
      <c r="U386" s="959"/>
      <c r="V386" s="959"/>
      <c r="W386" s="959"/>
      <c r="X386" s="959"/>
      <c r="Y386" s="959"/>
      <c r="Z386" s="959"/>
      <c r="AA386" s="959"/>
      <c r="AB386" s="959"/>
      <c r="AC386" s="959"/>
      <c r="AD386" s="959"/>
      <c r="AE386" s="959"/>
      <c r="AF386" s="959"/>
      <c r="AG386" s="959"/>
      <c r="AH386" s="959"/>
      <c r="AI386" s="959"/>
      <c r="AJ386" s="959"/>
      <c r="AK386" s="959"/>
      <c r="AL386" s="701"/>
    </row>
    <row r="387" spans="1:38" s="741" customFormat="1">
      <c r="A387" s="701"/>
      <c r="B387" s="188"/>
      <c r="C387" s="701"/>
      <c r="D387" s="701"/>
      <c r="E387" s="702"/>
      <c r="F387" s="959"/>
      <c r="G387" s="959"/>
      <c r="H387" s="959"/>
      <c r="I387" s="959"/>
      <c r="J387" s="959"/>
      <c r="K387" s="959"/>
      <c r="L387" s="959"/>
      <c r="M387" s="959"/>
      <c r="N387" s="959"/>
      <c r="O387" s="959"/>
      <c r="P387" s="959"/>
      <c r="Q387" s="959"/>
      <c r="R387" s="959"/>
      <c r="S387" s="959"/>
      <c r="T387" s="959"/>
      <c r="U387" s="959"/>
      <c r="V387" s="959"/>
      <c r="W387" s="959"/>
      <c r="X387" s="959"/>
      <c r="Y387" s="959"/>
      <c r="Z387" s="959"/>
      <c r="AA387" s="959"/>
      <c r="AB387" s="959"/>
      <c r="AC387" s="959"/>
      <c r="AD387" s="959"/>
      <c r="AE387" s="959"/>
      <c r="AF387" s="959"/>
      <c r="AG387" s="959"/>
      <c r="AH387" s="959"/>
      <c r="AI387" s="959"/>
      <c r="AJ387" s="959"/>
      <c r="AK387" s="959"/>
      <c r="AL387" s="701"/>
    </row>
    <row r="388" spans="1:38" s="741" customFormat="1">
      <c r="A388" s="701"/>
      <c r="B388" s="188"/>
      <c r="C388" s="701"/>
      <c r="D388" s="701"/>
      <c r="E388" s="702"/>
      <c r="F388" s="959"/>
      <c r="G388" s="959"/>
      <c r="H388" s="959"/>
      <c r="I388" s="959"/>
      <c r="J388" s="959"/>
      <c r="K388" s="959"/>
      <c r="L388" s="959"/>
      <c r="M388" s="959"/>
      <c r="N388" s="959"/>
      <c r="O388" s="959"/>
      <c r="P388" s="959"/>
      <c r="Q388" s="959"/>
      <c r="R388" s="959"/>
      <c r="S388" s="959"/>
      <c r="T388" s="959"/>
      <c r="U388" s="959"/>
      <c r="V388" s="959"/>
      <c r="W388" s="959"/>
      <c r="X388" s="959"/>
      <c r="Y388" s="959"/>
      <c r="Z388" s="959"/>
      <c r="AA388" s="959"/>
      <c r="AB388" s="959"/>
      <c r="AC388" s="959"/>
      <c r="AD388" s="959"/>
      <c r="AE388" s="959"/>
      <c r="AF388" s="959"/>
      <c r="AG388" s="959"/>
      <c r="AH388" s="959"/>
      <c r="AI388" s="959"/>
      <c r="AJ388" s="959"/>
      <c r="AK388" s="959"/>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1586</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25" customHeight="1">
      <c r="A391" s="701"/>
      <c r="B391" s="188"/>
      <c r="C391" s="701"/>
      <c r="D391" s="5"/>
      <c r="E391" s="6" t="s">
        <v>1585</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1389</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 right="0.7" top="0.75" bottom="0.75" header="0.3" footer="0.3"/>
      <pageSetup scale="92" fitToHeight="10" orientation="portrait"/>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1" xr:uid="{00000000-0004-0000-0000-000000000000}"/>
    <hyperlink ref="E31" r:id="rId2" display="https://www.treasurer.ca.gov/ctcac/2019/submittals/non_competitive.asp" xr:uid="{00000000-0004-0000-0000-000001000000}"/>
    <hyperlink ref="E35" r:id="rId3" xr:uid="{00000000-0004-0000-0000-000002000000}"/>
    <hyperlink ref="E35:AK35" r:id="rId4" display="http://www.treasurer.ca.gov/ctcac/assignments.asp" xr:uid="{00000000-0004-0000-0000-000003000000}"/>
    <hyperlink ref="E31:AK31" r:id="rId5" display="https://www.treasurer.ca.gov/ctcac/2019/submitals/non_competitive.asp" xr:uid="{00000000-0004-0000-0000-000004000000}"/>
    <hyperlink ref="E36:AK36" r:id="rId6" display="http://www.treasurer.ca.gov/ctcac/contacts.asp" xr:uid="{00000000-0004-0000-0000-000005000000}"/>
  </hyperlinks>
  <pageMargins left="0.75" right="0.75" top="0.75" bottom="0.75" header="0.5" footer="0.5"/>
  <pageSetup scale="89" fitToHeight="10" orientation="portrait"/>
  <headerFooter alignWithMargins="0"/>
  <rowBreaks count="7" manualBreakCount="7">
    <brk id="60" max="67" man="1"/>
    <brk id="100" max="67" man="1"/>
    <brk id="160" max="67" man="1"/>
    <brk id="220" max="67" man="1"/>
    <brk id="279" max="67" man="1"/>
    <brk id="328" max="67" man="1"/>
    <brk id="353" max="67" man="1"/>
  </rowBreaks>
  <legacyDrawing r:id="rId7"/>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34"/>
  <sheetViews>
    <sheetView topLeftCell="A2" zoomScaleSheetLayoutView="100" workbookViewId="0">
      <selection activeCell="E5" sqref="E5"/>
    </sheetView>
  </sheetViews>
  <sheetFormatPr baseColWidth="10" defaultColWidth="0" defaultRowHeight="14" zeroHeight="1"/>
  <cols>
    <col min="1" max="3" width="15.6640625" style="489" customWidth="1"/>
    <col min="4" max="4" width="3.6640625" style="489" customWidth="1"/>
    <col min="5" max="6" width="15.6640625" style="489" customWidth="1"/>
    <col min="7" max="7" width="3.6640625" style="489" customWidth="1"/>
    <col min="8" max="9" width="15.6640625" style="489" customWidth="1"/>
    <col min="10" max="16" width="15.6640625" style="489" hidden="1" customWidth="1"/>
    <col min="17" max="16383" width="9.1640625" style="489" hidden="1"/>
    <col min="16384" max="16384" width="0.33203125" style="489" customWidth="1"/>
  </cols>
  <sheetData>
    <row r="1" spans="1:11">
      <c r="A1" s="1719" t="s">
        <v>1010</v>
      </c>
      <c r="B1" s="1719"/>
      <c r="C1" s="1719"/>
      <c r="D1" s="1719"/>
      <c r="E1" s="1719"/>
      <c r="F1" s="1719"/>
      <c r="G1" s="1719"/>
      <c r="H1" s="1719"/>
      <c r="I1" s="1719"/>
      <c r="J1" s="335"/>
      <c r="K1" s="335"/>
    </row>
    <row r="2" spans="1:11">
      <c r="A2" s="679"/>
      <c r="B2" s="679"/>
      <c r="C2" s="679"/>
      <c r="D2" s="679"/>
      <c r="E2" s="679"/>
      <c r="F2" s="679"/>
      <c r="G2" s="679"/>
      <c r="H2" s="679"/>
      <c r="I2" s="679"/>
    </row>
    <row r="3" spans="1:11" ht="75">
      <c r="A3" s="680" t="s">
        <v>1011</v>
      </c>
      <c r="B3" s="680" t="s">
        <v>1012</v>
      </c>
      <c r="C3" s="491" t="s">
        <v>1013</v>
      </c>
      <c r="D3" s="400"/>
      <c r="E3" s="491" t="s">
        <v>1014</v>
      </c>
      <c r="F3" s="680" t="s">
        <v>1015</v>
      </c>
      <c r="G3" s="681"/>
      <c r="H3" s="680" t="s">
        <v>1016</v>
      </c>
      <c r="I3" s="680" t="s">
        <v>1017</v>
      </c>
      <c r="J3" s="335"/>
      <c r="K3" s="490"/>
    </row>
    <row r="4" spans="1:11">
      <c r="A4" s="682" t="str">
        <f>Application!B709</f>
        <v>1 Bedroom</v>
      </c>
      <c r="B4" s="691">
        <f>Application!G709</f>
        <v>19</v>
      </c>
      <c r="C4" s="682">
        <f>Application!K709</f>
        <v>535</v>
      </c>
      <c r="D4" s="683"/>
      <c r="E4" s="493">
        <v>1519</v>
      </c>
      <c r="F4" s="684">
        <f>E4*B4</f>
        <v>28861</v>
      </c>
      <c r="G4" s="685"/>
      <c r="H4" s="682">
        <f>IF(E4=0," ",(E4-C4))</f>
        <v>984</v>
      </c>
      <c r="I4" s="684">
        <f>IF(E4=0," ",(H4*B4))</f>
        <v>18696</v>
      </c>
      <c r="J4" s="335"/>
      <c r="K4" s="490"/>
    </row>
    <row r="5" spans="1:11">
      <c r="A5" s="682" t="str">
        <f>Application!B710</f>
        <v>1 Bedroom</v>
      </c>
      <c r="B5" s="691">
        <f>Application!G710</f>
        <v>1</v>
      </c>
      <c r="C5" s="682">
        <f>Application!K710</f>
        <v>535</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1 Bedroom</v>
      </c>
      <c r="B6" s="691">
        <f>Application!G711</f>
        <v>7</v>
      </c>
      <c r="C6" s="682">
        <f>Application!K711</f>
        <v>636</v>
      </c>
      <c r="D6" s="683"/>
      <c r="E6" s="493"/>
      <c r="F6" s="684">
        <f t="shared" si="0"/>
        <v>0</v>
      </c>
      <c r="G6" s="685"/>
      <c r="H6" s="682" t="str">
        <f t="shared" si="1"/>
        <v xml:space="preserve"> </v>
      </c>
      <c r="I6" s="684" t="str">
        <f t="shared" si="2"/>
        <v xml:space="preserve"> </v>
      </c>
      <c r="J6" s="335"/>
      <c r="K6" s="490"/>
    </row>
    <row r="7" spans="1:11">
      <c r="A7" s="682" t="str">
        <f>Application!B712</f>
        <v>1 Bedroom</v>
      </c>
      <c r="B7" s="691">
        <f>Application!G712</f>
        <v>5</v>
      </c>
      <c r="C7" s="682">
        <f>Application!K712</f>
        <v>738</v>
      </c>
      <c r="D7" s="683"/>
      <c r="E7" s="493"/>
      <c r="F7" s="684">
        <f t="shared" si="0"/>
        <v>0</v>
      </c>
      <c r="G7" s="685"/>
      <c r="H7" s="682" t="str">
        <f t="shared" si="1"/>
        <v xml:space="preserve"> </v>
      </c>
      <c r="I7" s="684" t="str">
        <f t="shared" si="2"/>
        <v xml:space="preserve"> </v>
      </c>
      <c r="J7" s="335"/>
      <c r="K7" s="490"/>
    </row>
    <row r="8" spans="1:11">
      <c r="A8" s="682" t="str">
        <f>Application!B713</f>
        <v>1 Bedroom</v>
      </c>
      <c r="B8" s="691">
        <f>Application!G713</f>
        <v>21</v>
      </c>
      <c r="C8" s="682">
        <f>Application!K713</f>
        <v>940</v>
      </c>
      <c r="D8" s="683"/>
      <c r="E8" s="493"/>
      <c r="F8" s="684">
        <f t="shared" si="0"/>
        <v>0</v>
      </c>
      <c r="G8" s="685"/>
      <c r="H8" s="682" t="str">
        <f t="shared" si="1"/>
        <v xml:space="preserve"> </v>
      </c>
      <c r="I8" s="684" t="str">
        <f t="shared" si="2"/>
        <v xml:space="preserve"> </v>
      </c>
      <c r="J8" s="335"/>
      <c r="K8" s="490"/>
    </row>
    <row r="9" spans="1:11">
      <c r="A9" s="682">
        <f>Application!B714</f>
        <v>0</v>
      </c>
      <c r="B9" s="691">
        <f>Application!G714</f>
        <v>0</v>
      </c>
      <c r="C9" s="682">
        <f>Application!K714</f>
        <v>0</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c r="A30" s="686" t="s">
        <v>1018</v>
      </c>
      <c r="B30" s="687"/>
      <c r="C30" s="688">
        <f>Application!P734</f>
        <v>38582</v>
      </c>
      <c r="D30" s="683"/>
      <c r="E30" s="683"/>
      <c r="F30" s="688">
        <f>SUM(F4:F28)*12</f>
        <v>346332</v>
      </c>
      <c r="G30" s="689"/>
      <c r="H30" s="687"/>
      <c r="I30" s="688">
        <f>SUM(I4:I28)*12</f>
        <v>224352</v>
      </c>
      <c r="J30" s="335"/>
      <c r="K30" s="492"/>
    </row>
    <row r="31" spans="1:11">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1184</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headerFooter>
    <oddFooter>&amp;C&amp;P&amp;R&amp;A</oddFooter>
  </headerFooter>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9"/>
  <sheetViews>
    <sheetView zoomScaleSheetLayoutView="100" workbookViewId="0"/>
  </sheetViews>
  <sheetFormatPr baseColWidth="10" defaultColWidth="0" defaultRowHeight="13" zeroHeight="1"/>
  <cols>
    <col min="1" max="1" width="161.6640625" customWidth="1"/>
    <col min="2" max="16384" width="8.83203125" hidden="1"/>
  </cols>
  <sheetData>
    <row r="1" spans="1:1" ht="34">
      <c r="A1" s="505" t="s">
        <v>1081</v>
      </c>
    </row>
    <row r="2" spans="1:1" ht="16">
      <c r="A2" s="506"/>
    </row>
    <row r="3" spans="1:1" ht="16">
      <c r="A3" s="507" t="s">
        <v>1076</v>
      </c>
    </row>
    <row r="4" spans="1:1" ht="16">
      <c r="A4" s="507" t="s">
        <v>1077</v>
      </c>
    </row>
    <row r="5" spans="1:1" ht="16">
      <c r="A5" s="507" t="s">
        <v>1078</v>
      </c>
    </row>
    <row r="6" spans="1:1" ht="16">
      <c r="A6" s="507" t="s">
        <v>1080</v>
      </c>
    </row>
    <row r="7" spans="1:1" ht="16">
      <c r="A7" s="507" t="s">
        <v>1079</v>
      </c>
    </row>
    <row r="8" spans="1:1" ht="16">
      <c r="A8" s="562" t="s">
        <v>1176</v>
      </c>
    </row>
    <row r="9" spans="1:1" ht="16">
      <c r="A9" s="507" t="s">
        <v>1177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customSheetView>
  </customSheetViews>
  <pageMargins left="0.7" right="0.7" top="0.75" bottom="0.75" header="0.3" footer="0.3"/>
  <pageSetup fitToWidth="0" orientation="landscape"/>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S19914"/>
  <sheetViews>
    <sheetView zoomScaleSheetLayoutView="100" workbookViewId="0">
      <selection activeCell="B3" sqref="B3"/>
    </sheetView>
  </sheetViews>
  <sheetFormatPr baseColWidth="10" defaultColWidth="0" defaultRowHeight="13" zeroHeight="1"/>
  <cols>
    <col min="1" max="1" width="35.6640625" style="335" customWidth="1"/>
    <col min="2" max="4" width="14.6640625" style="335" customWidth="1"/>
    <col min="5" max="5" width="50.6640625" style="335" customWidth="1"/>
    <col min="6" max="6" width="9.1640625" style="335" customWidth="1"/>
    <col min="7" max="253" width="0" style="518" hidden="1" customWidth="1"/>
    <col min="254" max="16384" width="9.1640625" style="518" hidden="1"/>
  </cols>
  <sheetData>
    <row r="1" spans="1:253" s="449" customFormat="1" ht="18" customHeight="1">
      <c r="A1" s="897" t="s">
        <v>1479</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ht="14">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ht="14">
      <c r="A5" s="441" t="s">
        <v>30</v>
      </c>
      <c r="B5" s="438">
        <f>'Sources and Uses Budget'!$C4</f>
        <v>1300000</v>
      </c>
      <c r="C5" s="438">
        <f>'Sources and Uses Budget'!$C4</f>
        <v>1300000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ht="14">
      <c r="A6" s="441" t="s">
        <v>31</v>
      </c>
      <c r="B6" s="438">
        <f>'Sources and Uses Budget'!$C5</f>
        <v>82895</v>
      </c>
      <c r="C6" s="438">
        <f>'Sources and Uses Budget'!$C5</f>
        <v>82895</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ht="14">
      <c r="A7" s="441" t="s">
        <v>32</v>
      </c>
      <c r="B7" s="438">
        <f>'Sources and Uses Budget'!$C6</f>
        <v>75000</v>
      </c>
      <c r="C7" s="438">
        <f>'Sources and Uses Budget'!$C6</f>
        <v>75000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ht="14">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ht="14">
      <c r="A9" s="443" t="s">
        <v>644</v>
      </c>
      <c r="B9" s="442">
        <f>SUM(B5:B8)</f>
        <v>1457895</v>
      </c>
      <c r="C9" s="442">
        <f>SUM(C5:C8)</f>
        <v>1457895</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ht="14">
      <c r="A10" s="441" t="s">
        <v>645</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ht="14">
      <c r="A11" s="441" t="s">
        <v>646</v>
      </c>
      <c r="B11" s="438">
        <f>'Sources and Uses Budget'!$C10</f>
        <v>311730</v>
      </c>
      <c r="C11" s="438">
        <f>'Sources and Uses Budget'!$C10</f>
        <v>311730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ht="14">
      <c r="A12" s="443" t="s">
        <v>647</v>
      </c>
      <c r="B12" s="442">
        <f>SUM(B10:B11)</f>
        <v>311730</v>
      </c>
      <c r="C12" s="442">
        <f>SUM(C10:C11)</f>
        <v>311730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ht="14">
      <c r="A13" s="443" t="s">
        <v>91</v>
      </c>
      <c r="B13" s="442">
        <f>SUM(B9+B12)</f>
        <v>1769625</v>
      </c>
      <c r="C13" s="442">
        <f>SUM(C9+C12)</f>
        <v>1769625</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25000</v>
      </c>
      <c r="C14" s="438">
        <f>'Sources and Uses Budget'!$C13</f>
        <v>25000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6">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ht="14">
      <c r="A16" s="891" t="s">
        <v>1397</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ht="14">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ht="14">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ht="14">
      <c r="A19" s="441" t="s">
        <v>650</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ht="14">
      <c r="A20" s="441" t="s">
        <v>651</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ht="14">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ht="14">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ht="14">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ht="14">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ht="14">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ht="14">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ht="14">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ht="14">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ht="14">
      <c r="A29" s="441" t="s">
        <v>649</v>
      </c>
      <c r="B29" s="438">
        <f>'Sources and Uses Budget'!$C28</f>
        <v>933211</v>
      </c>
      <c r="C29" s="438">
        <f>'Sources and Uses Budget'!$C28</f>
        <v>933211</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ht="14">
      <c r="A30" s="441" t="s">
        <v>650</v>
      </c>
      <c r="B30" s="438">
        <f>'Sources and Uses Budget'!$C29</f>
        <v>15521118</v>
      </c>
      <c r="C30" s="438">
        <f>'Sources and Uses Budget'!$C29</f>
        <v>15521118</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ht="14">
      <c r="A31" s="441" t="s">
        <v>651</v>
      </c>
      <c r="B31" s="438">
        <f>'Sources and Uses Budget'!$C30</f>
        <v>1050752</v>
      </c>
      <c r="C31" s="438">
        <f>'Sources and Uses Budget'!$C30</f>
        <v>1050752</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ht="14">
      <c r="A32" s="441" t="s">
        <v>144</v>
      </c>
      <c r="B32" s="438">
        <f>'Sources and Uses Budget'!$C31</f>
        <v>367206</v>
      </c>
      <c r="C32" s="438">
        <f>'Sources and Uses Budget'!$C31</f>
        <v>367206</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ht="14">
      <c r="A33" s="441" t="s">
        <v>145</v>
      </c>
      <c r="B33" s="438">
        <f>'Sources and Uses Budget'!$C32</f>
        <v>367207</v>
      </c>
      <c r="C33" s="438">
        <f>'Sources and Uses Budget'!$C32</f>
        <v>367207</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ht="14">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ht="14">
      <c r="A35" s="441" t="s">
        <v>147</v>
      </c>
      <c r="B35" s="438">
        <f>'Sources and Uses Budget'!$C34</f>
        <v>385813</v>
      </c>
      <c r="C35" s="438">
        <f>'Sources and Uses Budget'!$C34</f>
        <v>385813</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ht="14">
      <c r="A36" s="444" t="s">
        <v>37</v>
      </c>
      <c r="B36" s="438">
        <f>'Sources and Uses Budget'!$C35</f>
        <v>198927</v>
      </c>
      <c r="C36" s="438">
        <f>'Sources and Uses Budget'!$C35</f>
        <v>198927</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ht="14">
      <c r="A37" s="443" t="s">
        <v>150</v>
      </c>
      <c r="B37" s="442">
        <f>SUM(B29:B36)</f>
        <v>18824234</v>
      </c>
      <c r="C37" s="442">
        <f>SUM(C29:C36)</f>
        <v>18824234</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ht="14">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ht="14">
      <c r="A39" s="441" t="s">
        <v>152</v>
      </c>
      <c r="B39" s="438">
        <f>'Sources and Uses Budget'!$C38</f>
        <v>0</v>
      </c>
      <c r="C39" s="438">
        <f>'Sources and Uses Budget'!$C38</f>
        <v>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ht="14">
      <c r="A40" s="441" t="s">
        <v>153</v>
      </c>
      <c r="B40" s="438">
        <f>'Sources and Uses Budget'!$C39</f>
        <v>675000</v>
      </c>
      <c r="C40" s="438">
        <f>'Sources and Uses Budget'!$C39</f>
        <v>675000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ht="14">
      <c r="A41" s="443" t="s">
        <v>154</v>
      </c>
      <c r="B41" s="442">
        <f>SUM(B39:B40)</f>
        <v>675000</v>
      </c>
      <c r="C41" s="442">
        <f>SUM(C39:C40)</f>
        <v>675000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ht="14">
      <c r="A42" s="443" t="s">
        <v>155</v>
      </c>
      <c r="B42" s="438">
        <f>'Sources and Uses Budget'!$C41</f>
        <v>482000</v>
      </c>
      <c r="C42" s="438">
        <f>'Sources and Uses Budget'!$C41</f>
        <v>482000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ht="14">
      <c r="A44" s="441" t="s">
        <v>157</v>
      </c>
      <c r="B44" s="438">
        <f>'Sources and Uses Budget'!$C43</f>
        <v>1115604.3999999999</v>
      </c>
      <c r="C44" s="438">
        <f>'Sources and Uses Budget'!$C43</f>
        <v>1115604.3999999999</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ht="14">
      <c r="A45" s="441" t="s">
        <v>158</v>
      </c>
      <c r="B45" s="438">
        <f>'Sources and Uses Budget'!$C44</f>
        <v>123414</v>
      </c>
      <c r="C45" s="438">
        <f>'Sources and Uses Budget'!$C44</f>
        <v>123414</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ht="14">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ht="14">
      <c r="A48" s="441" t="s">
        <v>62</v>
      </c>
      <c r="B48" s="438">
        <f>'Sources and Uses Budget'!$C47</f>
        <v>121389</v>
      </c>
      <c r="C48" s="438">
        <f>'Sources and Uses Budget'!$C47</f>
        <v>121389</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ht="14">
      <c r="A49" s="441" t="s">
        <v>163</v>
      </c>
      <c r="B49" s="438">
        <f>'Sources and Uses Budget'!$C48</f>
        <v>60000</v>
      </c>
      <c r="C49" s="438">
        <f>'Sources and Uses Budget'!$C48</f>
        <v>60000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ht="14">
      <c r="A50" s="441" t="s">
        <v>161</v>
      </c>
      <c r="B50" s="438">
        <f>'Sources and Uses Budget'!$C49</f>
        <v>10000</v>
      </c>
      <c r="C50" s="438">
        <f>'Sources and Uses Budget'!$C49</f>
        <v>10000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ht="14">
      <c r="A51" s="441" t="s">
        <v>162</v>
      </c>
      <c r="B51" s="438">
        <f>'Sources and Uses Budget'!$C50</f>
        <v>100000</v>
      </c>
      <c r="C51" s="438">
        <f>'Sources and Uses Budget'!$C50</f>
        <v>100000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ht="14">
      <c r="A52" s="444" t="s">
        <v>37</v>
      </c>
      <c r="B52" s="438">
        <f>'Sources and Uses Budget'!$C51</f>
        <v>34000</v>
      </c>
      <c r="C52" s="438">
        <f>'Sources and Uses Budget'!$C51</f>
        <v>34000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ht="14">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ht="14">
      <c r="A54" s="443" t="s">
        <v>164</v>
      </c>
      <c r="B54" s="445">
        <f>SUM(B44:B53)</f>
        <v>1564407.4</v>
      </c>
      <c r="C54" s="445">
        <f>SUM(C44:C53)</f>
        <v>1564407.4</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ht="14">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ht="14">
      <c r="A56" s="441" t="s">
        <v>165</v>
      </c>
      <c r="B56" s="438">
        <f>'Sources and Uses Budget'!$C55</f>
        <v>28810</v>
      </c>
      <c r="C56" s="438">
        <f>'Sources and Uses Budget'!$C55</f>
        <v>28810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ht="14">
      <c r="A58" s="441" t="s">
        <v>163</v>
      </c>
      <c r="B58" s="438">
        <f>'Sources and Uses Budget'!$C57</f>
        <v>22500</v>
      </c>
      <c r="C58" s="438">
        <f>'Sources and Uses Budget'!$C57</f>
        <v>22500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ht="14">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ht="14">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ht="14">
      <c r="A61" s="444" t="s">
        <v>37</v>
      </c>
      <c r="B61" s="438">
        <f>'Sources and Uses Budget'!$C60</f>
        <v>25000</v>
      </c>
      <c r="C61" s="438">
        <f>'Sources and Uses Budget'!$C60</f>
        <v>25000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ht="14">
      <c r="A62" s="444" t="s">
        <v>37</v>
      </c>
      <c r="B62" s="438">
        <f>'Sources and Uses Budget'!$C61</f>
        <v>10000</v>
      </c>
      <c r="C62" s="438">
        <f>'Sources and Uses Budget'!$C61</f>
        <v>10000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5" customHeight="1">
      <c r="A63" s="443" t="s">
        <v>320</v>
      </c>
      <c r="B63" s="442">
        <f>SUM(B56:B62)</f>
        <v>86310</v>
      </c>
      <c r="C63" s="442">
        <f>SUM(C56:C62)</f>
        <v>86310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ht="14">
      <c r="A64" s="446" t="s">
        <v>321</v>
      </c>
      <c r="B64" s="442">
        <f>SUM(B9+B12+B14+B15+B17+B26+B27+B37+B41+B42+B54+B63)</f>
        <v>23426576.399999999</v>
      </c>
      <c r="C64" s="442">
        <f>SUM(C9+C12+C14+C15+C17+C26+C27+C37+C41+C42+C54+C63)</f>
        <v>23426576.399999999</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ht="14">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ht="14">
      <c r="A66" s="441" t="s">
        <v>179</v>
      </c>
      <c r="B66" s="438">
        <f>'Sources and Uses Budget'!$C65</f>
        <v>45500</v>
      </c>
      <c r="C66" s="438">
        <f>'Sources and Uses Budget'!$C65</f>
        <v>45500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ht="14">
      <c r="A67" s="444" t="s">
        <v>37</v>
      </c>
      <c r="B67" s="438">
        <f>'Sources and Uses Budget'!$C66</f>
        <v>30000</v>
      </c>
      <c r="C67" s="438">
        <f>'Sources and Uses Budget'!$C66</f>
        <v>30000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ht="14">
      <c r="A68" s="443" t="s">
        <v>652</v>
      </c>
      <c r="B68" s="442">
        <f>SUM(B66:B67)</f>
        <v>75500</v>
      </c>
      <c r="C68" s="442">
        <f>SUM(C66:C67)</f>
        <v>75500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ht="14">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ht="14">
      <c r="A70" s="441" t="s">
        <v>654</v>
      </c>
      <c r="B70" s="438">
        <f>'Sources and Uses Budget'!$C69</f>
        <v>0</v>
      </c>
      <c r="C70" s="438">
        <f>'Sources and Uses Budget'!$C69</f>
        <v>0</v>
      </c>
      <c r="D70" s="442">
        <f t="shared" si="0"/>
        <v>0</v>
      </c>
      <c r="E70" s="440"/>
      <c r="F70" s="439"/>
      <c r="G70" s="577"/>
    </row>
    <row r="71" spans="1:253" s="571" customFormat="1" ht="14">
      <c r="A71" s="441" t="s">
        <v>655</v>
      </c>
      <c r="B71" s="438">
        <f>'Sources and Uses Budget'!$C70</f>
        <v>0</v>
      </c>
      <c r="C71" s="438">
        <f>'Sources and Uses Budget'!$C70</f>
        <v>0</v>
      </c>
      <c r="D71" s="442">
        <f t="shared" si="0"/>
        <v>0</v>
      </c>
      <c r="E71" s="440"/>
      <c r="F71" s="439"/>
      <c r="G71" s="577"/>
    </row>
    <row r="72" spans="1:253" s="571" customFormat="1">
      <c r="A72" s="529" t="s">
        <v>1124</v>
      </c>
      <c r="B72" s="438">
        <f>'Sources and Uses Budget'!$C71</f>
        <v>0</v>
      </c>
      <c r="C72" s="438">
        <f>'Sources and Uses Budget'!$C71</f>
        <v>0</v>
      </c>
      <c r="D72" s="442">
        <f t="shared" si="0"/>
        <v>0</v>
      </c>
      <c r="E72" s="440"/>
      <c r="F72" s="439"/>
      <c r="G72" s="577"/>
    </row>
    <row r="73" spans="1:253" s="571" customFormat="1" ht="14">
      <c r="A73" s="441" t="s">
        <v>656</v>
      </c>
      <c r="B73" s="438">
        <f>'Sources and Uses Budget'!$C72</f>
        <v>158055</v>
      </c>
      <c r="C73" s="438">
        <f>'Sources and Uses Budget'!$C72</f>
        <v>158055</v>
      </c>
      <c r="D73" s="442">
        <f t="shared" si="0"/>
        <v>0</v>
      </c>
      <c r="E73" s="440"/>
      <c r="F73" s="439"/>
      <c r="G73" s="577"/>
    </row>
    <row r="74" spans="1:253" s="571" customFormat="1" ht="14">
      <c r="A74" s="444" t="s">
        <v>37</v>
      </c>
      <c r="B74" s="438">
        <f>'Sources and Uses Budget'!$C73</f>
        <v>177505</v>
      </c>
      <c r="C74" s="438">
        <f>'Sources and Uses Budget'!$C73</f>
        <v>177505</v>
      </c>
      <c r="D74" s="442">
        <f t="shared" si="0"/>
        <v>0</v>
      </c>
      <c r="E74" s="440"/>
      <c r="F74" s="439"/>
      <c r="G74" s="577"/>
    </row>
    <row r="75" spans="1:253" s="571" customFormat="1" ht="14">
      <c r="A75" s="443" t="s">
        <v>657</v>
      </c>
      <c r="B75" s="442">
        <f>SUM(B70:B74)</f>
        <v>335560</v>
      </c>
      <c r="C75" s="442">
        <f>SUM(C70:C74)</f>
        <v>335560</v>
      </c>
      <c r="D75" s="442">
        <f t="shared" ref="D75:D106" si="1">C75-B75</f>
        <v>0</v>
      </c>
      <c r="E75" s="440"/>
      <c r="F75" s="439"/>
      <c r="G75" s="577"/>
    </row>
    <row r="76" spans="1:253" s="571" customFormat="1" ht="14">
      <c r="A76" s="436" t="s">
        <v>1469</v>
      </c>
      <c r="B76" s="436"/>
      <c r="C76" s="436"/>
      <c r="D76" s="436"/>
      <c r="E76" s="456"/>
      <c r="F76" s="436"/>
      <c r="G76" s="577"/>
    </row>
    <row r="77" spans="1:253" s="571" customFormat="1" ht="14">
      <c r="A77" s="893" t="s">
        <v>1471</v>
      </c>
      <c r="B77" s="438">
        <f>'Sources and Uses Budget'!$C76</f>
        <v>960943</v>
      </c>
      <c r="C77" s="438">
        <f>'Sources and Uses Budget'!$C76</f>
        <v>960943</v>
      </c>
      <c r="D77" s="442">
        <f t="shared" si="1"/>
        <v>0</v>
      </c>
      <c r="E77" s="440"/>
      <c r="F77" s="439"/>
      <c r="G77" s="577"/>
    </row>
    <row r="78" spans="1:253" s="571" customFormat="1" ht="14">
      <c r="A78" s="893" t="s">
        <v>63</v>
      </c>
      <c r="B78" s="438">
        <f>'Sources and Uses Budget'!$C77</f>
        <v>239741</v>
      </c>
      <c r="C78" s="438">
        <f>'Sources and Uses Budget'!$C77</f>
        <v>239741</v>
      </c>
      <c r="D78" s="442">
        <f t="shared" ref="D78" si="2">C78-B78</f>
        <v>0</v>
      </c>
      <c r="E78" s="440"/>
      <c r="F78" s="439"/>
      <c r="G78" s="577"/>
    </row>
    <row r="79" spans="1:253" s="571" customFormat="1" ht="14">
      <c r="A79" s="443" t="s">
        <v>1468</v>
      </c>
      <c r="B79" s="442">
        <f>SUM(B77:B78)</f>
        <v>1200684</v>
      </c>
      <c r="C79" s="442">
        <f>SUM(C77:C78)</f>
        <v>1200684</v>
      </c>
      <c r="D79" s="442">
        <f t="shared" si="1"/>
        <v>0</v>
      </c>
      <c r="E79" s="440"/>
      <c r="F79" s="439"/>
      <c r="G79" s="577"/>
    </row>
    <row r="80" spans="1:253" s="571" customFormat="1" ht="14">
      <c r="A80" s="436" t="s">
        <v>844</v>
      </c>
      <c r="B80" s="436"/>
      <c r="C80" s="436"/>
      <c r="D80" s="436"/>
      <c r="E80" s="456"/>
      <c r="F80" s="436"/>
      <c r="G80" s="577"/>
    </row>
    <row r="81" spans="1:7" s="571" customFormat="1" ht="13.75" customHeight="1">
      <c r="A81" s="441" t="s">
        <v>845</v>
      </c>
      <c r="B81" s="438">
        <f>'Sources and Uses Budget'!$C80</f>
        <v>34273</v>
      </c>
      <c r="C81" s="438">
        <f>'Sources and Uses Budget'!$C80</f>
        <v>34273</v>
      </c>
      <c r="D81" s="442">
        <f t="shared" si="1"/>
        <v>0</v>
      </c>
      <c r="E81" s="440"/>
      <c r="F81" s="439"/>
      <c r="G81" s="577"/>
    </row>
    <row r="82" spans="1:7" s="571" customFormat="1" ht="14">
      <c r="A82" s="441" t="s">
        <v>846</v>
      </c>
      <c r="B82" s="438">
        <f>'Sources and Uses Budget'!$C81</f>
        <v>0</v>
      </c>
      <c r="C82" s="438">
        <f>'Sources and Uses Budget'!$C81</f>
        <v>0</v>
      </c>
      <c r="D82" s="442">
        <f t="shared" si="1"/>
        <v>0</v>
      </c>
      <c r="E82" s="440"/>
      <c r="F82" s="439"/>
      <c r="G82" s="577"/>
    </row>
    <row r="83" spans="1:7" s="571" customFormat="1" ht="14">
      <c r="A83" s="441" t="s">
        <v>847</v>
      </c>
      <c r="B83" s="438">
        <f>'Sources and Uses Budget'!$C82</f>
        <v>610532</v>
      </c>
      <c r="C83" s="438">
        <f>'Sources and Uses Budget'!$C82</f>
        <v>610532</v>
      </c>
      <c r="D83" s="442">
        <f t="shared" si="1"/>
        <v>0</v>
      </c>
      <c r="E83" s="440"/>
      <c r="F83" s="439"/>
      <c r="G83" s="577"/>
    </row>
    <row r="84" spans="1:7" s="571" customFormat="1" ht="14">
      <c r="A84" s="441" t="s">
        <v>848</v>
      </c>
      <c r="B84" s="438">
        <f>'Sources and Uses Budget'!$C83</f>
        <v>92878</v>
      </c>
      <c r="C84" s="438">
        <f>'Sources and Uses Budget'!$C83</f>
        <v>92878</v>
      </c>
      <c r="D84" s="442">
        <f t="shared" si="1"/>
        <v>0</v>
      </c>
      <c r="E84" s="440"/>
      <c r="F84" s="439"/>
      <c r="G84" s="577"/>
    </row>
    <row r="85" spans="1:7" s="571" customFormat="1" ht="14">
      <c r="A85" s="441" t="s">
        <v>849</v>
      </c>
      <c r="B85" s="438">
        <f>'Sources and Uses Budget'!$C84</f>
        <v>0</v>
      </c>
      <c r="C85" s="438">
        <f>'Sources and Uses Budget'!$C84</f>
        <v>0</v>
      </c>
      <c r="D85" s="442">
        <f t="shared" si="1"/>
        <v>0</v>
      </c>
      <c r="E85" s="440"/>
      <c r="F85" s="439"/>
      <c r="G85" s="577"/>
    </row>
    <row r="86" spans="1:7" s="571" customFormat="1" ht="14">
      <c r="A86" s="441" t="s">
        <v>850</v>
      </c>
      <c r="B86" s="438">
        <f>'Sources and Uses Budget'!$C85</f>
        <v>75000</v>
      </c>
      <c r="C86" s="438">
        <f>'Sources and Uses Budget'!$C85</f>
        <v>75000</v>
      </c>
      <c r="D86" s="442">
        <f t="shared" si="1"/>
        <v>0</v>
      </c>
      <c r="E86" s="440"/>
      <c r="F86" s="439"/>
      <c r="G86" s="577"/>
    </row>
    <row r="87" spans="1:7" s="571" customFormat="1" ht="14">
      <c r="A87" s="441" t="s">
        <v>851</v>
      </c>
      <c r="B87" s="438">
        <f>'Sources and Uses Budget'!$C86</f>
        <v>0</v>
      </c>
      <c r="C87" s="438">
        <f>'Sources and Uses Budget'!$C86</f>
        <v>0</v>
      </c>
      <c r="D87" s="442">
        <f t="shared" si="1"/>
        <v>0</v>
      </c>
      <c r="E87" s="440"/>
      <c r="F87" s="439"/>
      <c r="G87" s="577"/>
    </row>
    <row r="88" spans="1:7" s="571" customFormat="1" ht="14">
      <c r="A88" s="441" t="s">
        <v>852</v>
      </c>
      <c r="B88" s="438">
        <f>'Sources and Uses Budget'!$C87</f>
        <v>9500</v>
      </c>
      <c r="C88" s="438">
        <f>'Sources and Uses Budget'!$C87</f>
        <v>9500</v>
      </c>
      <c r="D88" s="442">
        <f t="shared" si="1"/>
        <v>0</v>
      </c>
      <c r="E88" s="440"/>
      <c r="F88" s="439"/>
      <c r="G88" s="577"/>
    </row>
    <row r="89" spans="1:7" s="571" customFormat="1" ht="14">
      <c r="A89" s="447" t="s">
        <v>404</v>
      </c>
      <c r="B89" s="438">
        <f>'Sources and Uses Budget'!$C88</f>
        <v>0</v>
      </c>
      <c r="C89" s="438">
        <f>'Sources and Uses Budget'!$C88</f>
        <v>0</v>
      </c>
      <c r="D89" s="442">
        <f t="shared" si="1"/>
        <v>0</v>
      </c>
      <c r="E89" s="440"/>
      <c r="F89" s="439"/>
      <c r="G89" s="577"/>
    </row>
    <row r="90" spans="1:7" s="571" customFormat="1" ht="14">
      <c r="A90" s="892" t="s">
        <v>1470</v>
      </c>
      <c r="B90" s="438">
        <f>'Sources and Uses Budget'!$C89</f>
        <v>10500</v>
      </c>
      <c r="C90" s="438">
        <f>'Sources and Uses Budget'!$C89</f>
        <v>10500</v>
      </c>
      <c r="D90" s="442">
        <f t="shared" si="1"/>
        <v>0</v>
      </c>
      <c r="E90" s="440"/>
      <c r="F90" s="439"/>
      <c r="G90" s="577"/>
    </row>
    <row r="91" spans="1:7" s="571" customFormat="1" ht="14">
      <c r="A91" s="444" t="s">
        <v>37</v>
      </c>
      <c r="B91" s="438">
        <f>'Sources and Uses Budget'!$C90</f>
        <v>27000</v>
      </c>
      <c r="C91" s="438">
        <f>'Sources and Uses Budget'!$C90</f>
        <v>27000</v>
      </c>
      <c r="D91" s="442">
        <f t="shared" si="1"/>
        <v>0</v>
      </c>
      <c r="E91" s="440"/>
      <c r="F91" s="439"/>
      <c r="G91" s="577"/>
    </row>
    <row r="92" spans="1:7" s="571" customFormat="1" ht="14">
      <c r="A92" s="444" t="s">
        <v>37</v>
      </c>
      <c r="B92" s="438">
        <f>'Sources and Uses Budget'!$C91</f>
        <v>35000</v>
      </c>
      <c r="C92" s="438">
        <f>'Sources and Uses Budget'!$C91</f>
        <v>35000</v>
      </c>
      <c r="D92" s="442">
        <f t="shared" si="1"/>
        <v>0</v>
      </c>
      <c r="E92" s="440"/>
      <c r="F92" s="439"/>
      <c r="G92" s="577"/>
    </row>
    <row r="93" spans="1:7" s="571" customFormat="1" ht="14">
      <c r="A93" s="444" t="s">
        <v>37</v>
      </c>
      <c r="B93" s="438">
        <f>'Sources and Uses Budget'!$C92</f>
        <v>0</v>
      </c>
      <c r="C93" s="438">
        <f>'Sources and Uses Budget'!$C92</f>
        <v>0</v>
      </c>
      <c r="D93" s="442">
        <f t="shared" si="1"/>
        <v>0</v>
      </c>
      <c r="E93" s="440"/>
      <c r="F93" s="439"/>
      <c r="G93" s="577"/>
    </row>
    <row r="94" spans="1:7" s="571" customFormat="1" ht="14">
      <c r="A94" s="444" t="s">
        <v>37</v>
      </c>
      <c r="B94" s="438">
        <f>'Sources and Uses Budget'!$C93</f>
        <v>0</v>
      </c>
      <c r="C94" s="438">
        <f>'Sources and Uses Budget'!$C93</f>
        <v>0</v>
      </c>
      <c r="D94" s="442">
        <f t="shared" si="1"/>
        <v>0</v>
      </c>
      <c r="E94" s="440"/>
      <c r="F94" s="439"/>
      <c r="G94" s="577"/>
    </row>
    <row r="95" spans="1:7" s="571" customFormat="1" ht="14">
      <c r="A95" s="444" t="s">
        <v>37</v>
      </c>
      <c r="B95" s="438">
        <f>'Sources and Uses Budget'!$C94</f>
        <v>0</v>
      </c>
      <c r="C95" s="438">
        <f>'Sources and Uses Budget'!$C94</f>
        <v>0</v>
      </c>
      <c r="D95" s="442">
        <f t="shared" si="1"/>
        <v>0</v>
      </c>
      <c r="E95" s="440"/>
      <c r="F95" s="439"/>
      <c r="G95" s="577"/>
    </row>
    <row r="96" spans="1:7" s="571" customFormat="1" ht="14">
      <c r="A96" s="443" t="s">
        <v>853</v>
      </c>
      <c r="B96" s="442">
        <f>SUM(B81:B95)</f>
        <v>894683</v>
      </c>
      <c r="C96" s="442">
        <f>SUM(C81:C95)</f>
        <v>894683</v>
      </c>
      <c r="D96" s="442">
        <f t="shared" si="1"/>
        <v>0</v>
      </c>
      <c r="E96" s="440"/>
      <c r="F96" s="439"/>
      <c r="G96" s="577"/>
    </row>
    <row r="97" spans="1:7" s="571" customFormat="1" ht="14">
      <c r="A97" s="443" t="s">
        <v>854</v>
      </c>
      <c r="B97" s="442">
        <f>SUM(B64+B68+B75+B79+B96)</f>
        <v>25933003.399999999</v>
      </c>
      <c r="C97" s="442">
        <f>SUM(C64+C68+C75+C79+C96)</f>
        <v>25933003.399999999</v>
      </c>
      <c r="D97" s="442">
        <f t="shared" si="1"/>
        <v>0</v>
      </c>
      <c r="E97" s="440"/>
      <c r="F97" s="439"/>
      <c r="G97" s="577"/>
    </row>
    <row r="98" spans="1:7" s="571" customFormat="1" ht="14">
      <c r="A98" s="436" t="s">
        <v>855</v>
      </c>
      <c r="B98" s="436"/>
      <c r="C98" s="436"/>
      <c r="D98" s="436"/>
      <c r="E98" s="456"/>
      <c r="F98" s="436"/>
      <c r="G98" s="577"/>
    </row>
    <row r="99" spans="1:7" s="570" customFormat="1" ht="14">
      <c r="A99" s="441" t="s">
        <v>856</v>
      </c>
      <c r="B99" s="438">
        <f>'Sources and Uses Budget'!$C98</f>
        <v>3048949.4</v>
      </c>
      <c r="C99" s="438">
        <f>'Sources and Uses Budget'!$C98</f>
        <v>3048949.4</v>
      </c>
      <c r="D99" s="442">
        <f t="shared" si="1"/>
        <v>0</v>
      </c>
      <c r="E99" s="440"/>
      <c r="F99" s="439"/>
      <c r="G99" s="575"/>
    </row>
    <row r="100" spans="1:7" s="570" customFormat="1" ht="14">
      <c r="A100" s="441" t="s">
        <v>857</v>
      </c>
      <c r="B100" s="438">
        <f>'Sources and Uses Budget'!$C99</f>
        <v>95000</v>
      </c>
      <c r="C100" s="438">
        <f>'Sources and Uses Budget'!$C99</f>
        <v>95000</v>
      </c>
      <c r="D100" s="442">
        <f t="shared" si="1"/>
        <v>0</v>
      </c>
      <c r="E100" s="440"/>
      <c r="F100" s="439"/>
      <c r="G100" s="575"/>
    </row>
    <row r="101" spans="1:7" s="570" customFormat="1" ht="14">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ht="14">
      <c r="A103" s="441" t="s">
        <v>860</v>
      </c>
      <c r="B103" s="438">
        <f>'Sources and Uses Budget'!$C102</f>
        <v>0</v>
      </c>
      <c r="C103" s="438">
        <f>'Sources and Uses Budget'!$C102</f>
        <v>0</v>
      </c>
      <c r="D103" s="442">
        <f t="shared" si="1"/>
        <v>0</v>
      </c>
      <c r="E103" s="440"/>
      <c r="F103" s="439"/>
      <c r="G103" s="575"/>
    </row>
    <row r="104" spans="1:7" s="570" customFormat="1" ht="14">
      <c r="A104" s="444" t="s">
        <v>37</v>
      </c>
      <c r="B104" s="438">
        <f>'Sources and Uses Budget'!$C103</f>
        <v>0</v>
      </c>
      <c r="C104" s="438">
        <f>'Sources and Uses Budget'!$C103</f>
        <v>0</v>
      </c>
      <c r="D104" s="442">
        <f t="shared" si="1"/>
        <v>0</v>
      </c>
      <c r="E104" s="440"/>
      <c r="F104" s="439"/>
      <c r="G104" s="575"/>
    </row>
    <row r="105" spans="1:7" s="570" customFormat="1" ht="14">
      <c r="A105" s="443" t="s">
        <v>861</v>
      </c>
      <c r="B105" s="442">
        <f>SUM(B99:B104)</f>
        <v>3143949.4</v>
      </c>
      <c r="C105" s="442">
        <f>SUM(C99:C104)</f>
        <v>3143949.4</v>
      </c>
      <c r="D105" s="442">
        <f t="shared" si="1"/>
        <v>0</v>
      </c>
      <c r="E105" s="440"/>
      <c r="F105" s="439"/>
      <c r="G105" s="575"/>
    </row>
    <row r="106" spans="1:7" s="570" customFormat="1" ht="14">
      <c r="A106" s="443" t="s">
        <v>862</v>
      </c>
      <c r="B106" s="445">
        <f>SUM(B97+B105)</f>
        <v>29076952.799999997</v>
      </c>
      <c r="C106" s="445">
        <f>SUM(C97+C105)</f>
        <v>29076952.799999997</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headerFooter>
        <oddFooter>&amp;LApril 18, 2016 Version&amp;C&amp;P&amp;R&amp;8&amp;A&amp;D</oddFooter>
      </headerFooter>
    </customSheetView>
  </customSheetViews>
  <pageMargins left="0.7" right="0.7" top="0.75" bottom="0.75" header="0.3" footer="0.3"/>
  <pageSetup scale="48" orientation="portrait"/>
  <headerFooter>
    <oddFooter>&amp;C&amp;P&amp;R&amp;8&amp;A&amp;D</oddFooter>
  </headerFooter>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SheetLayoutView="100" workbookViewId="0"/>
  </sheetViews>
  <sheetFormatPr baseColWidth="10" defaultColWidth="0" defaultRowHeight="13" zeroHeight="1"/>
  <cols>
    <col min="1" max="1" width="3.6640625" style="135" customWidth="1"/>
    <col min="2" max="2" width="13.6640625" style="700" customWidth="1"/>
    <col min="3" max="3" width="2.6640625" style="135"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83203125" style="12" hidden="1"/>
  </cols>
  <sheetData>
    <row r="1" spans="1:9"/>
    <row r="2" spans="1:9">
      <c r="A2" s="1007" t="s">
        <v>1199</v>
      </c>
      <c r="B2" s="1007"/>
      <c r="C2" s="1008"/>
      <c r="D2" s="1008"/>
      <c r="E2" s="1008"/>
      <c r="F2" s="1008"/>
      <c r="G2" s="1008"/>
    </row>
    <row r="3" spans="1:9" s="265" customFormat="1">
      <c r="A3" s="1007" t="s">
        <v>1126</v>
      </c>
      <c r="B3" s="1007"/>
      <c r="C3" s="1008"/>
      <c r="D3" s="1008"/>
      <c r="E3" s="1008"/>
      <c r="F3" s="1008"/>
      <c r="G3" s="1008"/>
      <c r="I3" s="701" t="s">
        <v>329</v>
      </c>
    </row>
    <row r="4" spans="1:9">
      <c r="I4" s="702" t="s">
        <v>1200</v>
      </c>
    </row>
    <row r="5" spans="1:9" s="39" customFormat="1">
      <c r="A5" s="1011" t="s">
        <v>1127</v>
      </c>
      <c r="B5" s="1011"/>
      <c r="C5" s="1012"/>
      <c r="D5" s="1012"/>
      <c r="E5" s="1012"/>
      <c r="F5" s="1012"/>
      <c r="G5" s="1012"/>
      <c r="I5" s="702" t="s">
        <v>1201</v>
      </c>
    </row>
    <row r="6" spans="1:9" s="39" customFormat="1">
      <c r="A6" s="1011" t="s">
        <v>904</v>
      </c>
      <c r="B6" s="1011"/>
      <c r="C6" s="1012"/>
      <c r="D6" s="1012"/>
      <c r="E6" s="1012"/>
      <c r="F6" s="1012"/>
      <c r="G6" s="1012"/>
      <c r="I6" s="701" t="s">
        <v>642</v>
      </c>
    </row>
    <row r="7" spans="1:9" ht="11.75" customHeight="1"/>
    <row r="8" spans="1:9" s="39" customFormat="1">
      <c r="A8" s="1009" t="s">
        <v>1296</v>
      </c>
      <c r="B8" s="1009"/>
      <c r="C8" s="1010"/>
      <c r="D8" s="1010"/>
      <c r="E8" s="1010"/>
      <c r="F8" s="1010"/>
      <c r="G8" s="1010"/>
    </row>
    <row r="9" spans="1:9" s="39" customFormat="1">
      <c r="A9" s="1009" t="s">
        <v>1297</v>
      </c>
      <c r="B9" s="1009"/>
      <c r="C9" s="1010"/>
      <c r="D9" s="1010"/>
      <c r="E9" s="1010"/>
      <c r="F9" s="1010"/>
      <c r="G9" s="1010"/>
    </row>
    <row r="10" spans="1:9">
      <c r="A10" s="267"/>
      <c r="B10" s="267"/>
      <c r="C10" s="264"/>
      <c r="D10" s="264"/>
      <c r="E10" s="264"/>
      <c r="F10" s="264"/>
    </row>
    <row r="11" spans="1:9">
      <c r="A11" s="1013" t="s">
        <v>1299</v>
      </c>
      <c r="B11" s="1013"/>
      <c r="C11" s="1013"/>
      <c r="D11" s="1013"/>
      <c r="E11" s="1013"/>
      <c r="F11" s="1013"/>
      <c r="G11" s="1013"/>
    </row>
    <row r="12" spans="1:9">
      <c r="A12" s="264"/>
      <c r="B12" s="697"/>
      <c r="E12" s="50"/>
    </row>
    <row r="13" spans="1:9" ht="13.25" customHeight="1">
      <c r="C13" s="264"/>
      <c r="D13" s="985" t="s">
        <v>1298</v>
      </c>
      <c r="E13" s="985"/>
      <c r="F13" s="985"/>
    </row>
    <row r="14" spans="1:9">
      <c r="C14" s="264"/>
      <c r="D14" s="985"/>
      <c r="E14" s="985"/>
      <c r="F14" s="985"/>
    </row>
    <row r="15" spans="1:9">
      <c r="A15" s="269"/>
      <c r="B15" s="269"/>
      <c r="C15" s="269"/>
      <c r="D15" s="982" t="s">
        <v>1281</v>
      </c>
      <c r="E15" s="982"/>
      <c r="F15" s="982"/>
    </row>
    <row r="16" spans="1:9">
      <c r="A16" s="269"/>
      <c r="B16" s="269"/>
      <c r="C16" s="269"/>
      <c r="D16" s="337"/>
    </row>
    <row r="17" spans="1:7">
      <c r="A17" s="270"/>
      <c r="B17" s="703" t="s">
        <v>329</v>
      </c>
      <c r="C17" s="323"/>
      <c r="D17" s="957" t="s">
        <v>1282</v>
      </c>
      <c r="E17" s="957"/>
      <c r="F17" s="957"/>
    </row>
    <row r="18" spans="1:7">
      <c r="A18" s="269"/>
      <c r="B18" s="269"/>
      <c r="C18" s="323"/>
      <c r="D18" s="957"/>
      <c r="E18" s="957"/>
      <c r="F18" s="957"/>
    </row>
    <row r="19" spans="1:7">
      <c r="A19" s="269"/>
      <c r="B19" s="269"/>
      <c r="C19" s="323"/>
      <c r="D19" s="957"/>
      <c r="E19" s="957"/>
      <c r="F19" s="957"/>
    </row>
    <row r="20" spans="1:7">
      <c r="A20" s="269"/>
      <c r="B20" s="269"/>
      <c r="C20" s="269"/>
    </row>
    <row r="21" spans="1:7">
      <c r="A21" s="270"/>
      <c r="B21" s="703" t="s">
        <v>329</v>
      </c>
      <c r="D21" s="986" t="s">
        <v>1283</v>
      </c>
      <c r="E21" s="986"/>
      <c r="F21" s="986"/>
    </row>
    <row r="22" spans="1:7">
      <c r="A22" s="270"/>
      <c r="B22" s="270"/>
      <c r="D22" s="138"/>
    </row>
    <row r="23" spans="1:7">
      <c r="A23" s="270"/>
      <c r="B23" s="703" t="s">
        <v>329</v>
      </c>
      <c r="D23" s="957" t="s">
        <v>1284</v>
      </c>
      <c r="E23" s="957"/>
      <c r="F23" s="957"/>
    </row>
    <row r="24" spans="1:7">
      <c r="A24" s="270"/>
      <c r="B24" s="270"/>
      <c r="D24" s="957"/>
      <c r="E24" s="957"/>
      <c r="F24" s="957"/>
    </row>
    <row r="25" spans="1:7"/>
    <row r="26" spans="1:7">
      <c r="A26" s="270"/>
      <c r="B26" s="703" t="s">
        <v>329</v>
      </c>
      <c r="D26" s="980" t="s">
        <v>1285</v>
      </c>
      <c r="E26" s="980"/>
      <c r="F26" s="980"/>
    </row>
    <row r="27" spans="1:7">
      <c r="D27" s="980"/>
      <c r="E27" s="980"/>
      <c r="F27" s="980"/>
    </row>
    <row r="28" spans="1:7">
      <c r="D28" s="980"/>
      <c r="E28" s="980"/>
      <c r="F28" s="980"/>
    </row>
    <row r="29" spans="1:7">
      <c r="A29" s="582"/>
      <c r="C29" s="582"/>
      <c r="D29" s="980"/>
      <c r="E29" s="980"/>
      <c r="F29" s="980"/>
    </row>
    <row r="30" spans="1:7">
      <c r="A30" s="582"/>
      <c r="C30" s="582"/>
      <c r="D30" s="980"/>
      <c r="E30" s="980"/>
      <c r="F30" s="980"/>
    </row>
    <row r="31" spans="1:7" s="39" customFormat="1">
      <c r="A31" s="282"/>
      <c r="B31" s="282"/>
      <c r="C31" s="282"/>
      <c r="D31" s="460"/>
      <c r="E31" s="133"/>
      <c r="F31" s="133"/>
      <c r="G31" s="133"/>
    </row>
    <row r="32" spans="1:7" s="39" customFormat="1">
      <c r="A32" s="282"/>
      <c r="B32" s="703" t="s">
        <v>329</v>
      </c>
      <c r="C32" s="282"/>
      <c r="D32" s="959" t="s">
        <v>1286</v>
      </c>
      <c r="E32" s="959"/>
      <c r="F32" s="959"/>
      <c r="G32" s="133"/>
    </row>
    <row r="33" spans="1:7" s="39" customFormat="1">
      <c r="A33" s="282"/>
      <c r="B33" s="282"/>
      <c r="C33" s="282"/>
      <c r="D33" s="959"/>
      <c r="E33" s="959"/>
      <c r="F33" s="959"/>
      <c r="G33" s="133"/>
    </row>
    <row r="34" spans="1:7">
      <c r="A34" s="270"/>
      <c r="B34" s="270"/>
      <c r="D34" s="421"/>
    </row>
    <row r="35" spans="1:7" ht="14.5" customHeight="1">
      <c r="A35" s="270"/>
      <c r="B35" s="703" t="s">
        <v>329</v>
      </c>
      <c r="C35" s="578"/>
      <c r="D35" s="959" t="s">
        <v>1287</v>
      </c>
      <c r="E35" s="959"/>
      <c r="F35" s="959"/>
    </row>
    <row r="36" spans="1:7">
      <c r="A36" s="270"/>
      <c r="B36" s="270"/>
      <c r="C36" s="578"/>
      <c r="D36" s="959"/>
      <c r="E36" s="959"/>
      <c r="F36" s="959"/>
    </row>
    <row r="37" spans="1:7">
      <c r="A37" s="270"/>
      <c r="B37" s="270"/>
      <c r="C37" s="578"/>
      <c r="D37" s="959"/>
      <c r="E37" s="959"/>
      <c r="F37" s="959"/>
    </row>
    <row r="38" spans="1:7">
      <c r="A38" s="270"/>
      <c r="B38" s="270"/>
      <c r="C38" s="578"/>
      <c r="D38" s="12"/>
    </row>
    <row r="39" spans="1:7" s="706" customFormat="1">
      <c r="A39" s="270"/>
      <c r="B39" s="703" t="s">
        <v>329</v>
      </c>
      <c r="C39" s="723"/>
      <c r="D39" s="959" t="s">
        <v>1288</v>
      </c>
      <c r="E39" s="959"/>
      <c r="F39" s="959"/>
      <c r="G39" s="7"/>
    </row>
    <row r="40" spans="1:7" s="706" customFormat="1">
      <c r="A40" s="270"/>
      <c r="B40" s="270"/>
      <c r="C40" s="723"/>
      <c r="D40" s="959"/>
      <c r="E40" s="959"/>
      <c r="F40" s="959"/>
      <c r="G40" s="7"/>
    </row>
    <row r="41" spans="1:7" s="706" customFormat="1">
      <c r="A41" s="270"/>
      <c r="B41" s="270"/>
      <c r="C41" s="723"/>
      <c r="D41" s="959"/>
      <c r="E41" s="959"/>
      <c r="F41" s="959"/>
      <c r="G41" s="7"/>
    </row>
    <row r="42" spans="1:7" s="706" customFormat="1">
      <c r="A42" s="270"/>
      <c r="B42" s="270"/>
      <c r="C42" s="723"/>
      <c r="D42" s="959"/>
      <c r="E42" s="959"/>
      <c r="F42" s="959"/>
      <c r="G42" s="7"/>
    </row>
    <row r="43" spans="1:7" s="706" customFormat="1">
      <c r="A43" s="270"/>
      <c r="B43" s="270"/>
      <c r="C43" s="723"/>
      <c r="D43" s="959"/>
      <c r="E43" s="959"/>
      <c r="F43" s="959"/>
      <c r="G43" s="7"/>
    </row>
    <row r="44" spans="1:7" s="706" customFormat="1">
      <c r="A44" s="270"/>
      <c r="B44" s="270"/>
      <c r="C44" s="723"/>
      <c r="D44" s="722"/>
      <c r="E44" s="722"/>
      <c r="F44" s="722"/>
      <c r="G44" s="7"/>
    </row>
    <row r="45" spans="1:7">
      <c r="A45" s="270"/>
      <c r="B45" s="703" t="s">
        <v>329</v>
      </c>
      <c r="C45" s="578"/>
      <c r="D45" s="959" t="s">
        <v>1289</v>
      </c>
      <c r="E45" s="959"/>
      <c r="F45" s="959"/>
    </row>
    <row r="46" spans="1:7">
      <c r="A46" s="270"/>
      <c r="B46" s="270"/>
      <c r="C46" s="578"/>
      <c r="D46" s="959"/>
      <c r="E46" s="959"/>
      <c r="F46" s="959"/>
    </row>
    <row r="47" spans="1:7">
      <c r="A47" s="270"/>
      <c r="B47" s="270"/>
      <c r="C47" s="578"/>
      <c r="D47" s="959"/>
      <c r="E47" s="959"/>
      <c r="F47" s="959"/>
    </row>
    <row r="48" spans="1:7" ht="23.25" customHeight="1">
      <c r="A48" s="270"/>
      <c r="B48" s="270"/>
      <c r="C48" s="578"/>
      <c r="D48" s="959"/>
      <c r="E48" s="959"/>
      <c r="F48" s="959"/>
    </row>
    <row r="49" spans="1:7">
      <c r="A49" s="270"/>
      <c r="B49" s="270"/>
      <c r="D49" s="154"/>
    </row>
    <row r="50" spans="1:7" ht="14.5" customHeight="1">
      <c r="A50" s="270"/>
      <c r="B50" s="703" t="s">
        <v>329</v>
      </c>
      <c r="D50" s="959" t="s">
        <v>1290</v>
      </c>
      <c r="E50" s="959"/>
      <c r="F50" s="959"/>
    </row>
    <row r="51" spans="1:7">
      <c r="A51" s="270"/>
      <c r="B51" s="270"/>
      <c r="D51" s="959"/>
      <c r="E51" s="959"/>
      <c r="F51" s="959"/>
    </row>
    <row r="52" spans="1:7">
      <c r="A52" s="270"/>
      <c r="B52" s="270"/>
      <c r="D52" s="959"/>
      <c r="E52" s="959"/>
      <c r="F52" s="959"/>
    </row>
    <row r="53" spans="1:7" s="2" customFormat="1">
      <c r="A53" s="270"/>
      <c r="B53" s="270"/>
      <c r="C53" s="580"/>
      <c r="D53" s="247"/>
      <c r="E53" s="22"/>
      <c r="F53" s="22"/>
      <c r="G53" s="22"/>
    </row>
    <row r="54" spans="1:7" s="2" customFormat="1">
      <c r="A54" s="420"/>
      <c r="B54" s="703" t="s">
        <v>329</v>
      </c>
      <c r="C54" s="581"/>
      <c r="D54" s="959" t="s">
        <v>1291</v>
      </c>
      <c r="E54" s="959"/>
      <c r="F54" s="959"/>
      <c r="G54" s="22"/>
    </row>
    <row r="55" spans="1:7" s="2" customFormat="1">
      <c r="A55" s="420"/>
      <c r="B55" s="420"/>
      <c r="C55" s="581"/>
      <c r="D55" s="959"/>
      <c r="E55" s="959"/>
      <c r="F55" s="959"/>
      <c r="G55" s="22"/>
    </row>
    <row r="56" spans="1:7" s="39" customFormat="1">
      <c r="A56" s="282"/>
      <c r="B56" s="282"/>
      <c r="C56" s="282"/>
      <c r="D56" s="460"/>
      <c r="E56" s="133"/>
      <c r="F56" s="133"/>
      <c r="G56" s="133"/>
    </row>
    <row r="57" spans="1:7">
      <c r="A57" s="270"/>
      <c r="B57" s="703" t="s">
        <v>329</v>
      </c>
      <c r="D57" s="959" t="s">
        <v>1292</v>
      </c>
      <c r="E57" s="959"/>
      <c r="F57" s="959"/>
    </row>
    <row r="58" spans="1:7">
      <c r="D58" s="959"/>
      <c r="E58" s="959"/>
      <c r="F58" s="959"/>
    </row>
    <row r="59" spans="1:7">
      <c r="D59" s="959"/>
      <c r="E59" s="959"/>
      <c r="F59" s="959"/>
    </row>
    <row r="60" spans="1:7" s="706" customFormat="1">
      <c r="A60" s="723"/>
      <c r="B60" s="723"/>
      <c r="C60" s="723"/>
      <c r="D60" s="702"/>
      <c r="E60" s="7"/>
      <c r="F60" s="7"/>
      <c r="G60" s="7"/>
    </row>
    <row r="61" spans="1:7">
      <c r="A61" s="270"/>
      <c r="B61" s="703" t="s">
        <v>329</v>
      </c>
      <c r="D61" s="959" t="s">
        <v>1293</v>
      </c>
      <c r="E61" s="959"/>
      <c r="F61" s="959"/>
    </row>
    <row r="62" spans="1:7">
      <c r="D62" s="959"/>
      <c r="E62" s="959"/>
      <c r="F62" s="959"/>
    </row>
    <row r="63" spans="1:7"/>
    <row r="64" spans="1:7">
      <c r="A64" s="270"/>
      <c r="B64" s="703" t="s">
        <v>329</v>
      </c>
      <c r="D64" s="959" t="s">
        <v>1294</v>
      </c>
      <c r="E64" s="959"/>
      <c r="F64" s="959"/>
    </row>
    <row r="65" spans="1:7">
      <c r="D65" s="959"/>
      <c r="E65" s="959"/>
      <c r="F65" s="959"/>
    </row>
    <row r="66" spans="1:7">
      <c r="A66" s="579"/>
      <c r="C66" s="579"/>
      <c r="D66" s="959"/>
      <c r="E66" s="959"/>
      <c r="F66" s="959"/>
    </row>
    <row r="67" spans="1:7">
      <c r="D67" s="12"/>
    </row>
    <row r="68" spans="1:7">
      <c r="A68" s="270"/>
      <c r="B68" s="703" t="s">
        <v>329</v>
      </c>
      <c r="D68" s="957" t="s">
        <v>1295</v>
      </c>
      <c r="E68" s="957"/>
      <c r="F68" s="957"/>
    </row>
    <row r="69" spans="1:7">
      <c r="D69" s="957"/>
      <c r="E69" s="957"/>
      <c r="F69" s="957"/>
    </row>
    <row r="70" spans="1:7">
      <c r="A70" s="270"/>
      <c r="B70" s="270"/>
      <c r="D70" s="138"/>
    </row>
    <row r="71" spans="1:7">
      <c r="A71" s="983" t="s">
        <v>1202</v>
      </c>
      <c r="B71" s="983"/>
      <c r="C71" s="983"/>
      <c r="D71" s="983"/>
      <c r="E71" s="983"/>
      <c r="F71" s="983"/>
      <c r="G71" s="983"/>
    </row>
    <row r="72" spans="1:7"/>
    <row r="73" spans="1:7">
      <c r="C73" s="271"/>
      <c r="D73" s="999" t="s">
        <v>1300</v>
      </c>
      <c r="E73" s="999"/>
      <c r="F73" s="999"/>
    </row>
    <row r="74" spans="1:7">
      <c r="A74" s="138"/>
      <c r="B74" s="138"/>
      <c r="D74" s="957" t="s">
        <v>1327</v>
      </c>
      <c r="E74" s="957"/>
      <c r="F74" s="957"/>
    </row>
    <row r="75" spans="1:7">
      <c r="A75" s="138"/>
      <c r="B75" s="138"/>
    </row>
    <row r="76" spans="1:7">
      <c r="A76" s="270"/>
      <c r="B76" s="703" t="s">
        <v>329</v>
      </c>
      <c r="D76" s="957" t="s">
        <v>1301</v>
      </c>
      <c r="E76" s="957"/>
      <c r="F76" s="957"/>
    </row>
    <row r="77" spans="1:7">
      <c r="A77" s="270"/>
      <c r="B77" s="270"/>
      <c r="D77" s="957"/>
      <c r="E77" s="957"/>
      <c r="F77" s="957"/>
    </row>
    <row r="78" spans="1:7">
      <c r="A78" s="270"/>
      <c r="B78" s="270"/>
      <c r="D78" s="957"/>
      <c r="E78" s="957"/>
      <c r="F78" s="957"/>
    </row>
    <row r="79" spans="1:7">
      <c r="A79" s="270"/>
      <c r="B79" s="270"/>
      <c r="D79" s="957"/>
      <c r="E79" s="957"/>
      <c r="F79" s="957"/>
    </row>
    <row r="80" spans="1:7">
      <c r="A80" s="270"/>
      <c r="B80" s="270"/>
      <c r="D80" s="957"/>
      <c r="E80" s="957"/>
      <c r="F80" s="957"/>
    </row>
    <row r="81" spans="1:7">
      <c r="A81" s="270"/>
      <c r="B81" s="270"/>
      <c r="D81" s="957"/>
      <c r="E81" s="957"/>
      <c r="F81" s="957"/>
    </row>
    <row r="82" spans="1:7" s="730" customFormat="1">
      <c r="A82" s="731"/>
      <c r="B82" s="731"/>
      <c r="C82" s="729"/>
      <c r="D82" s="733"/>
      <c r="E82" s="733"/>
      <c r="F82" s="733"/>
      <c r="G82" s="7"/>
    </row>
    <row r="83" spans="1:7" s="730" customFormat="1" ht="14.5" customHeight="1">
      <c r="A83" s="731"/>
      <c r="B83" s="736" t="s">
        <v>329</v>
      </c>
      <c r="C83" s="729"/>
      <c r="D83" s="1014" t="s">
        <v>1400</v>
      </c>
      <c r="E83" s="1014"/>
      <c r="F83" s="1014"/>
      <c r="G83" s="7"/>
    </row>
    <row r="84" spans="1:7" s="730" customFormat="1">
      <c r="A84" s="731"/>
      <c r="B84" s="731"/>
      <c r="C84" s="729"/>
      <c r="D84" s="1014"/>
      <c r="E84" s="1014"/>
      <c r="F84" s="1014"/>
      <c r="G84" s="7"/>
    </row>
    <row r="85" spans="1:7" s="730" customFormat="1">
      <c r="A85" s="731"/>
      <c r="B85" s="731"/>
      <c r="C85" s="729"/>
      <c r="D85" s="1014"/>
      <c r="E85" s="1014"/>
      <c r="F85" s="1014"/>
      <c r="G85" s="7"/>
    </row>
    <row r="86" spans="1:7" s="730" customFormat="1">
      <c r="A86" s="731"/>
      <c r="B86" s="731"/>
      <c r="C86" s="729"/>
      <c r="D86" s="1014"/>
      <c r="E86" s="1014"/>
      <c r="F86" s="1014"/>
      <c r="G86" s="7"/>
    </row>
    <row r="87" spans="1:7" s="730" customFormat="1">
      <c r="A87" s="731"/>
      <c r="B87" s="731"/>
      <c r="C87" s="729"/>
      <c r="D87" s="1014"/>
      <c r="E87" s="1014"/>
      <c r="F87" s="1014"/>
      <c r="G87" s="7"/>
    </row>
    <row r="88" spans="1:7" s="743" customFormat="1">
      <c r="A88" s="738"/>
      <c r="B88" s="738"/>
      <c r="C88" s="769"/>
      <c r="D88" s="1014"/>
      <c r="E88" s="1014"/>
      <c r="F88" s="1014"/>
      <c r="G88" s="7"/>
    </row>
    <row r="89" spans="1:7" s="743" customFormat="1">
      <c r="A89" s="738"/>
      <c r="B89" s="738"/>
      <c r="C89" s="769"/>
      <c r="D89" s="1014"/>
      <c r="E89" s="1014"/>
      <c r="F89" s="1014"/>
      <c r="G89" s="7"/>
    </row>
    <row r="90" spans="1:7" s="743" customFormat="1">
      <c r="A90" s="738"/>
      <c r="B90" s="738"/>
      <c r="C90" s="769"/>
      <c r="D90" s="1014"/>
      <c r="E90" s="1014"/>
      <c r="F90" s="1014"/>
      <c r="G90" s="7"/>
    </row>
    <row r="91" spans="1:7">
      <c r="A91" s="270"/>
      <c r="B91" s="270"/>
      <c r="D91" s="1014"/>
      <c r="E91" s="1014"/>
      <c r="F91" s="1014"/>
    </row>
    <row r="92" spans="1:7">
      <c r="A92" s="270"/>
      <c r="B92" s="270"/>
      <c r="D92" s="1014"/>
      <c r="E92" s="1014"/>
      <c r="F92" s="1014"/>
    </row>
    <row r="93" spans="1:7">
      <c r="A93" s="270"/>
      <c r="B93" s="270"/>
      <c r="D93" s="1014"/>
      <c r="E93" s="1014"/>
      <c r="F93" s="1014"/>
    </row>
    <row r="94" spans="1:7">
      <c r="A94" s="270"/>
      <c r="B94" s="270"/>
      <c r="D94" s="1014"/>
      <c r="E94" s="1014"/>
      <c r="F94" s="1014"/>
    </row>
    <row r="95" spans="1:7">
      <c r="A95" s="270"/>
      <c r="B95" s="270"/>
      <c r="D95" s="1014"/>
      <c r="E95" s="1014"/>
      <c r="F95" s="1014"/>
    </row>
    <row r="96" spans="1:7">
      <c r="A96" s="270"/>
      <c r="B96" s="270"/>
      <c r="D96" s="1014"/>
      <c r="E96" s="1014"/>
      <c r="F96" s="1014"/>
    </row>
    <row r="97" spans="1:11" s="734" customFormat="1">
      <c r="A97" s="735"/>
      <c r="B97" s="739" t="s">
        <v>329</v>
      </c>
      <c r="C97" s="729"/>
      <c r="D97" s="957" t="s">
        <v>1302</v>
      </c>
      <c r="E97" s="957"/>
      <c r="F97" s="957"/>
      <c r="G97" s="7"/>
    </row>
    <row r="98" spans="1:11" s="734" customFormat="1">
      <c r="A98" s="735"/>
      <c r="B98" s="735"/>
      <c r="C98" s="729"/>
      <c r="D98" s="957"/>
      <c r="E98" s="957"/>
      <c r="F98" s="957"/>
      <c r="G98" s="7"/>
    </row>
    <row r="99" spans="1:11" s="734" customFormat="1">
      <c r="A99" s="735"/>
      <c r="B99" s="735"/>
      <c r="C99" s="729"/>
      <c r="D99" s="957"/>
      <c r="E99" s="957"/>
      <c r="F99" s="957"/>
      <c r="G99" s="7"/>
    </row>
    <row r="100" spans="1:11" s="734" customFormat="1">
      <c r="A100" s="735"/>
      <c r="B100" s="735"/>
      <c r="C100" s="729"/>
      <c r="D100" s="957"/>
      <c r="E100" s="957"/>
      <c r="F100" s="957"/>
      <c r="G100" s="7"/>
    </row>
    <row r="101" spans="1:11" s="734" customFormat="1">
      <c r="A101" s="735"/>
      <c r="B101" s="735"/>
      <c r="C101" s="729"/>
      <c r="D101" s="957"/>
      <c r="E101" s="957"/>
      <c r="F101" s="957"/>
      <c r="G101" s="7"/>
    </row>
    <row r="102" spans="1:11" s="734" customFormat="1">
      <c r="A102" s="735"/>
      <c r="B102" s="735"/>
      <c r="C102" s="729"/>
      <c r="D102" s="957"/>
      <c r="E102" s="957"/>
      <c r="F102" s="957"/>
      <c r="G102" s="7"/>
    </row>
    <row r="103" spans="1:11" s="734" customFormat="1">
      <c r="A103" s="735"/>
      <c r="B103" s="735"/>
      <c r="C103" s="729"/>
      <c r="D103" s="957"/>
      <c r="E103" s="957"/>
      <c r="F103" s="957"/>
      <c r="G103" s="7"/>
    </row>
    <row r="104" spans="1:11" s="734" customFormat="1">
      <c r="A104" s="735"/>
      <c r="B104" s="735"/>
      <c r="C104" s="729"/>
      <c r="D104" s="957"/>
      <c r="E104" s="957"/>
      <c r="F104" s="957"/>
      <c r="G104" s="7"/>
    </row>
    <row r="105" spans="1:11" s="737" customFormat="1">
      <c r="A105" s="738"/>
      <c r="B105" s="738"/>
      <c r="C105" s="729"/>
      <c r="D105" s="740"/>
      <c r="E105" s="740"/>
      <c r="F105" s="740"/>
      <c r="G105" s="7"/>
    </row>
    <row r="106" spans="1:11">
      <c r="A106" s="420"/>
      <c r="B106" s="732" t="s">
        <v>329</v>
      </c>
      <c r="C106" s="486"/>
      <c r="D106" s="1015" t="s">
        <v>1303</v>
      </c>
      <c r="E106" s="1015"/>
      <c r="F106" s="1015"/>
      <c r="G106" s="487"/>
      <c r="H106" s="485"/>
      <c r="I106" s="485"/>
      <c r="J106" s="485"/>
      <c r="K106" s="485"/>
    </row>
    <row r="107" spans="1:11">
      <c r="A107" s="270"/>
      <c r="B107" s="270"/>
      <c r="C107" s="325"/>
      <c r="D107" s="1015"/>
      <c r="E107" s="1015"/>
      <c r="F107" s="1015"/>
      <c r="G107" s="487"/>
      <c r="H107" s="485"/>
      <c r="I107" s="485"/>
      <c r="J107" s="485"/>
      <c r="K107" s="485"/>
    </row>
    <row r="108" spans="1:11">
      <c r="A108" s="270"/>
      <c r="B108" s="270"/>
      <c r="C108" s="325"/>
      <c r="D108" s="1015"/>
      <c r="E108" s="1015"/>
      <c r="F108" s="1015"/>
      <c r="G108" s="487"/>
      <c r="H108" s="485"/>
      <c r="I108" s="485"/>
      <c r="J108" s="485"/>
      <c r="K108" s="485"/>
    </row>
    <row r="109" spans="1:11">
      <c r="A109" s="270"/>
      <c r="B109" s="270"/>
      <c r="C109" s="325"/>
      <c r="D109" s="1015"/>
      <c r="E109" s="1015"/>
      <c r="F109" s="1015"/>
      <c r="G109" s="487"/>
      <c r="H109" s="485"/>
      <c r="I109" s="485"/>
      <c r="J109" s="485"/>
      <c r="K109" s="485"/>
    </row>
    <row r="110" spans="1:11">
      <c r="A110" s="270"/>
      <c r="B110" s="270"/>
      <c r="C110" s="325"/>
      <c r="D110" s="1015"/>
      <c r="E110" s="1015"/>
      <c r="F110" s="1015"/>
      <c r="G110" s="487"/>
      <c r="H110" s="485"/>
      <c r="I110" s="485"/>
      <c r="J110" s="485"/>
      <c r="K110" s="485"/>
    </row>
    <row r="111" spans="1:11">
      <c r="C111"/>
      <c r="D111" s="1015"/>
      <c r="E111" s="1015"/>
      <c r="F111" s="1015"/>
      <c r="G111"/>
      <c r="H111"/>
      <c r="I111"/>
      <c r="J111"/>
      <c r="K111"/>
    </row>
    <row r="112" spans="1:11">
      <c r="C112"/>
      <c r="D112" s="1015"/>
      <c r="E112" s="1015"/>
      <c r="F112" s="1015"/>
      <c r="G112"/>
      <c r="H112"/>
      <c r="I112"/>
      <c r="J112"/>
      <c r="K112"/>
    </row>
    <row r="113" spans="1:11">
      <c r="C113"/>
      <c r="D113" s="494"/>
      <c r="E113"/>
      <c r="F113"/>
      <c r="G113"/>
      <c r="H113"/>
      <c r="I113"/>
      <c r="J113"/>
      <c r="K113"/>
    </row>
    <row r="114" spans="1:11">
      <c r="A114" s="270"/>
      <c r="B114" s="703" t="s">
        <v>329</v>
      </c>
      <c r="C114"/>
      <c r="D114" s="1016" t="s">
        <v>1304</v>
      </c>
      <c r="E114" s="1016"/>
      <c r="F114" s="1016"/>
      <c r="G114"/>
      <c r="H114"/>
      <c r="I114"/>
      <c r="J114"/>
      <c r="K114"/>
    </row>
    <row r="115" spans="1:11">
      <c r="A115" s="270"/>
      <c r="B115" s="270"/>
      <c r="C115"/>
      <c r="D115" s="1016"/>
      <c r="E115" s="1016"/>
      <c r="F115" s="1016"/>
      <c r="G115"/>
      <c r="H115"/>
      <c r="I115"/>
      <c r="J115"/>
      <c r="K115"/>
    </row>
    <row r="116" spans="1:11"/>
    <row r="117" spans="1:11">
      <c r="A117" s="270"/>
      <c r="B117" s="703" t="s">
        <v>329</v>
      </c>
      <c r="C117" s="10"/>
      <c r="D117" s="957" t="s">
        <v>1305</v>
      </c>
      <c r="E117" s="957"/>
      <c r="F117" s="957"/>
    </row>
    <row r="118" spans="1:11">
      <c r="C118" s="10"/>
      <c r="D118" s="957"/>
      <c r="E118" s="957"/>
      <c r="F118" s="957"/>
    </row>
    <row r="119" spans="1:11">
      <c r="C119" s="10"/>
      <c r="D119" s="957"/>
      <c r="E119" s="957"/>
      <c r="F119" s="957"/>
    </row>
    <row r="120" spans="1:11">
      <c r="C120" s="10"/>
      <c r="D120" s="957"/>
      <c r="E120" s="957"/>
      <c r="F120" s="957"/>
    </row>
    <row r="121" spans="1:11">
      <c r="C121" s="10"/>
      <c r="D121" s="957"/>
      <c r="E121" s="957"/>
      <c r="F121" s="957"/>
    </row>
    <row r="122" spans="1:11">
      <c r="C122" s="10"/>
      <c r="D122" s="152"/>
      <c r="E122" s="152"/>
      <c r="F122" s="152"/>
    </row>
    <row r="123" spans="1:11" customFormat="1">
      <c r="A123" s="270"/>
      <c r="B123" s="703" t="s">
        <v>329</v>
      </c>
      <c r="C123" s="10"/>
      <c r="D123" s="959" t="s">
        <v>1306</v>
      </c>
      <c r="E123" s="959"/>
      <c r="F123" s="959"/>
      <c r="G123" s="152"/>
    </row>
    <row r="124" spans="1:11" s="306" customFormat="1" ht="13.75" customHeight="1">
      <c r="A124" s="303"/>
      <c r="B124" s="303"/>
      <c r="C124" s="304"/>
      <c r="D124" s="959"/>
      <c r="E124" s="959"/>
      <c r="F124" s="959"/>
      <c r="G124" s="305"/>
    </row>
    <row r="125" spans="1:11" customFormat="1" ht="13.75" customHeight="1">
      <c r="A125" s="135"/>
      <c r="B125" s="700"/>
      <c r="C125" s="10"/>
      <c r="D125" s="959"/>
      <c r="E125" s="959"/>
      <c r="F125" s="959"/>
      <c r="G125" s="152"/>
    </row>
    <row r="126" spans="1:11" customFormat="1" ht="13.75" customHeight="1">
      <c r="A126" s="135"/>
      <c r="B126" s="700"/>
      <c r="C126" s="10"/>
      <c r="D126" s="959"/>
      <c r="E126" s="959"/>
      <c r="F126" s="959"/>
      <c r="G126" s="152"/>
    </row>
    <row r="127" spans="1:11" customFormat="1" ht="13.75" customHeight="1">
      <c r="A127" s="135"/>
      <c r="B127" s="700"/>
      <c r="C127" s="10"/>
      <c r="D127" s="959"/>
      <c r="E127" s="959"/>
      <c r="F127" s="959"/>
      <c r="G127" s="152"/>
    </row>
    <row r="128" spans="1:11" customFormat="1" ht="13.75" customHeight="1">
      <c r="A128" s="395"/>
      <c r="B128" s="395"/>
      <c r="C128" s="10"/>
      <c r="D128" s="959"/>
      <c r="E128" s="959"/>
      <c r="F128" s="959"/>
      <c r="G128" s="152"/>
    </row>
    <row r="129" spans="1:7" s="2" customFormat="1" ht="13.75" customHeight="1">
      <c r="A129" s="282"/>
      <c r="B129" s="282"/>
      <c r="C129" s="459"/>
      <c r="D129" s="959"/>
      <c r="E129" s="959"/>
      <c r="F129" s="959"/>
      <c r="G129" s="187"/>
    </row>
    <row r="130" spans="1:7" s="2" customFormat="1" ht="13.75" customHeight="1">
      <c r="A130" s="282"/>
      <c r="B130" s="282"/>
      <c r="C130" s="459"/>
      <c r="D130" s="959"/>
      <c r="E130" s="959"/>
      <c r="F130" s="959"/>
      <c r="G130" s="187"/>
    </row>
    <row r="131" spans="1:7" customFormat="1" ht="13.75" customHeight="1">
      <c r="A131" s="135"/>
      <c r="B131" s="700"/>
      <c r="C131" s="10"/>
      <c r="D131" s="959"/>
      <c r="E131" s="959"/>
      <c r="F131" s="959"/>
      <c r="G131" s="152"/>
    </row>
    <row r="132" spans="1:7" customFormat="1" ht="13.75" customHeight="1">
      <c r="A132" s="135"/>
      <c r="B132" s="700"/>
      <c r="C132" s="10"/>
      <c r="D132" s="959"/>
      <c r="E132" s="959"/>
      <c r="F132" s="959"/>
      <c r="G132" s="152"/>
    </row>
    <row r="133" spans="1:7" customFormat="1" ht="13.75" customHeight="1">
      <c r="A133" s="135"/>
      <c r="B133" s="700"/>
      <c r="C133" s="10"/>
      <c r="D133" s="959"/>
      <c r="E133" s="959"/>
      <c r="F133" s="959"/>
      <c r="G133" s="152"/>
    </row>
    <row r="134" spans="1:7" customFormat="1" ht="13.75" customHeight="1">
      <c r="A134" s="135"/>
      <c r="B134" s="700"/>
      <c r="C134" s="10"/>
      <c r="D134" s="959"/>
      <c r="E134" s="959"/>
      <c r="F134" s="959"/>
      <c r="G134" s="152"/>
    </row>
    <row r="135" spans="1:7" customFormat="1" ht="13.75" customHeight="1">
      <c r="A135" s="135"/>
      <c r="B135" s="700"/>
      <c r="C135" s="10"/>
      <c r="D135" s="337"/>
      <c r="E135" s="154"/>
      <c r="F135" s="154"/>
      <c r="G135" s="152"/>
    </row>
    <row r="136" spans="1:7" s="741" customFormat="1" ht="13.75" customHeight="1">
      <c r="A136" s="729"/>
      <c r="B136" s="742" t="s">
        <v>329</v>
      </c>
      <c r="C136" s="10"/>
      <c r="D136" s="957" t="s">
        <v>1414</v>
      </c>
      <c r="E136" s="957"/>
      <c r="F136" s="957"/>
      <c r="G136" s="152"/>
    </row>
    <row r="137" spans="1:7" s="741" customFormat="1" ht="13.75" customHeight="1">
      <c r="A137" s="729"/>
      <c r="B137" s="729"/>
      <c r="C137" s="10"/>
      <c r="D137" s="957"/>
      <c r="E137" s="957"/>
      <c r="F137" s="957"/>
      <c r="G137" s="152"/>
    </row>
    <row r="138" spans="1:7" s="741" customFormat="1" ht="13.75" customHeight="1">
      <c r="A138" s="729"/>
      <c r="B138" s="729"/>
      <c r="C138" s="10"/>
      <c r="D138" s="957"/>
      <c r="E138" s="957"/>
      <c r="F138" s="957"/>
      <c r="G138" s="152"/>
    </row>
    <row r="139" spans="1:7" s="741" customFormat="1" ht="13.75" customHeight="1">
      <c r="A139" s="729"/>
      <c r="B139" s="729"/>
      <c r="C139" s="10"/>
      <c r="D139" s="957"/>
      <c r="E139" s="957"/>
      <c r="F139" s="957"/>
      <c r="G139" s="152"/>
    </row>
    <row r="140" spans="1:7" s="741" customFormat="1" ht="13.75" customHeight="1">
      <c r="A140" s="729"/>
      <c r="B140" s="729"/>
      <c r="C140" s="10"/>
      <c r="D140" s="957"/>
      <c r="E140" s="957"/>
      <c r="F140" s="957"/>
      <c r="G140" s="152"/>
    </row>
    <row r="141" spans="1:7" s="741" customFormat="1" ht="13.75" customHeight="1">
      <c r="A141" s="729"/>
      <c r="B141" s="729"/>
      <c r="C141" s="10"/>
      <c r="D141" s="957"/>
      <c r="E141" s="957"/>
      <c r="F141" s="957"/>
      <c r="G141" s="152"/>
    </row>
    <row r="142" spans="1:7" s="741" customFormat="1" ht="13.75" customHeight="1">
      <c r="A142" s="729"/>
      <c r="B142" s="729"/>
      <c r="C142" s="10"/>
      <c r="D142" s="957"/>
      <c r="E142" s="957"/>
      <c r="F142" s="957"/>
      <c r="G142" s="152"/>
    </row>
    <row r="143" spans="1:7" s="741" customFormat="1" ht="13.75" customHeight="1">
      <c r="A143" s="729"/>
      <c r="B143" s="729"/>
      <c r="C143" s="10"/>
      <c r="D143" s="957"/>
      <c r="E143" s="957"/>
      <c r="F143" s="957"/>
      <c r="G143" s="152"/>
    </row>
    <row r="144" spans="1:7" s="741" customFormat="1" ht="13.75" customHeight="1">
      <c r="A144" s="729"/>
      <c r="B144" s="729"/>
      <c r="C144" s="10"/>
      <c r="D144" s="957"/>
      <c r="E144" s="957"/>
      <c r="F144" s="957"/>
      <c r="G144" s="152"/>
    </row>
    <row r="145" spans="1:7" s="741" customFormat="1" ht="13.75" customHeight="1">
      <c r="A145" s="729"/>
      <c r="B145" s="729"/>
      <c r="C145" s="10"/>
      <c r="D145" s="957"/>
      <c r="E145" s="957"/>
      <c r="F145" s="957"/>
      <c r="G145" s="152"/>
    </row>
    <row r="146" spans="1:7" s="741" customFormat="1" ht="13.75" customHeight="1">
      <c r="A146" s="771"/>
      <c r="B146" s="771"/>
      <c r="C146" s="10"/>
      <c r="D146" s="957"/>
      <c r="E146" s="957"/>
      <c r="F146" s="957"/>
      <c r="G146" s="152"/>
    </row>
    <row r="147" spans="1:7" s="741" customFormat="1" ht="13.75" customHeight="1">
      <c r="A147" s="771"/>
      <c r="B147" s="771"/>
      <c r="C147" s="10"/>
      <c r="D147" s="957"/>
      <c r="E147" s="957"/>
      <c r="F147" s="957"/>
      <c r="G147" s="152"/>
    </row>
    <row r="148" spans="1:7" s="741" customFormat="1" ht="13.75" customHeight="1">
      <c r="A148" s="729"/>
      <c r="B148" s="729"/>
      <c r="C148" s="10"/>
      <c r="D148" s="957"/>
      <c r="E148" s="957"/>
      <c r="F148" s="957"/>
      <c r="G148" s="152"/>
    </row>
    <row r="149" spans="1:7" s="741" customFormat="1" ht="13.75" customHeight="1">
      <c r="A149" s="729"/>
      <c r="B149" s="729"/>
      <c r="C149" s="10"/>
      <c r="D149" s="957"/>
      <c r="E149" s="957"/>
      <c r="F149" s="957"/>
      <c r="G149" s="152"/>
    </row>
    <row r="150" spans="1:7" s="741" customFormat="1" ht="13.75" customHeight="1">
      <c r="A150" s="729"/>
      <c r="B150" s="729"/>
      <c r="C150" s="10"/>
      <c r="D150" s="957"/>
      <c r="E150" s="957"/>
      <c r="F150" s="957"/>
      <c r="G150" s="152"/>
    </row>
    <row r="151" spans="1:7" s="741" customFormat="1" ht="13.75" customHeight="1">
      <c r="A151" s="729"/>
      <c r="B151" s="729"/>
      <c r="C151" s="10"/>
      <c r="D151" s="957"/>
      <c r="E151" s="957"/>
      <c r="F151" s="957"/>
      <c r="G151" s="152"/>
    </row>
    <row r="152" spans="1:7" s="741" customFormat="1" ht="13.75" customHeight="1">
      <c r="A152" s="729"/>
      <c r="B152" s="729"/>
      <c r="C152" s="10"/>
      <c r="D152" s="957"/>
      <c r="E152" s="957"/>
      <c r="F152" s="957"/>
      <c r="G152" s="152"/>
    </row>
    <row r="153" spans="1:7" s="741" customFormat="1" ht="13.75" customHeight="1">
      <c r="A153" s="729"/>
      <c r="B153" s="729"/>
      <c r="C153" s="10"/>
      <c r="D153" s="957"/>
      <c r="E153" s="957"/>
      <c r="F153" s="957"/>
      <c r="G153" s="152"/>
    </row>
    <row r="154" spans="1:7" s="741" customFormat="1" ht="13.75" customHeight="1">
      <c r="A154" s="729"/>
      <c r="B154" s="729"/>
      <c r="C154" s="10"/>
      <c r="D154" s="957"/>
      <c r="E154" s="957"/>
      <c r="F154" s="957"/>
      <c r="G154" s="152"/>
    </row>
    <row r="155" spans="1:7" s="741" customFormat="1" ht="13.75" customHeight="1">
      <c r="A155" s="729"/>
      <c r="B155" s="729"/>
      <c r="C155" s="10"/>
      <c r="D155" s="337"/>
      <c r="E155" s="154"/>
      <c r="F155" s="154"/>
      <c r="G155" s="152"/>
    </row>
    <row r="156" spans="1:7" customFormat="1" ht="13.75" customHeight="1">
      <c r="A156" s="395"/>
      <c r="B156" s="703" t="s">
        <v>329</v>
      </c>
      <c r="C156" s="335"/>
      <c r="D156" s="1017" t="s">
        <v>1307</v>
      </c>
      <c r="E156" s="1017"/>
      <c r="F156" s="1017"/>
      <c r="G156" s="461"/>
    </row>
    <row r="157" spans="1:7" customFormat="1" ht="13.75" customHeight="1">
      <c r="A157" s="395"/>
      <c r="B157" s="395"/>
      <c r="C157" s="335"/>
      <c r="D157" s="1017"/>
      <c r="E157" s="1017"/>
      <c r="F157" s="1017"/>
      <c r="G157" s="461"/>
    </row>
    <row r="158" spans="1:7" customFormat="1" ht="13.75" customHeight="1">
      <c r="A158" s="395"/>
      <c r="B158" s="395"/>
      <c r="C158" s="335"/>
      <c r="D158" s="337"/>
      <c r="E158" s="335"/>
      <c r="F158" s="335"/>
      <c r="G158" s="461"/>
    </row>
    <row r="159" spans="1:7" customFormat="1" ht="13.75" customHeight="1">
      <c r="A159" s="395"/>
      <c r="B159" s="703" t="s">
        <v>329</v>
      </c>
      <c r="C159" s="335"/>
      <c r="D159" s="960" t="s">
        <v>1308</v>
      </c>
      <c r="E159" s="960"/>
      <c r="F159" s="960"/>
      <c r="G159" s="461"/>
    </row>
    <row r="160" spans="1:7" customFormat="1" ht="13.75" customHeight="1">
      <c r="A160" s="395"/>
      <c r="B160" s="395"/>
      <c r="C160" s="335"/>
      <c r="D160" s="960"/>
      <c r="E160" s="960"/>
      <c r="F160" s="960"/>
      <c r="G160" s="461"/>
    </row>
    <row r="161" spans="1:7" customFormat="1" ht="13.75" customHeight="1">
      <c r="A161" s="395"/>
      <c r="B161" s="395"/>
      <c r="C161" s="335"/>
      <c r="D161" s="960"/>
      <c r="E161" s="960"/>
      <c r="F161" s="960"/>
      <c r="G161" s="461"/>
    </row>
    <row r="162" spans="1:7" customFormat="1" ht="13.75" customHeight="1">
      <c r="A162" s="395"/>
      <c r="B162" s="395"/>
      <c r="C162" s="335"/>
      <c r="D162" s="960"/>
      <c r="E162" s="960"/>
      <c r="F162" s="960"/>
      <c r="G162" s="461"/>
    </row>
    <row r="163" spans="1:7" customFormat="1" ht="13.75" customHeight="1">
      <c r="A163" s="135"/>
      <c r="B163" s="700"/>
      <c r="C163" s="10"/>
      <c r="D163" s="154"/>
      <c r="E163" s="154"/>
      <c r="F163" s="154"/>
      <c r="G163" s="152"/>
    </row>
    <row r="164" spans="1:7" customFormat="1" ht="13.75" customHeight="1">
      <c r="A164" s="135"/>
      <c r="B164" s="703" t="s">
        <v>329</v>
      </c>
      <c r="C164" s="10"/>
      <c r="D164" s="1005" t="s">
        <v>1309</v>
      </c>
      <c r="E164" s="1005"/>
      <c r="F164" s="1005"/>
      <c r="G164" s="152"/>
    </row>
    <row r="165" spans="1:7" customFormat="1" ht="13.75" customHeight="1">
      <c r="A165" s="135"/>
      <c r="B165" s="700"/>
      <c r="C165" s="10"/>
      <c r="D165" s="1005"/>
      <c r="E165" s="1005"/>
      <c r="F165" s="1005"/>
      <c r="G165" s="152"/>
    </row>
    <row r="166" spans="1:7" customFormat="1" ht="13.75" customHeight="1">
      <c r="A166" s="135"/>
      <c r="B166" s="700"/>
      <c r="C166" s="10"/>
      <c r="D166" s="1005"/>
      <c r="E166" s="1005"/>
      <c r="F166" s="1005"/>
      <c r="G166" s="152"/>
    </row>
    <row r="167" spans="1:7" customFormat="1" ht="13.75" customHeight="1">
      <c r="A167" s="23"/>
      <c r="B167" s="699"/>
      <c r="C167" s="10"/>
      <c r="D167" s="7"/>
      <c r="E167" s="154"/>
      <c r="F167" s="154"/>
      <c r="G167" s="152"/>
    </row>
    <row r="168" spans="1:7">
      <c r="A168" s="983" t="s">
        <v>1203</v>
      </c>
      <c r="B168" s="983"/>
      <c r="C168" s="983"/>
      <c r="D168" s="983"/>
      <c r="E168" s="983"/>
      <c r="F168" s="983"/>
      <c r="G168" s="983"/>
    </row>
    <row r="169" spans="1:7" ht="12" customHeight="1">
      <c r="D169" s="138"/>
      <c r="E169" s="138"/>
      <c r="F169" s="138"/>
    </row>
    <row r="170" spans="1:7">
      <c r="B170" s="979" t="s">
        <v>484</v>
      </c>
      <c r="C170" s="979"/>
      <c r="D170" s="979"/>
      <c r="E170" s="979"/>
      <c r="F170" s="979"/>
    </row>
    <row r="171" spans="1:7" ht="12" customHeight="1">
      <c r="A171" s="264"/>
      <c r="B171" s="697"/>
      <c r="C171" s="264"/>
    </row>
    <row r="172" spans="1:7">
      <c r="A172" s="983" t="s">
        <v>1204</v>
      </c>
      <c r="B172" s="983"/>
      <c r="C172" s="983"/>
      <c r="D172" s="983"/>
      <c r="E172" s="983"/>
      <c r="F172" s="983"/>
      <c r="G172" s="983"/>
    </row>
    <row r="173" spans="1:7" ht="12" customHeight="1">
      <c r="A173" s="273"/>
      <c r="B173" s="273"/>
      <c r="C173" s="274"/>
      <c r="D173" s="57"/>
      <c r="E173" s="49"/>
      <c r="F173" s="57"/>
      <c r="G173" s="57"/>
    </row>
    <row r="174" spans="1:7" ht="13.25" customHeight="1">
      <c r="A174" s="273"/>
      <c r="B174" s="273"/>
      <c r="C174" s="274"/>
      <c r="D174" s="1019" t="s">
        <v>1312</v>
      </c>
      <c r="E174" s="1019"/>
      <c r="F174" s="1019"/>
      <c r="G174" s="57"/>
    </row>
    <row r="175" spans="1:7">
      <c r="A175" s="273"/>
      <c r="B175" s="273"/>
      <c r="C175" s="274"/>
      <c r="D175" s="1019"/>
      <c r="E175" s="1019"/>
      <c r="F175" s="1019"/>
      <c r="G175" s="57"/>
    </row>
    <row r="176" spans="1:7" s="743" customFormat="1">
      <c r="A176" s="745"/>
      <c r="B176" s="745"/>
      <c r="C176" s="274"/>
      <c r="D176" s="1020" t="s">
        <v>1313</v>
      </c>
      <c r="E176" s="1020"/>
      <c r="F176" s="1020"/>
      <c r="G176" s="57"/>
    </row>
    <row r="177" spans="1:7" ht="12" customHeight="1">
      <c r="A177" s="273"/>
      <c r="B177" s="273"/>
      <c r="C177" s="274"/>
      <c r="D177" s="57"/>
      <c r="E177" s="49"/>
      <c r="F177" s="57"/>
      <c r="G177" s="57"/>
    </row>
    <row r="178" spans="1:7">
      <c r="A178" s="270"/>
      <c r="B178" s="703" t="s">
        <v>329</v>
      </c>
      <c r="C178" s="274"/>
      <c r="D178" s="1018" t="s">
        <v>1311</v>
      </c>
      <c r="E178" s="1018"/>
      <c r="F178" s="1018"/>
      <c r="G178" s="57"/>
    </row>
    <row r="179" spans="1:7">
      <c r="A179" s="270"/>
      <c r="B179" s="270"/>
      <c r="C179" s="274"/>
      <c r="D179" s="1018"/>
      <c r="E179" s="1018"/>
      <c r="F179" s="1018"/>
      <c r="G179" s="57"/>
    </row>
    <row r="180" spans="1:7">
      <c r="A180" s="270"/>
      <c r="B180" s="270"/>
      <c r="C180" s="274"/>
      <c r="D180" s="1018"/>
      <c r="E180" s="1018"/>
      <c r="F180" s="1018"/>
      <c r="G180" s="57"/>
    </row>
    <row r="181" spans="1:7">
      <c r="A181" s="274"/>
      <c r="B181" s="274"/>
      <c r="C181" s="274"/>
      <c r="D181" s="1018"/>
      <c r="E181" s="1018"/>
      <c r="F181" s="1018"/>
    </row>
    <row r="182" spans="1:7">
      <c r="A182" s="274"/>
      <c r="B182" s="274"/>
      <c r="C182" s="274"/>
      <c r="D182" s="421"/>
      <c r="E182" s="57"/>
      <c r="F182" s="57"/>
    </row>
    <row r="183" spans="1:7">
      <c r="A183" s="274"/>
      <c r="B183" s="274"/>
      <c r="C183" s="274"/>
      <c r="D183" s="1022" t="s">
        <v>1220</v>
      </c>
      <c r="E183" s="1022"/>
      <c r="F183" s="1022"/>
    </row>
    <row r="184" spans="1:7">
      <c r="A184" s="274"/>
      <c r="B184" s="274"/>
      <c r="C184" s="274"/>
      <c r="D184" s="1022"/>
      <c r="E184" s="1022"/>
      <c r="F184" s="1022"/>
    </row>
    <row r="185" spans="1:7" s="706" customFormat="1">
      <c r="A185" s="274"/>
      <c r="B185" s="274"/>
      <c r="C185" s="274"/>
      <c r="D185" s="720"/>
      <c r="E185" s="720"/>
      <c r="F185" s="720"/>
      <c r="G185" s="7"/>
    </row>
    <row r="186" spans="1:7" s="701" customFormat="1">
      <c r="A186" s="270"/>
      <c r="B186" s="703" t="s">
        <v>329</v>
      </c>
      <c r="C186" s="581"/>
      <c r="D186" s="957" t="s">
        <v>1310</v>
      </c>
      <c r="E186" s="957"/>
      <c r="F186" s="957"/>
      <c r="G186" s="702"/>
    </row>
    <row r="187" spans="1:7" s="701" customFormat="1" ht="14.5" customHeight="1">
      <c r="A187" s="270"/>
      <c r="C187" s="581"/>
      <c r="D187" s="957"/>
      <c r="E187" s="957"/>
      <c r="F187" s="957"/>
      <c r="G187" s="702"/>
    </row>
    <row r="188" spans="1:7" s="701" customFormat="1">
      <c r="A188" s="270"/>
      <c r="B188" s="721"/>
      <c r="C188" s="581"/>
      <c r="D188" s="957"/>
      <c r="E188" s="957"/>
      <c r="F188" s="957"/>
      <c r="G188" s="702"/>
    </row>
    <row r="189" spans="1:7" s="701" customFormat="1">
      <c r="A189" s="270"/>
      <c r="B189" s="721"/>
      <c r="C189" s="581"/>
      <c r="D189" s="957"/>
      <c r="E189" s="957"/>
      <c r="F189" s="957"/>
      <c r="G189" s="702"/>
    </row>
    <row r="190" spans="1:7" s="706" customFormat="1">
      <c r="A190" s="274"/>
      <c r="B190" s="274"/>
      <c r="C190" s="274"/>
      <c r="D190" s="720"/>
      <c r="E190" s="720"/>
      <c r="F190" s="720"/>
      <c r="G190" s="7"/>
    </row>
    <row r="191" spans="1:7">
      <c r="A191" s="983" t="s">
        <v>1205</v>
      </c>
      <c r="B191" s="983"/>
      <c r="C191" s="983"/>
      <c r="D191" s="983"/>
      <c r="E191" s="983"/>
      <c r="F191" s="983"/>
      <c r="G191" s="983"/>
    </row>
    <row r="192" spans="1:7" ht="12" customHeight="1">
      <c r="D192" s="138"/>
      <c r="E192" s="138"/>
      <c r="F192" s="138"/>
    </row>
    <row r="193" spans="1:6">
      <c r="C193" s="271"/>
      <c r="D193" s="1021" t="s">
        <v>222</v>
      </c>
      <c r="E193" s="1021"/>
      <c r="F193" s="1021"/>
    </row>
    <row r="194" spans="1:6">
      <c r="A194" s="264"/>
      <c r="B194" s="697"/>
      <c r="C194" s="264"/>
      <c r="D194" s="989" t="s">
        <v>1334</v>
      </c>
      <c r="E194" s="990"/>
      <c r="F194" s="990"/>
    </row>
    <row r="195" spans="1:6" ht="12" customHeight="1">
      <c r="A195" s="23"/>
      <c r="B195" s="699"/>
      <c r="C195" s="23"/>
    </row>
    <row r="196" spans="1:6" ht="13.25" customHeight="1">
      <c r="A196" s="23"/>
      <c r="C196" s="23"/>
      <c r="D196" s="981" t="s">
        <v>593</v>
      </c>
      <c r="E196" s="981"/>
      <c r="F196" s="981"/>
    </row>
    <row r="197" spans="1:6">
      <c r="A197" s="270"/>
      <c r="B197" s="703" t="s">
        <v>329</v>
      </c>
      <c r="D197" s="957" t="s">
        <v>1328</v>
      </c>
      <c r="E197" s="957"/>
      <c r="F197" s="957"/>
    </row>
    <row r="198" spans="1:6">
      <c r="A198" s="270"/>
      <c r="B198" s="270"/>
      <c r="D198" s="957"/>
      <c r="E198" s="957"/>
      <c r="F198" s="957"/>
    </row>
    <row r="199" spans="1:6"/>
    <row r="200" spans="1:6">
      <c r="A200" s="270"/>
      <c r="B200" s="703" t="s">
        <v>329</v>
      </c>
      <c r="D200" s="957" t="s">
        <v>1329</v>
      </c>
      <c r="E200" s="957"/>
      <c r="F200" s="957"/>
    </row>
    <row r="201" spans="1:6">
      <c r="A201" s="270"/>
      <c r="B201" s="270"/>
      <c r="D201" s="957"/>
      <c r="E201" s="957"/>
      <c r="F201" s="957"/>
    </row>
    <row r="202" spans="1:6">
      <c r="A202" s="270"/>
      <c r="B202" s="270"/>
      <c r="D202" s="957"/>
      <c r="E202" s="957"/>
      <c r="F202" s="957"/>
    </row>
    <row r="203" spans="1:6" ht="5" customHeight="1">
      <c r="A203" s="270"/>
      <c r="B203" s="270"/>
      <c r="D203" s="154"/>
      <c r="E203" s="138"/>
      <c r="F203" s="138"/>
    </row>
    <row r="204" spans="1:6">
      <c r="A204" s="270"/>
      <c r="B204" s="270"/>
      <c r="D204" s="957" t="s">
        <v>1330</v>
      </c>
      <c r="E204" s="957"/>
      <c r="F204" s="957"/>
    </row>
    <row r="205" spans="1:6">
      <c r="A205" s="270"/>
      <c r="B205" s="270"/>
      <c r="D205" s="957"/>
      <c r="E205" s="957"/>
      <c r="F205" s="957"/>
    </row>
    <row r="206" spans="1:6">
      <c r="A206" s="270"/>
      <c r="B206" s="270"/>
      <c r="D206" s="957"/>
      <c r="E206" s="957"/>
      <c r="F206" s="957"/>
    </row>
    <row r="207" spans="1:6">
      <c r="A207" s="270"/>
      <c r="B207" s="270"/>
      <c r="D207" s="957"/>
      <c r="E207" s="957"/>
      <c r="F207" s="957"/>
    </row>
    <row r="208" spans="1:6">
      <c r="A208" s="270"/>
      <c r="B208" s="270"/>
      <c r="D208" s="957"/>
      <c r="E208" s="957"/>
      <c r="F208" s="957"/>
    </row>
    <row r="209" spans="1:7">
      <c r="A209" s="270"/>
      <c r="B209" s="270"/>
      <c r="D209" s="138"/>
      <c r="E209" s="138"/>
      <c r="F209" s="138"/>
    </row>
    <row r="210" spans="1:7">
      <c r="A210" s="270"/>
      <c r="B210" s="703" t="s">
        <v>329</v>
      </c>
      <c r="D210" s="978" t="s">
        <v>1331</v>
      </c>
      <c r="E210" s="978"/>
      <c r="F210" s="978"/>
    </row>
    <row r="211" spans="1:7">
      <c r="A211" s="270"/>
      <c r="B211" s="270"/>
      <c r="D211" s="978"/>
      <c r="E211" s="978"/>
      <c r="F211" s="978"/>
    </row>
    <row r="212" spans="1:7">
      <c r="A212" s="270"/>
      <c r="B212" s="270"/>
      <c r="D212" s="979" t="s">
        <v>993</v>
      </c>
      <c r="E212" s="979"/>
      <c r="F212" s="979"/>
    </row>
    <row r="213" spans="1:7">
      <c r="A213" s="270"/>
      <c r="B213" s="270"/>
      <c r="D213" s="138"/>
      <c r="E213" s="138"/>
      <c r="F213" s="138"/>
    </row>
    <row r="214" spans="1:7" ht="14.5" customHeight="1">
      <c r="A214" s="270"/>
      <c r="B214" s="703" t="s">
        <v>329</v>
      </c>
      <c r="D214" s="978" t="s">
        <v>1333</v>
      </c>
      <c r="E214" s="978"/>
      <c r="F214" s="978"/>
    </row>
    <row r="215" spans="1:7">
      <c r="A215" s="270"/>
      <c r="B215" s="270"/>
      <c r="D215" s="978"/>
      <c r="E215" s="978"/>
      <c r="F215" s="978"/>
    </row>
    <row r="216" spans="1:7">
      <c r="A216" s="270"/>
      <c r="B216" s="270"/>
      <c r="D216" s="978"/>
      <c r="E216" s="978"/>
      <c r="F216" s="978"/>
    </row>
    <row r="217" spans="1:7">
      <c r="A217" s="270"/>
      <c r="B217" s="270"/>
      <c r="D217" s="978"/>
      <c r="E217" s="978"/>
      <c r="F217" s="978"/>
    </row>
    <row r="218" spans="1:7">
      <c r="A218" s="270"/>
      <c r="B218" s="270"/>
      <c r="D218" s="978"/>
      <c r="E218" s="978"/>
      <c r="F218" s="978"/>
    </row>
    <row r="219" spans="1:7">
      <c r="D219" s="138"/>
      <c r="E219" s="138"/>
      <c r="F219" s="138"/>
    </row>
    <row r="220" spans="1:7">
      <c r="A220" s="270"/>
      <c r="B220" s="703" t="s">
        <v>329</v>
      </c>
      <c r="D220" s="957" t="s">
        <v>1332</v>
      </c>
      <c r="E220" s="957"/>
      <c r="F220" s="957"/>
    </row>
    <row r="221" spans="1:7">
      <c r="A221" s="270"/>
      <c r="B221" s="270"/>
      <c r="D221" s="957"/>
      <c r="E221" s="957"/>
      <c r="F221" s="957"/>
    </row>
    <row r="222" spans="1:7">
      <c r="D222" s="29"/>
    </row>
    <row r="223" spans="1:7">
      <c r="A223" s="983" t="s">
        <v>1206</v>
      </c>
      <c r="B223" s="983"/>
      <c r="C223" s="983"/>
      <c r="D223" s="983"/>
      <c r="E223" s="983"/>
      <c r="F223" s="983"/>
      <c r="G223" s="983"/>
    </row>
    <row r="224" spans="1:7">
      <c r="D224" s="29"/>
    </row>
    <row r="225" spans="1:6">
      <c r="C225" s="271"/>
      <c r="D225" s="981" t="s">
        <v>1335</v>
      </c>
      <c r="E225" s="981"/>
      <c r="F225" s="981"/>
    </row>
    <row r="226" spans="1:6">
      <c r="A226" s="264"/>
      <c r="B226" s="697"/>
      <c r="C226" s="264"/>
      <c r="D226" s="138"/>
      <c r="E226" s="138"/>
      <c r="F226" s="138"/>
    </row>
    <row r="227" spans="1:6">
      <c r="A227" s="269"/>
      <c r="B227" s="269"/>
      <c r="C227" s="269"/>
      <c r="D227" s="981" t="s">
        <v>285</v>
      </c>
      <c r="E227" s="981"/>
      <c r="F227" s="981"/>
    </row>
    <row r="228" spans="1:6">
      <c r="A228" s="270"/>
      <c r="B228" s="703" t="s">
        <v>329</v>
      </c>
      <c r="D228" s="1031" t="s">
        <v>1336</v>
      </c>
      <c r="E228" s="1031"/>
      <c r="F228" s="1031"/>
    </row>
    <row r="229" spans="1:6">
      <c r="A229" s="270"/>
      <c r="B229" s="270"/>
      <c r="D229" s="1031"/>
      <c r="E229" s="1031"/>
      <c r="F229" s="1031"/>
    </row>
    <row r="230" spans="1:6">
      <c r="D230" s="138"/>
      <c r="E230" s="138"/>
      <c r="F230" s="138"/>
    </row>
    <row r="231" spans="1:6" ht="14.5" customHeight="1">
      <c r="A231" s="270"/>
      <c r="B231" s="703" t="s">
        <v>329</v>
      </c>
      <c r="D231" s="978" t="s">
        <v>1337</v>
      </c>
      <c r="E231" s="978"/>
      <c r="F231" s="978"/>
    </row>
    <row r="232" spans="1:6">
      <c r="D232" s="978"/>
      <c r="E232" s="978"/>
      <c r="F232" s="978"/>
    </row>
    <row r="233" spans="1:6">
      <c r="D233" s="990" t="s">
        <v>984</v>
      </c>
      <c r="E233" s="990"/>
      <c r="F233" s="990"/>
    </row>
    <row r="234" spans="1:6">
      <c r="D234" s="138"/>
      <c r="E234" s="138"/>
      <c r="F234" s="138"/>
    </row>
    <row r="235" spans="1:6" ht="14.5" customHeight="1">
      <c r="A235" s="270"/>
      <c r="B235" s="703" t="s">
        <v>329</v>
      </c>
      <c r="D235" s="978" t="s">
        <v>1339</v>
      </c>
      <c r="E235" s="978"/>
      <c r="F235" s="978"/>
    </row>
    <row r="236" spans="1:6">
      <c r="D236" s="978"/>
      <c r="E236" s="978"/>
      <c r="F236" s="978"/>
    </row>
    <row r="237" spans="1:6">
      <c r="D237" s="978"/>
      <c r="E237" s="978"/>
      <c r="F237" s="978"/>
    </row>
    <row r="238" spans="1:6">
      <c r="D238" s="978"/>
      <c r="E238" s="978"/>
      <c r="F238" s="978"/>
    </row>
    <row r="239" spans="1:6">
      <c r="D239" s="978"/>
      <c r="E239" s="978"/>
      <c r="F239" s="978"/>
    </row>
    <row r="240" spans="1:6">
      <c r="D240" s="138"/>
      <c r="E240" s="138"/>
      <c r="F240" s="138"/>
    </row>
    <row r="241" spans="1:7">
      <c r="A241" s="270"/>
      <c r="B241" s="703" t="s">
        <v>329</v>
      </c>
      <c r="D241" s="957" t="s">
        <v>1338</v>
      </c>
      <c r="E241" s="957"/>
      <c r="F241" s="957"/>
    </row>
    <row r="242" spans="1:7">
      <c r="D242" s="957"/>
      <c r="E242" s="957"/>
      <c r="F242" s="957"/>
    </row>
    <row r="243" spans="1:7">
      <c r="D243" s="957"/>
      <c r="E243" s="957"/>
      <c r="F243" s="957"/>
    </row>
    <row r="244" spans="1:7">
      <c r="D244" s="272"/>
      <c r="E244" s="138"/>
      <c r="F244" s="138"/>
    </row>
    <row r="245" spans="1:7">
      <c r="A245" s="983" t="s">
        <v>1207</v>
      </c>
      <c r="B245" s="983"/>
      <c r="C245" s="983"/>
      <c r="D245" s="983"/>
      <c r="E245" s="983"/>
      <c r="F245" s="983"/>
      <c r="G245" s="983"/>
    </row>
    <row r="246" spans="1:7">
      <c r="D246" s="272"/>
      <c r="E246" s="138"/>
      <c r="F246" s="138"/>
    </row>
    <row r="247" spans="1:7">
      <c r="C247" s="264"/>
      <c r="D247" s="999" t="s">
        <v>1340</v>
      </c>
      <c r="E247" s="999"/>
      <c r="F247" s="999"/>
    </row>
    <row r="248" spans="1:7">
      <c r="C248" s="264"/>
      <c r="D248" s="999"/>
      <c r="E248" s="999"/>
      <c r="F248" s="999"/>
    </row>
    <row r="249" spans="1:7">
      <c r="A249" s="269"/>
      <c r="B249" s="269"/>
      <c r="C249" s="269"/>
      <c r="D249" s="5"/>
      <c r="E249" s="6"/>
      <c r="F249" s="6"/>
    </row>
    <row r="250" spans="1:7">
      <c r="C250" s="269"/>
      <c r="D250" s="981" t="s">
        <v>223</v>
      </c>
      <c r="E250" s="981"/>
      <c r="F250" s="981"/>
    </row>
    <row r="251" spans="1:7" ht="15.75" customHeight="1">
      <c r="A251" s="270"/>
      <c r="B251" s="270"/>
      <c r="D251" s="987" t="s">
        <v>1341</v>
      </c>
      <c r="E251" s="987"/>
      <c r="F251" s="987"/>
    </row>
    <row r="252" spans="1:7">
      <c r="E252" s="138"/>
      <c r="F252" s="138"/>
    </row>
    <row r="253" spans="1:7">
      <c r="A253" s="270"/>
      <c r="B253" s="703" t="s">
        <v>329</v>
      </c>
      <c r="D253" s="957" t="s">
        <v>1342</v>
      </c>
      <c r="E253" s="957"/>
      <c r="F253" s="957"/>
    </row>
    <row r="254" spans="1:7">
      <c r="A254" s="270"/>
      <c r="B254" s="270"/>
      <c r="D254" s="957"/>
      <c r="E254" s="957"/>
      <c r="F254" s="957"/>
    </row>
    <row r="255" spans="1:7">
      <c r="D255" s="138"/>
      <c r="E255" s="138"/>
      <c r="F255" s="138"/>
    </row>
    <row r="256" spans="1:7">
      <c r="A256" s="270"/>
      <c r="B256" s="703" t="s">
        <v>329</v>
      </c>
      <c r="D256" s="978" t="s">
        <v>1343</v>
      </c>
      <c r="E256" s="978"/>
      <c r="F256" s="978"/>
    </row>
    <row r="257" spans="1:7">
      <c r="A257" s="270"/>
      <c r="B257" s="270"/>
      <c r="D257" s="978"/>
      <c r="E257" s="978"/>
      <c r="F257" s="978"/>
    </row>
    <row r="258" spans="1:7">
      <c r="A258" s="270"/>
      <c r="B258" s="270"/>
      <c r="D258" s="978"/>
      <c r="E258" s="978"/>
      <c r="F258" s="978"/>
    </row>
    <row r="259" spans="1:7">
      <c r="D259" s="138"/>
      <c r="E259" s="138"/>
      <c r="F259" s="138"/>
    </row>
    <row r="260" spans="1:7">
      <c r="A260" s="270"/>
      <c r="B260" s="703" t="s">
        <v>329</v>
      </c>
      <c r="D260" s="957" t="s">
        <v>1344</v>
      </c>
      <c r="E260" s="957"/>
      <c r="F260" s="957"/>
    </row>
    <row r="261" spans="1:7">
      <c r="A261" s="270"/>
      <c r="B261" s="270"/>
      <c r="D261" s="957"/>
      <c r="E261" s="957"/>
      <c r="F261" s="957"/>
    </row>
    <row r="262" spans="1:7">
      <c r="A262" s="23"/>
      <c r="B262" s="699"/>
      <c r="E262" s="138"/>
      <c r="F262" s="138"/>
    </row>
    <row r="263" spans="1:7">
      <c r="A263" s="983" t="s">
        <v>1208</v>
      </c>
      <c r="B263" s="983"/>
      <c r="C263" s="983"/>
      <c r="D263" s="983"/>
      <c r="E263" s="983"/>
      <c r="F263" s="983"/>
      <c r="G263" s="983"/>
    </row>
    <row r="264" spans="1:7">
      <c r="A264" s="23"/>
      <c r="B264" s="699"/>
      <c r="D264" s="138"/>
      <c r="E264" s="138"/>
      <c r="F264" s="138"/>
    </row>
    <row r="265" spans="1:7">
      <c r="C265" s="23"/>
      <c r="D265" s="981" t="s">
        <v>736</v>
      </c>
      <c r="E265" s="981"/>
      <c r="F265" s="981"/>
    </row>
    <row r="266" spans="1:7">
      <c r="C266" s="23"/>
      <c r="D266" s="982" t="s">
        <v>1345</v>
      </c>
      <c r="E266" s="982"/>
      <c r="F266" s="982"/>
    </row>
    <row r="267" spans="1:7">
      <c r="C267" s="23"/>
      <c r="D267" s="268"/>
    </row>
    <row r="268" spans="1:7">
      <c r="A268" s="282"/>
      <c r="B268" s="703" t="s">
        <v>329</v>
      </c>
      <c r="D268" s="982" t="s">
        <v>1346</v>
      </c>
      <c r="E268" s="982"/>
      <c r="F268" s="982"/>
    </row>
    <row r="269" spans="1:7" s="39" customFormat="1">
      <c r="A269" s="420"/>
      <c r="B269" s="420"/>
      <c r="C269" s="282"/>
      <c r="D269" s="514"/>
      <c r="E269" s="515"/>
      <c r="F269" s="515"/>
      <c r="G269" s="133"/>
    </row>
    <row r="270" spans="1:7" s="39" customFormat="1" ht="13.25" customHeight="1">
      <c r="A270" s="282"/>
      <c r="B270" s="703" t="s">
        <v>329</v>
      </c>
      <c r="C270" s="282"/>
      <c r="D270" s="1032" t="s">
        <v>1347</v>
      </c>
      <c r="E270" s="1032"/>
      <c r="F270" s="1032"/>
      <c r="G270" s="133"/>
    </row>
    <row r="271" spans="1:7" s="39" customFormat="1">
      <c r="A271" s="420"/>
      <c r="B271" s="420"/>
      <c r="C271" s="282"/>
      <c r="D271" s="1032"/>
      <c r="E271" s="1032"/>
      <c r="F271" s="1032"/>
      <c r="G271" s="133"/>
    </row>
    <row r="272" spans="1:7" s="39" customFormat="1">
      <c r="A272" s="420"/>
      <c r="B272" s="420"/>
      <c r="C272" s="282"/>
      <c r="D272" s="1032"/>
      <c r="E272" s="1032"/>
      <c r="F272" s="1032"/>
      <c r="G272" s="133"/>
    </row>
    <row r="273" spans="1:7" s="39" customFormat="1">
      <c r="A273" s="420"/>
      <c r="B273" s="420"/>
      <c r="C273" s="282"/>
      <c r="D273" s="1032"/>
      <c r="E273" s="1032"/>
      <c r="F273" s="1032"/>
      <c r="G273" s="133"/>
    </row>
    <row r="274" spans="1:7" s="39" customFormat="1">
      <c r="A274" s="420"/>
      <c r="B274" s="420"/>
      <c r="C274" s="282"/>
      <c r="D274" s="1032"/>
      <c r="E274" s="1032"/>
      <c r="F274" s="1032"/>
      <c r="G274" s="133"/>
    </row>
    <row r="275" spans="1:7" s="39" customFormat="1">
      <c r="A275" s="420"/>
      <c r="B275" s="420"/>
      <c r="C275" s="282"/>
      <c r="D275" s="514"/>
      <c r="E275" s="515"/>
      <c r="F275" s="515"/>
      <c r="G275" s="133"/>
    </row>
    <row r="276" spans="1:7" s="39" customFormat="1" ht="13.25" customHeight="1">
      <c r="A276" s="282"/>
      <c r="B276" s="703" t="s">
        <v>329</v>
      </c>
      <c r="C276" s="282"/>
      <c r="D276" s="1032" t="s">
        <v>1348</v>
      </c>
      <c r="E276" s="1032"/>
      <c r="F276" s="1032"/>
      <c r="G276" s="133"/>
    </row>
    <row r="277" spans="1:7" s="39" customFormat="1">
      <c r="A277" s="282"/>
      <c r="B277" s="282"/>
      <c r="C277" s="282"/>
      <c r="D277" s="1032"/>
      <c r="E277" s="1032"/>
      <c r="F277" s="1032"/>
      <c r="G277" s="133"/>
    </row>
    <row r="278" spans="1:7" s="39" customFormat="1">
      <c r="A278" s="420"/>
      <c r="B278" s="420"/>
      <c r="C278" s="282"/>
      <c r="D278" s="514"/>
      <c r="E278" s="515"/>
      <c r="F278" s="515"/>
      <c r="G278" s="133"/>
    </row>
    <row r="279" spans="1:7">
      <c r="A279" s="282"/>
      <c r="B279" s="703" t="s">
        <v>329</v>
      </c>
      <c r="D279" s="982" t="s">
        <v>1349</v>
      </c>
      <c r="E279" s="982"/>
      <c r="F279" s="982"/>
    </row>
    <row r="280" spans="1:7">
      <c r="E280" s="138"/>
      <c r="F280" s="138"/>
    </row>
    <row r="281" spans="1:7">
      <c r="A281" s="270"/>
      <c r="B281" s="703" t="s">
        <v>329</v>
      </c>
      <c r="D281" s="978" t="s">
        <v>1350</v>
      </c>
      <c r="E281" s="978"/>
      <c r="F281" s="978"/>
    </row>
    <row r="282" spans="1:7">
      <c r="A282" s="270"/>
      <c r="B282" s="270"/>
      <c r="D282" s="978"/>
      <c r="E282" s="978"/>
      <c r="F282" s="978"/>
    </row>
    <row r="283" spans="1:7" s="743" customFormat="1">
      <c r="A283" s="738"/>
      <c r="B283" s="738"/>
      <c r="C283" s="755"/>
      <c r="D283" s="978"/>
      <c r="E283" s="978"/>
      <c r="F283" s="978"/>
      <c r="G283" s="7"/>
    </row>
    <row r="284" spans="1:7" s="743" customFormat="1">
      <c r="A284" s="738"/>
      <c r="B284" s="738"/>
      <c r="C284" s="755"/>
      <c r="D284" s="978"/>
      <c r="E284" s="978"/>
      <c r="F284" s="978"/>
      <c r="G284" s="7"/>
    </row>
    <row r="285" spans="1:7" s="743" customFormat="1">
      <c r="A285" s="738"/>
      <c r="B285" s="738"/>
      <c r="C285" s="755"/>
      <c r="D285" s="978"/>
      <c r="E285" s="978"/>
      <c r="F285" s="978"/>
      <c r="G285" s="7"/>
    </row>
    <row r="286" spans="1:7" s="743" customFormat="1">
      <c r="A286" s="738"/>
      <c r="B286" s="738"/>
      <c r="C286" s="755"/>
      <c r="D286" s="978"/>
      <c r="E286" s="978"/>
      <c r="F286" s="978"/>
      <c r="G286" s="7"/>
    </row>
    <row r="287" spans="1:7" s="743" customFormat="1">
      <c r="A287" s="738"/>
      <c r="B287" s="738"/>
      <c r="C287" s="755"/>
      <c r="D287" s="978"/>
      <c r="E287" s="978"/>
      <c r="F287" s="978"/>
      <c r="G287" s="7"/>
    </row>
    <row r="288" spans="1:7" s="743" customFormat="1">
      <c r="A288" s="738"/>
      <c r="B288" s="738"/>
      <c r="C288" s="755"/>
      <c r="D288" s="978"/>
      <c r="E288" s="978"/>
      <c r="F288" s="978"/>
      <c r="G288" s="7"/>
    </row>
    <row r="289" spans="1:7" s="743" customFormat="1">
      <c r="A289" s="738"/>
      <c r="B289" s="738"/>
      <c r="C289" s="755"/>
      <c r="D289" s="978"/>
      <c r="E289" s="978"/>
      <c r="F289" s="978"/>
      <c r="G289" s="7"/>
    </row>
    <row r="290" spans="1:7" s="743" customFormat="1">
      <c r="A290" s="738"/>
      <c r="B290" s="738"/>
      <c r="C290" s="755"/>
      <c r="D290" s="978"/>
      <c r="E290" s="978"/>
      <c r="F290" s="978"/>
      <c r="G290" s="7"/>
    </row>
    <row r="291" spans="1:7" s="743" customFormat="1">
      <c r="A291" s="738"/>
      <c r="B291" s="738"/>
      <c r="C291" s="755"/>
      <c r="D291" s="978"/>
      <c r="E291" s="978"/>
      <c r="F291" s="978"/>
      <c r="G291" s="7"/>
    </row>
    <row r="292" spans="1:7" s="743" customFormat="1">
      <c r="A292" s="738"/>
      <c r="B292" s="738"/>
      <c r="C292" s="755"/>
      <c r="D292" s="978"/>
      <c r="E292" s="978"/>
      <c r="F292" s="978"/>
      <c r="G292" s="7"/>
    </row>
    <row r="293" spans="1:7">
      <c r="A293" s="270"/>
      <c r="B293" s="270"/>
      <c r="D293" s="978"/>
      <c r="E293" s="978"/>
      <c r="F293" s="978"/>
    </row>
    <row r="294" spans="1:7">
      <c r="A294" s="270"/>
      <c r="B294" s="270"/>
      <c r="D294" s="978"/>
      <c r="E294" s="978"/>
      <c r="F294" s="978"/>
    </row>
    <row r="295" spans="1:7">
      <c r="A295" s="270"/>
      <c r="B295" s="270"/>
      <c r="D295" s="978"/>
      <c r="E295" s="978"/>
      <c r="F295" s="978"/>
    </row>
    <row r="296" spans="1:7">
      <c r="D296" s="138"/>
      <c r="E296" s="138"/>
      <c r="F296" s="138"/>
    </row>
    <row r="297" spans="1:7">
      <c r="A297" s="270"/>
      <c r="B297" s="703" t="s">
        <v>329</v>
      </c>
      <c r="D297" s="978" t="s">
        <v>1351</v>
      </c>
      <c r="E297" s="978"/>
      <c r="F297" s="978"/>
    </row>
    <row r="298" spans="1:7">
      <c r="D298" s="978"/>
      <c r="E298" s="978"/>
      <c r="F298" s="978"/>
    </row>
    <row r="299" spans="1:7">
      <c r="D299" s="978"/>
      <c r="E299" s="978"/>
      <c r="F299" s="978"/>
    </row>
    <row r="300" spans="1:7">
      <c r="D300" s="978"/>
      <c r="E300" s="978"/>
      <c r="F300" s="978"/>
    </row>
    <row r="301" spans="1:7">
      <c r="D301" s="978"/>
      <c r="E301" s="978"/>
      <c r="F301" s="978"/>
    </row>
    <row r="302" spans="1:7">
      <c r="D302" s="978"/>
      <c r="E302" s="978"/>
      <c r="F302" s="978"/>
    </row>
    <row r="303" spans="1:7">
      <c r="D303" s="978"/>
      <c r="E303" s="978"/>
      <c r="F303" s="978"/>
    </row>
    <row r="304" spans="1:7">
      <c r="D304" s="978"/>
      <c r="E304" s="978"/>
      <c r="F304" s="978"/>
    </row>
    <row r="305" spans="1:7">
      <c r="D305" s="978"/>
      <c r="E305" s="978"/>
      <c r="F305" s="978"/>
    </row>
    <row r="306" spans="1:7">
      <c r="D306" s="138"/>
      <c r="E306" s="138"/>
      <c r="F306" s="138"/>
    </row>
    <row r="307" spans="1:7">
      <c r="A307" s="270"/>
      <c r="B307" s="703" t="s">
        <v>329</v>
      </c>
      <c r="D307" s="957" t="s">
        <v>1352</v>
      </c>
      <c r="E307" s="957"/>
      <c r="F307" s="957"/>
    </row>
    <row r="308" spans="1:7">
      <c r="D308" s="957"/>
      <c r="E308" s="957"/>
      <c r="F308" s="957"/>
      <c r="G308" s="12"/>
    </row>
    <row r="309" spans="1:7">
      <c r="D309" s="957"/>
      <c r="E309" s="957"/>
      <c r="F309" s="957"/>
      <c r="G309" s="12"/>
    </row>
    <row r="310" spans="1:7">
      <c r="D310" s="957"/>
      <c r="E310" s="957"/>
      <c r="F310" s="957"/>
      <c r="G310" s="12"/>
    </row>
    <row r="311" spans="1:7">
      <c r="D311" s="957"/>
      <c r="E311" s="957"/>
      <c r="F311" s="957"/>
      <c r="G311" s="12"/>
    </row>
    <row r="312" spans="1:7">
      <c r="D312" s="957"/>
      <c r="E312" s="957"/>
      <c r="F312" s="957"/>
      <c r="G312" s="12"/>
    </row>
    <row r="313" spans="1:7" s="743" customFormat="1">
      <c r="A313" s="755"/>
      <c r="B313" s="755"/>
      <c r="C313" s="755"/>
      <c r="D313" s="752"/>
      <c r="E313" s="752"/>
      <c r="F313" s="752"/>
    </row>
    <row r="314" spans="1:7" ht="14" thickBot="1">
      <c r="D314" s="1028" t="s">
        <v>1094</v>
      </c>
      <c r="E314" s="1028"/>
      <c r="F314" s="1028"/>
      <c r="G314" s="12"/>
    </row>
    <row r="315" spans="1:7" s="743" customFormat="1" ht="14" thickTop="1">
      <c r="A315" s="755"/>
      <c r="B315" s="755"/>
      <c r="C315" s="755"/>
      <c r="D315" s="1029" t="s">
        <v>1353</v>
      </c>
      <c r="E315" s="1029"/>
      <c r="F315" s="1029"/>
    </row>
    <row r="316" spans="1:7">
      <c r="A316" s="335"/>
      <c r="B316" s="335"/>
      <c r="C316" s="335"/>
      <c r="D316" s="484"/>
      <c r="E316" s="484"/>
      <c r="F316" s="138"/>
      <c r="G316" s="12"/>
    </row>
    <row r="317" spans="1:7">
      <c r="A317" s="270"/>
      <c r="B317" s="703" t="s">
        <v>329</v>
      </c>
      <c r="C317" s="335"/>
      <c r="D317" s="1030" t="s">
        <v>1354</v>
      </c>
      <c r="E317" s="1030"/>
      <c r="F317" s="1030"/>
      <c r="G317" s="12"/>
    </row>
    <row r="318" spans="1:7">
      <c r="A318" s="335"/>
      <c r="B318" s="335"/>
      <c r="C318" s="335"/>
      <c r="D318" s="484"/>
      <c r="E318" s="484"/>
      <c r="F318" s="138"/>
      <c r="G318" s="12"/>
    </row>
    <row r="319" spans="1:7">
      <c r="A319" s="335"/>
      <c r="B319" s="703" t="s">
        <v>329</v>
      </c>
      <c r="C319" s="335"/>
      <c r="D319" s="1014" t="s">
        <v>1355</v>
      </c>
      <c r="E319" s="1014"/>
      <c r="F319" s="1014"/>
      <c r="G319" s="12"/>
    </row>
    <row r="320" spans="1:7">
      <c r="A320" s="335"/>
      <c r="B320" s="335"/>
      <c r="C320" s="335"/>
      <c r="D320" s="1014"/>
      <c r="E320" s="1014"/>
      <c r="F320" s="1014"/>
      <c r="G320" s="12"/>
    </row>
    <row r="321" spans="1:7">
      <c r="A321" s="335"/>
      <c r="B321" s="335"/>
      <c r="C321" s="335"/>
      <c r="D321" s="1014"/>
      <c r="E321" s="1014"/>
      <c r="F321" s="1014"/>
      <c r="G321" s="12"/>
    </row>
    <row r="322" spans="1:7">
      <c r="A322" s="335"/>
      <c r="B322" s="335"/>
      <c r="C322" s="335"/>
      <c r="D322" s="1014"/>
      <c r="E322" s="1014"/>
      <c r="F322" s="1014"/>
      <c r="G322" s="12"/>
    </row>
    <row r="323" spans="1:7" s="743" customFormat="1">
      <c r="A323" s="335"/>
      <c r="B323" s="335"/>
      <c r="C323" s="335"/>
      <c r="D323" s="1014"/>
      <c r="E323" s="1014"/>
      <c r="F323" s="1014"/>
    </row>
    <row r="324" spans="1:7" s="743" customFormat="1">
      <c r="A324" s="335"/>
      <c r="B324" s="335"/>
      <c r="C324" s="335"/>
      <c r="D324" s="1014"/>
      <c r="E324" s="1014"/>
      <c r="F324" s="1014"/>
    </row>
    <row r="325" spans="1:7" s="743" customFormat="1">
      <c r="A325" s="335"/>
      <c r="B325" s="335"/>
      <c r="C325" s="335"/>
      <c r="D325" s="1014"/>
      <c r="E325" s="1014"/>
      <c r="F325" s="1014"/>
    </row>
    <row r="326" spans="1:7" s="743" customFormat="1">
      <c r="A326" s="335"/>
      <c r="B326" s="335"/>
      <c r="C326" s="335"/>
      <c r="D326" s="1014"/>
      <c r="E326" s="1014"/>
      <c r="F326" s="1014"/>
    </row>
    <row r="327" spans="1:7">
      <c r="A327" s="335"/>
      <c r="B327" s="335"/>
      <c r="C327" s="335"/>
      <c r="D327" s="1014"/>
      <c r="E327" s="1014"/>
      <c r="F327" s="1014"/>
      <c r="G327" s="12"/>
    </row>
    <row r="328" spans="1:7">
      <c r="A328" s="335"/>
      <c r="B328" s="335"/>
      <c r="C328" s="335"/>
      <c r="D328" s="1014"/>
      <c r="E328" s="1014"/>
      <c r="F328" s="1014"/>
      <c r="G328" s="12"/>
    </row>
    <row r="329" spans="1:7">
      <c r="A329" s="335"/>
      <c r="B329" s="335"/>
      <c r="C329" s="335"/>
      <c r="D329" s="1014"/>
      <c r="E329" s="1014"/>
      <c r="F329" s="1014"/>
      <c r="G329" s="12"/>
    </row>
    <row r="330" spans="1:7">
      <c r="A330" s="335"/>
      <c r="B330" s="335"/>
      <c r="C330" s="335"/>
      <c r="D330" s="12"/>
      <c r="E330" s="484"/>
      <c r="F330" s="138"/>
      <c r="G330" s="12"/>
    </row>
    <row r="331" spans="1:7">
      <c r="A331" s="270"/>
      <c r="B331" s="703" t="s">
        <v>329</v>
      </c>
      <c r="C331" s="335"/>
      <c r="D331" s="1033" t="s">
        <v>1356</v>
      </c>
      <c r="E331" s="1033"/>
      <c r="F331" s="1033"/>
      <c r="G331" s="12"/>
    </row>
    <row r="332" spans="1:7">
      <c r="A332" s="335"/>
      <c r="B332" s="335"/>
      <c r="C332" s="335"/>
      <c r="D332" s="1033"/>
      <c r="E332" s="1033"/>
      <c r="F332" s="1033"/>
      <c r="G332" s="12"/>
    </row>
    <row r="333" spans="1:7">
      <c r="A333" s="335"/>
      <c r="B333" s="335"/>
      <c r="C333" s="335"/>
      <c r="D333" s="1033"/>
      <c r="E333" s="1033"/>
      <c r="F333" s="1033"/>
      <c r="G333" s="12"/>
    </row>
    <row r="334" spans="1:7">
      <c r="A334" s="335"/>
      <c r="B334" s="335"/>
      <c r="C334" s="335"/>
      <c r="D334" s="1033"/>
      <c r="E334" s="1033"/>
      <c r="F334" s="1033"/>
      <c r="G334" s="12"/>
    </row>
    <row r="335" spans="1:7">
      <c r="A335" s="335"/>
      <c r="B335" s="335"/>
      <c r="C335" s="335"/>
      <c r="D335" s="526"/>
      <c r="E335" s="484"/>
      <c r="F335" s="138"/>
      <c r="G335" s="12"/>
    </row>
    <row r="336" spans="1:7">
      <c r="A336" s="335"/>
      <c r="B336" s="335"/>
      <c r="C336" s="335"/>
      <c r="D336" s="1033" t="s">
        <v>1357</v>
      </c>
      <c r="E336" s="1033"/>
      <c r="F336" s="1033"/>
      <c r="G336" s="12"/>
    </row>
    <row r="337" spans="1:7">
      <c r="A337" s="335"/>
      <c r="B337" s="335"/>
      <c r="C337" s="335"/>
      <c r="D337" s="1033"/>
      <c r="E337" s="1033"/>
      <c r="F337" s="1033"/>
      <c r="G337" s="12"/>
    </row>
    <row r="338" spans="1:7">
      <c r="A338" s="335"/>
      <c r="B338" s="335"/>
      <c r="C338" s="335"/>
      <c r="D338" s="1033"/>
      <c r="E338" s="1033"/>
      <c r="F338" s="1033"/>
      <c r="G338" s="12"/>
    </row>
    <row r="339" spans="1:7">
      <c r="A339" s="335"/>
      <c r="B339" s="335"/>
      <c r="C339" s="335"/>
      <c r="D339" s="1033"/>
      <c r="E339" s="1033"/>
      <c r="F339" s="1033"/>
      <c r="G339" s="12"/>
    </row>
    <row r="340" spans="1:7" ht="18" customHeight="1">
      <c r="A340" s="335"/>
      <c r="B340" s="335"/>
      <c r="C340" s="335"/>
      <c r="D340" s="1033"/>
      <c r="E340" s="1033"/>
      <c r="F340" s="1033"/>
      <c r="G340" s="12"/>
    </row>
    <row r="341" spans="1:7">
      <c r="A341" s="335"/>
      <c r="B341" s="335"/>
      <c r="C341" s="335"/>
      <c r="D341" s="1033"/>
      <c r="E341" s="1033"/>
      <c r="F341" s="1033"/>
      <c r="G341" s="12"/>
    </row>
    <row r="342" spans="1:7">
      <c r="A342" s="335"/>
      <c r="B342" s="335"/>
      <c r="C342" s="335"/>
      <c r="D342" s="1033"/>
      <c r="E342" s="1033"/>
      <c r="F342" s="1033"/>
      <c r="G342" s="12"/>
    </row>
    <row r="343" spans="1:7">
      <c r="A343" s="335"/>
      <c r="B343" s="335"/>
      <c r="C343" s="335"/>
      <c r="D343" s="1033"/>
      <c r="E343" s="1033"/>
      <c r="F343" s="1033"/>
      <c r="G343" s="12"/>
    </row>
    <row r="344" spans="1:7" ht="8.25" customHeight="1">
      <c r="A344" s="335"/>
      <c r="B344" s="335"/>
      <c r="C344" s="335"/>
      <c r="D344" s="1033"/>
      <c r="E344" s="1033"/>
      <c r="F344" s="1033"/>
      <c r="G344" s="12"/>
    </row>
    <row r="345" spans="1:7" ht="13.25" customHeight="1">
      <c r="A345" s="335"/>
      <c r="B345" s="335"/>
      <c r="C345" s="335"/>
      <c r="D345" s="1026" t="s">
        <v>1358</v>
      </c>
      <c r="E345" s="1026"/>
      <c r="F345" s="1026"/>
      <c r="G345" s="12"/>
    </row>
    <row r="346" spans="1:7">
      <c r="A346" s="335"/>
      <c r="B346" s="335"/>
      <c r="C346" s="335"/>
      <c r="D346" s="1026"/>
      <c r="E346" s="1026"/>
      <c r="F346" s="1026"/>
      <c r="G346" s="12"/>
    </row>
    <row r="347" spans="1:7">
      <c r="A347" s="335"/>
      <c r="B347" s="335"/>
      <c r="C347" s="335"/>
      <c r="D347" s="1026"/>
      <c r="E347" s="1026"/>
      <c r="F347" s="1026"/>
      <c r="G347" s="12"/>
    </row>
    <row r="348" spans="1:7" s="743" customFormat="1">
      <c r="A348" s="335"/>
      <c r="B348" s="335"/>
      <c r="C348" s="335"/>
      <c r="D348" s="1026"/>
      <c r="E348" s="1026"/>
      <c r="F348" s="1026"/>
    </row>
    <row r="349" spans="1:7" s="743" customFormat="1">
      <c r="A349" s="335"/>
      <c r="B349" s="335"/>
      <c r="C349" s="335"/>
      <c r="D349" s="1026"/>
      <c r="E349" s="1026"/>
      <c r="F349" s="1026"/>
    </row>
    <row r="350" spans="1:7" s="743" customFormat="1">
      <c r="A350" s="335"/>
      <c r="B350" s="335"/>
      <c r="C350" s="335"/>
      <c r="D350" s="1026"/>
      <c r="E350" s="1026"/>
      <c r="F350" s="1026"/>
    </row>
    <row r="351" spans="1:7" s="743" customFormat="1">
      <c r="A351" s="335"/>
      <c r="B351" s="335"/>
      <c r="C351" s="335"/>
      <c r="D351" s="1026"/>
      <c r="E351" s="1026"/>
      <c r="F351" s="1026"/>
    </row>
    <row r="352" spans="1:7" s="743" customFormat="1">
      <c r="A352" s="335"/>
      <c r="B352" s="335"/>
      <c r="C352" s="335"/>
      <c r="D352" s="1026"/>
      <c r="E352" s="1026"/>
      <c r="F352" s="1026"/>
    </row>
    <row r="353" spans="1:7">
      <c r="A353" s="335"/>
      <c r="B353" s="335"/>
      <c r="C353" s="335"/>
      <c r="D353" s="1026"/>
      <c r="E353" s="1026"/>
      <c r="F353" s="1026"/>
      <c r="G353" s="12"/>
    </row>
    <row r="354" spans="1:7">
      <c r="A354" s="335"/>
      <c r="B354" s="335"/>
      <c r="C354" s="335"/>
      <c r="D354" s="1026"/>
      <c r="E354" s="1026"/>
      <c r="F354" s="1026"/>
      <c r="G354" s="12"/>
    </row>
    <row r="355" spans="1:7">
      <c r="A355" s="335"/>
      <c r="B355" s="335"/>
      <c r="C355" s="335"/>
      <c r="D355" s="1026"/>
      <c r="E355" s="1026"/>
      <c r="F355" s="1026"/>
      <c r="G355" s="12"/>
    </row>
    <row r="356" spans="1:7">
      <c r="A356" s="335"/>
      <c r="B356" s="335"/>
      <c r="C356" s="335"/>
      <c r="D356" s="1026"/>
      <c r="E356" s="1026"/>
      <c r="F356" s="1026"/>
      <c r="G356" s="12"/>
    </row>
    <row r="357" spans="1:7">
      <c r="A357" s="335"/>
      <c r="B357" s="335"/>
      <c r="C357" s="528"/>
      <c r="D357" s="1026"/>
      <c r="E357" s="1026"/>
      <c r="F357" s="1026"/>
      <c r="G357" s="12"/>
    </row>
    <row r="358" spans="1:7">
      <c r="A358" s="335"/>
      <c r="B358" s="335"/>
      <c r="C358" s="528"/>
      <c r="D358" s="1026"/>
      <c r="E358" s="1026"/>
      <c r="F358" s="1026"/>
      <c r="G358" s="12"/>
    </row>
    <row r="359" spans="1:7">
      <c r="A359" s="335"/>
      <c r="B359" s="335"/>
      <c r="C359" s="335"/>
      <c r="D359" s="1026"/>
      <c r="E359" s="1026"/>
      <c r="F359" s="1026"/>
      <c r="G359" s="12"/>
    </row>
    <row r="360" spans="1:7">
      <c r="A360" s="335"/>
      <c r="B360" s="335"/>
      <c r="C360" s="528"/>
      <c r="D360" s="1026"/>
      <c r="E360" s="1026"/>
      <c r="F360" s="1026"/>
      <c r="G360" s="12"/>
    </row>
    <row r="361" spans="1:7">
      <c r="A361" s="335"/>
      <c r="B361" s="335"/>
      <c r="C361" s="528"/>
      <c r="D361" s="1026"/>
      <c r="E361" s="1026"/>
      <c r="F361" s="1026"/>
      <c r="G361" s="12"/>
    </row>
    <row r="362" spans="1:7">
      <c r="A362" s="335"/>
      <c r="B362" s="335"/>
      <c r="C362" s="528"/>
      <c r="D362" s="1026"/>
      <c r="E362" s="1026"/>
      <c r="F362" s="1026"/>
      <c r="G362" s="12"/>
    </row>
    <row r="363" spans="1:7">
      <c r="A363" s="335"/>
      <c r="B363" s="335"/>
      <c r="C363" s="335"/>
      <c r="D363" s="526"/>
      <c r="E363" s="484"/>
      <c r="F363" s="138"/>
      <c r="G363" s="12"/>
    </row>
    <row r="364" spans="1:7">
      <c r="A364" s="335"/>
      <c r="B364" s="703" t="s">
        <v>329</v>
      </c>
      <c r="C364" s="335"/>
      <c r="D364" s="1026" t="s">
        <v>1359</v>
      </c>
      <c r="E364" s="1026"/>
      <c r="F364" s="1026"/>
      <c r="G364" s="12"/>
    </row>
    <row r="365" spans="1:7">
      <c r="A365" s="335"/>
      <c r="B365" s="335"/>
      <c r="C365" s="335"/>
      <c r="D365" s="1026"/>
      <c r="E365" s="1026"/>
      <c r="F365" s="1026"/>
      <c r="G365" s="12"/>
    </row>
    <row r="366" spans="1:7">
      <c r="A366" s="335"/>
      <c r="B366" s="335"/>
      <c r="C366" s="335"/>
      <c r="D366" s="484"/>
      <c r="E366" s="484"/>
      <c r="F366" s="138"/>
      <c r="G366" s="12"/>
    </row>
    <row r="367" spans="1:7">
      <c r="A367" s="270"/>
      <c r="B367" s="703" t="s">
        <v>329</v>
      </c>
      <c r="C367" s="335"/>
      <c r="D367" s="1014" t="s">
        <v>1360</v>
      </c>
      <c r="E367" s="1014"/>
      <c r="F367" s="1014"/>
      <c r="G367" s="12"/>
    </row>
    <row r="368" spans="1:7">
      <c r="A368" s="527"/>
      <c r="B368" s="527"/>
      <c r="C368" s="335"/>
      <c r="D368" s="1014"/>
      <c r="E368" s="1014"/>
      <c r="F368" s="1014"/>
      <c r="G368" s="12"/>
    </row>
    <row r="369" spans="1:7">
      <c r="A369" s="527"/>
      <c r="B369" s="527"/>
      <c r="C369" s="335"/>
      <c r="D369" s="1014"/>
      <c r="E369" s="1014"/>
      <c r="F369" s="1014"/>
      <c r="G369" s="12"/>
    </row>
    <row r="370" spans="1:7">
      <c r="A370" s="527"/>
      <c r="B370" s="527"/>
      <c r="C370" s="335"/>
      <c r="D370" s="1014"/>
      <c r="E370" s="1014"/>
      <c r="F370" s="1014"/>
      <c r="G370" s="12"/>
    </row>
    <row r="371" spans="1:7">
      <c r="A371" s="527"/>
      <c r="B371" s="527"/>
      <c r="C371" s="335"/>
      <c r="D371" s="1014"/>
      <c r="E371" s="1014"/>
      <c r="F371" s="1014"/>
      <c r="G371" s="12"/>
    </row>
    <row r="372" spans="1:7">
      <c r="D372" s="138"/>
      <c r="E372" s="138"/>
      <c r="F372" s="138"/>
      <c r="G372" s="12"/>
    </row>
    <row r="373" spans="1:7">
      <c r="A373" s="270"/>
      <c r="B373" s="703" t="s">
        <v>329</v>
      </c>
      <c r="C373" s="275"/>
      <c r="D373" s="957" t="s">
        <v>1361</v>
      </c>
      <c r="E373" s="957"/>
      <c r="F373" s="957"/>
      <c r="G373" s="12"/>
    </row>
    <row r="374" spans="1:7">
      <c r="A374" s="270"/>
      <c r="B374" s="270"/>
      <c r="D374" s="957"/>
      <c r="E374" s="957"/>
      <c r="F374" s="957"/>
      <c r="G374" s="12"/>
    </row>
    <row r="375" spans="1:7">
      <c r="D375" s="957"/>
      <c r="E375" s="957"/>
      <c r="F375" s="957"/>
      <c r="G375" s="12"/>
    </row>
    <row r="376" spans="1:7">
      <c r="D376" s="957"/>
      <c r="E376" s="957"/>
      <c r="F376" s="957"/>
      <c r="G376" s="12"/>
    </row>
    <row r="377" spans="1:7">
      <c r="D377" s="957"/>
      <c r="E377" s="957"/>
      <c r="F377" s="957"/>
      <c r="G377" s="12"/>
    </row>
    <row r="378" spans="1:7">
      <c r="D378" s="957"/>
      <c r="E378" s="957"/>
      <c r="F378" s="957"/>
      <c r="G378" s="12"/>
    </row>
    <row r="379" spans="1:7">
      <c r="D379" s="957"/>
      <c r="E379" s="957"/>
      <c r="F379" s="957"/>
      <c r="G379" s="12"/>
    </row>
    <row r="380" spans="1:7">
      <c r="D380" s="957"/>
      <c r="E380" s="957"/>
      <c r="F380" s="957"/>
      <c r="G380" s="12"/>
    </row>
    <row r="381" spans="1:7">
      <c r="D381" s="957"/>
      <c r="E381" s="957"/>
      <c r="F381" s="957"/>
      <c r="G381" s="12"/>
    </row>
    <row r="382" spans="1:7">
      <c r="D382" s="957"/>
      <c r="E382" s="957"/>
      <c r="F382" s="957"/>
      <c r="G382" s="12"/>
    </row>
    <row r="383" spans="1:7">
      <c r="D383" s="957"/>
      <c r="E383" s="957"/>
      <c r="F383" s="957"/>
      <c r="G383" s="12"/>
    </row>
    <row r="384" spans="1:7">
      <c r="D384" s="957"/>
      <c r="E384" s="957"/>
      <c r="F384" s="957"/>
      <c r="G384" s="12"/>
    </row>
    <row r="385" spans="1:7">
      <c r="D385" s="957"/>
      <c r="E385" s="957"/>
      <c r="F385" s="957"/>
      <c r="G385" s="12"/>
    </row>
    <row r="386" spans="1:7">
      <c r="A386" s="12"/>
      <c r="B386" s="12"/>
      <c r="C386" s="12"/>
      <c r="D386" s="957"/>
      <c r="E386" s="957"/>
      <c r="F386" s="957"/>
      <c r="G386" s="12"/>
    </row>
    <row r="387" spans="1:7">
      <c r="A387" s="12"/>
      <c r="B387" s="12"/>
      <c r="C387" s="12"/>
      <c r="D387" s="957"/>
      <c r="E387" s="957"/>
      <c r="F387" s="957"/>
      <c r="G387" s="12"/>
    </row>
    <row r="388" spans="1:7">
      <c r="A388" s="12"/>
      <c r="B388" s="12"/>
      <c r="C388" s="12"/>
      <c r="D388" s="957"/>
      <c r="E388" s="957"/>
      <c r="F388" s="957"/>
      <c r="G388" s="12"/>
    </row>
    <row r="389" spans="1:7">
      <c r="A389" s="12"/>
      <c r="B389" s="12"/>
      <c r="C389" s="12"/>
      <c r="D389" s="957"/>
      <c r="E389" s="957"/>
      <c r="F389" s="957"/>
      <c r="G389" s="12"/>
    </row>
    <row r="390" spans="1:7">
      <c r="A390" s="12"/>
      <c r="B390" s="12"/>
      <c r="C390" s="12"/>
      <c r="D390" s="957"/>
      <c r="E390" s="957"/>
      <c r="F390" s="957"/>
      <c r="G390" s="12"/>
    </row>
    <row r="391" spans="1:7">
      <c r="A391" s="12"/>
      <c r="B391" s="12"/>
      <c r="C391" s="12"/>
      <c r="D391" s="957"/>
      <c r="E391" s="957"/>
      <c r="F391" s="957"/>
      <c r="G391" s="12"/>
    </row>
    <row r="392" spans="1:7">
      <c r="A392" s="12"/>
      <c r="B392" s="12"/>
      <c r="C392" s="12"/>
      <c r="D392" s="957"/>
      <c r="E392" s="957"/>
      <c r="F392" s="957"/>
      <c r="G392" s="12"/>
    </row>
    <row r="393" spans="1:7">
      <c r="A393" s="12"/>
      <c r="B393" s="12"/>
      <c r="C393" s="12"/>
      <c r="D393" s="957"/>
      <c r="E393" s="957"/>
      <c r="F393" s="957"/>
      <c r="G393" s="12"/>
    </row>
    <row r="394" spans="1:7">
      <c r="A394" s="12"/>
      <c r="B394" s="12"/>
      <c r="C394" s="12"/>
      <c r="D394" s="957"/>
      <c r="E394" s="957"/>
      <c r="F394" s="957"/>
      <c r="G394" s="12"/>
    </row>
    <row r="395" spans="1:7">
      <c r="A395" s="12"/>
      <c r="B395" s="12"/>
      <c r="C395" s="12"/>
      <c r="D395" s="957"/>
      <c r="E395" s="957"/>
      <c r="F395" s="957"/>
      <c r="G395" s="12"/>
    </row>
    <row r="396" spans="1:7">
      <c r="A396" s="12"/>
      <c r="B396" s="12"/>
      <c r="C396" s="12"/>
      <c r="D396" s="957"/>
      <c r="E396" s="957"/>
      <c r="F396" s="957"/>
      <c r="G396" s="12"/>
    </row>
    <row r="397" spans="1:7">
      <c r="A397" s="12"/>
      <c r="B397" s="12"/>
      <c r="C397" s="12"/>
      <c r="D397" s="957"/>
      <c r="E397" s="957"/>
      <c r="F397" s="957"/>
      <c r="G397" s="12"/>
    </row>
    <row r="398" spans="1:7">
      <c r="A398" s="12"/>
      <c r="B398" s="12"/>
      <c r="C398" s="12"/>
      <c r="D398" s="957"/>
      <c r="E398" s="957"/>
      <c r="F398" s="957"/>
      <c r="G398" s="12"/>
    </row>
    <row r="399" spans="1:7">
      <c r="A399" s="12"/>
      <c r="B399" s="12"/>
      <c r="C399" s="12"/>
      <c r="D399" s="957"/>
      <c r="E399" s="957"/>
      <c r="F399" s="957"/>
      <c r="G399" s="12"/>
    </row>
    <row r="400" spans="1:7">
      <c r="A400" s="12"/>
      <c r="B400" s="12"/>
      <c r="C400" s="12"/>
      <c r="D400" s="957"/>
      <c r="E400" s="957"/>
      <c r="F400" s="957"/>
      <c r="G400" s="12"/>
    </row>
    <row r="401" spans="1:7">
      <c r="A401" s="12"/>
      <c r="B401" s="12"/>
      <c r="C401" s="12"/>
      <c r="D401" s="957"/>
      <c r="E401" s="957"/>
      <c r="F401" s="957"/>
      <c r="G401" s="12"/>
    </row>
    <row r="402" spans="1:7" s="32" customFormat="1">
      <c r="A402" s="135"/>
      <c r="B402" s="700"/>
      <c r="C402" s="135"/>
      <c r="D402" s="957"/>
      <c r="E402" s="957"/>
      <c r="F402" s="957"/>
      <c r="G402" s="30"/>
    </row>
    <row r="403" spans="1:7" s="32" customFormat="1" ht="40.75" customHeight="1">
      <c r="A403" s="135"/>
      <c r="B403" s="700"/>
      <c r="C403" s="135"/>
      <c r="D403" s="957"/>
      <c r="E403" s="957"/>
      <c r="F403" s="957"/>
      <c r="G403" s="30"/>
    </row>
    <row r="404" spans="1:7" s="32" customFormat="1">
      <c r="A404" s="135"/>
      <c r="B404" s="700"/>
      <c r="C404" s="135"/>
      <c r="D404" s="138"/>
      <c r="E404" s="138"/>
      <c r="F404" s="138"/>
      <c r="G404" s="30"/>
    </row>
    <row r="405" spans="1:7">
      <c r="A405" s="270"/>
      <c r="B405" s="703" t="s">
        <v>329</v>
      </c>
      <c r="C405" s="275"/>
      <c r="D405" s="982" t="s">
        <v>1362</v>
      </c>
      <c r="E405" s="982"/>
      <c r="F405" s="982"/>
    </row>
    <row r="406" spans="1:7">
      <c r="D406" s="1027" t="s">
        <v>1119</v>
      </c>
      <c r="E406" s="1027"/>
      <c r="F406" s="1027"/>
    </row>
    <row r="407" spans="1:7">
      <c r="D407" s="978" t="s">
        <v>1363</v>
      </c>
      <c r="E407" s="978"/>
      <c r="F407" s="978"/>
    </row>
    <row r="408" spans="1:7">
      <c r="D408" s="978"/>
      <c r="E408" s="978"/>
      <c r="F408" s="978"/>
    </row>
    <row r="409" spans="1:7">
      <c r="D409" s="978"/>
      <c r="E409" s="978"/>
      <c r="F409" s="978"/>
    </row>
    <row r="410" spans="1:7">
      <c r="D410" s="978"/>
      <c r="E410" s="978"/>
      <c r="F410" s="978"/>
    </row>
    <row r="411" spans="1:7">
      <c r="D411" s="138"/>
      <c r="E411" s="138"/>
      <c r="F411" s="138"/>
      <c r="G411" s="12"/>
    </row>
    <row r="412" spans="1:7">
      <c r="A412" s="270"/>
      <c r="B412" s="703" t="s">
        <v>329</v>
      </c>
      <c r="C412" s="275"/>
      <c r="D412" s="957" t="s">
        <v>1364</v>
      </c>
      <c r="E412" s="957"/>
      <c r="F412" s="957"/>
      <c r="G412" s="12"/>
    </row>
    <row r="413" spans="1:7">
      <c r="D413" s="957"/>
      <c r="E413" s="957"/>
      <c r="F413" s="957"/>
      <c r="G413" s="12"/>
    </row>
    <row r="414" spans="1:7">
      <c r="D414" s="957"/>
      <c r="E414" s="957"/>
      <c r="F414" s="957"/>
      <c r="G414" s="12"/>
    </row>
    <row r="415" spans="1:7" s="743" customFormat="1">
      <c r="A415" s="755"/>
      <c r="B415" s="755"/>
      <c r="C415" s="755"/>
      <c r="D415" s="752"/>
      <c r="E415" s="752"/>
      <c r="F415" s="752"/>
    </row>
    <row r="416" spans="1:7">
      <c r="B416" s="703" t="s">
        <v>329</v>
      </c>
      <c r="C416" s="270"/>
      <c r="D416" s="978" t="s">
        <v>1365</v>
      </c>
      <c r="E416" s="978"/>
      <c r="F416" s="978"/>
      <c r="G416" s="12"/>
    </row>
    <row r="417" spans="1:7">
      <c r="D417" s="978"/>
      <c r="E417" s="978"/>
      <c r="F417" s="978"/>
      <c r="G417" s="12"/>
    </row>
    <row r="418" spans="1:7">
      <c r="D418" s="138"/>
      <c r="E418" s="138"/>
      <c r="F418" s="138"/>
      <c r="G418" s="12"/>
    </row>
    <row r="419" spans="1:7">
      <c r="B419" s="703" t="s">
        <v>329</v>
      </c>
      <c r="C419" s="270"/>
      <c r="D419" s="978" t="s">
        <v>1366</v>
      </c>
      <c r="E419" s="978"/>
      <c r="F419" s="978"/>
      <c r="G419" s="12"/>
    </row>
    <row r="420" spans="1:7">
      <c r="D420" s="978"/>
      <c r="E420" s="978"/>
      <c r="F420" s="978"/>
      <c r="G420" s="12"/>
    </row>
    <row r="421" spans="1:7">
      <c r="D421" s="978"/>
      <c r="E421" s="978"/>
      <c r="F421" s="978"/>
      <c r="G421" s="12"/>
    </row>
    <row r="422" spans="1:7">
      <c r="D422" s="978"/>
      <c r="E422" s="978"/>
      <c r="F422" s="978"/>
      <c r="G422" s="12"/>
    </row>
    <row r="423" spans="1:7">
      <c r="B423" s="703" t="s">
        <v>329</v>
      </c>
      <c r="D423" s="978"/>
      <c r="E423" s="978"/>
      <c r="F423" s="978"/>
      <c r="G423" s="12"/>
    </row>
    <row r="424" spans="1:7">
      <c r="A424" s="12"/>
      <c r="B424" s="12"/>
      <c r="C424" s="12"/>
      <c r="D424" s="978"/>
      <c r="E424" s="978"/>
      <c r="F424" s="978"/>
      <c r="G424" s="12"/>
    </row>
    <row r="425" spans="1:7">
      <c r="A425" s="12"/>
      <c r="C425" s="12"/>
      <c r="D425" s="978"/>
      <c r="E425" s="978"/>
      <c r="F425" s="978"/>
      <c r="G425" s="12"/>
    </row>
    <row r="426" spans="1:7">
      <c r="A426" s="12"/>
      <c r="B426" s="703" t="s">
        <v>329</v>
      </c>
      <c r="C426" s="12"/>
      <c r="D426" s="978"/>
      <c r="E426" s="978"/>
      <c r="F426" s="978"/>
      <c r="G426" s="12"/>
    </row>
    <row r="427" spans="1:7">
      <c r="A427" s="12"/>
      <c r="B427" s="12"/>
      <c r="C427" s="12"/>
      <c r="D427" s="978"/>
      <c r="E427" s="978"/>
      <c r="F427" s="978"/>
      <c r="G427" s="12"/>
    </row>
    <row r="428" spans="1:7">
      <c r="A428" s="12"/>
      <c r="C428" s="12"/>
      <c r="D428" s="978"/>
      <c r="E428" s="978"/>
      <c r="F428" s="978"/>
      <c r="G428" s="12"/>
    </row>
    <row r="429" spans="1:7">
      <c r="A429" s="12"/>
      <c r="C429" s="12"/>
      <c r="D429" s="978"/>
      <c r="E429" s="978"/>
      <c r="F429" s="978"/>
      <c r="G429" s="12"/>
    </row>
    <row r="430" spans="1:7">
      <c r="A430" s="12"/>
      <c r="B430" s="703" t="s">
        <v>329</v>
      </c>
      <c r="C430" s="12"/>
      <c r="D430" s="978"/>
      <c r="E430" s="978"/>
      <c r="F430" s="978"/>
      <c r="G430" s="12"/>
    </row>
    <row r="431" spans="1:7">
      <c r="A431" s="12"/>
      <c r="B431" s="12"/>
      <c r="C431" s="12"/>
      <c r="D431" s="978"/>
      <c r="E431" s="978"/>
      <c r="F431" s="978"/>
      <c r="G431" s="12"/>
    </row>
    <row r="432" spans="1:7">
      <c r="A432" s="12"/>
      <c r="B432" s="703" t="s">
        <v>329</v>
      </c>
      <c r="C432" s="12"/>
      <c r="D432" s="978"/>
      <c r="E432" s="978"/>
      <c r="F432" s="978"/>
      <c r="G432" s="12"/>
    </row>
    <row r="433" spans="1:7" s="743" customFormat="1">
      <c r="D433" s="753"/>
      <c r="E433" s="753"/>
      <c r="F433" s="753"/>
    </row>
    <row r="434" spans="1:7">
      <c r="A434" s="12"/>
      <c r="B434" s="742" t="s">
        <v>329</v>
      </c>
      <c r="C434" s="12"/>
      <c r="D434" s="978" t="s">
        <v>1367</v>
      </c>
      <c r="E434" s="978"/>
      <c r="F434" s="978"/>
      <c r="G434" s="12"/>
    </row>
    <row r="435" spans="1:7">
      <c r="A435" s="12"/>
      <c r="B435" s="12"/>
      <c r="C435" s="12"/>
      <c r="D435" s="978"/>
      <c r="E435" s="978"/>
      <c r="F435" s="978"/>
      <c r="G435" s="12"/>
    </row>
    <row r="436" spans="1:7">
      <c r="A436" s="12"/>
      <c r="B436" s="12"/>
      <c r="C436" s="12"/>
      <c r="D436" s="978"/>
      <c r="E436" s="978"/>
      <c r="F436" s="978"/>
      <c r="G436" s="12"/>
    </row>
    <row r="437" spans="1:7">
      <c r="A437" s="12"/>
      <c r="B437" s="12"/>
      <c r="C437" s="12"/>
      <c r="D437" s="978"/>
      <c r="E437" s="978"/>
      <c r="F437" s="978"/>
      <c r="G437" s="12"/>
    </row>
    <row r="438" spans="1:7">
      <c r="D438" s="978"/>
      <c r="E438" s="978"/>
      <c r="F438" s="978"/>
    </row>
    <row r="439" spans="1:7">
      <c r="D439" s="138"/>
      <c r="E439" s="138"/>
      <c r="F439" s="138"/>
    </row>
    <row r="440" spans="1:7">
      <c r="B440" s="703" t="s">
        <v>329</v>
      </c>
      <c r="D440" s="989" t="s">
        <v>1368</v>
      </c>
      <c r="E440" s="989"/>
      <c r="F440" s="989"/>
    </row>
    <row r="441" spans="1:7">
      <c r="A441" s="138"/>
      <c r="B441" s="138"/>
    </row>
    <row r="442" spans="1:7">
      <c r="A442" s="983" t="s">
        <v>1209</v>
      </c>
      <c r="B442" s="983"/>
      <c r="C442" s="983"/>
      <c r="D442" s="983"/>
      <c r="E442" s="983"/>
      <c r="F442" s="983"/>
      <c r="G442" s="983"/>
    </row>
    <row r="443" spans="1:7">
      <c r="A443" s="138"/>
      <c r="B443" s="138"/>
    </row>
    <row r="444" spans="1:7">
      <c r="D444" s="1034" t="s">
        <v>978</v>
      </c>
      <c r="E444" s="1034"/>
      <c r="F444" s="1034"/>
    </row>
    <row r="445" spans="1:7" s="39" customFormat="1">
      <c r="A445" s="420"/>
      <c r="B445" s="420"/>
      <c r="C445" s="282"/>
      <c r="D445" s="1035" t="s">
        <v>1369</v>
      </c>
      <c r="E445" s="1035"/>
      <c r="F445" s="1035"/>
      <c r="G445" s="133"/>
    </row>
    <row r="446" spans="1:7" s="39" customFormat="1">
      <c r="A446" s="420"/>
      <c r="B446" s="420"/>
      <c r="C446" s="282"/>
      <c r="D446" s="756"/>
      <c r="E446" s="6"/>
      <c r="F446" s="6"/>
      <c r="G446" s="133"/>
    </row>
    <row r="447" spans="1:7" s="39" customFormat="1">
      <c r="A447" s="270"/>
      <c r="B447" s="703" t="s">
        <v>329</v>
      </c>
      <c r="C447" s="282"/>
      <c r="D447" s="1036" t="s">
        <v>1370</v>
      </c>
      <c r="E447" s="1036"/>
      <c r="F447" s="1036"/>
      <c r="G447" s="133"/>
    </row>
    <row r="448" spans="1:7" s="39" customFormat="1">
      <c r="A448" s="270"/>
      <c r="B448" s="270"/>
      <c r="C448" s="282"/>
      <c r="D448" s="1036"/>
      <c r="E448" s="1036"/>
      <c r="F448" s="1036"/>
      <c r="G448" s="133"/>
    </row>
    <row r="449" spans="1:7" s="39" customFormat="1">
      <c r="A449" s="270"/>
      <c r="B449" s="270"/>
      <c r="C449" s="282"/>
      <c r="D449" s="754"/>
      <c r="E449" s="6"/>
      <c r="F449" s="6"/>
      <c r="G449" s="133"/>
    </row>
    <row r="450" spans="1:7">
      <c r="B450" s="703" t="s">
        <v>329</v>
      </c>
      <c r="D450" s="1006" t="s">
        <v>1371</v>
      </c>
      <c r="E450" s="1006"/>
      <c r="F450" s="1006"/>
    </row>
    <row r="451" spans="1:7">
      <c r="A451" s="270"/>
      <c r="D451" s="1006"/>
      <c r="E451" s="1006"/>
      <c r="F451" s="1006"/>
    </row>
    <row r="452" spans="1:7">
      <c r="A452" s="270"/>
      <c r="B452" s="270"/>
      <c r="D452" s="1006"/>
      <c r="E452" s="1006"/>
      <c r="F452" s="1006"/>
    </row>
    <row r="453" spans="1:7">
      <c r="A453" s="270"/>
      <c r="B453" s="270"/>
      <c r="D453" s="1006"/>
      <c r="E453" s="1006"/>
      <c r="F453" s="1006"/>
    </row>
    <row r="454" spans="1:7">
      <c r="D454" s="702"/>
      <c r="E454" s="702"/>
      <c r="F454" s="702"/>
      <c r="G454" s="12"/>
    </row>
    <row r="455" spans="1:7">
      <c r="A455" s="270"/>
      <c r="B455" s="703" t="s">
        <v>329</v>
      </c>
      <c r="D455" s="959" t="s">
        <v>1372</v>
      </c>
      <c r="E455" s="959"/>
      <c r="F455" s="959"/>
      <c r="G455" s="12"/>
    </row>
    <row r="456" spans="1:7">
      <c r="A456" s="270"/>
      <c r="B456" s="270"/>
      <c r="D456" s="959"/>
      <c r="E456" s="959"/>
      <c r="F456" s="959"/>
      <c r="G456" s="12"/>
    </row>
    <row r="457" spans="1:7">
      <c r="A457" s="270"/>
      <c r="D457" s="959"/>
      <c r="E457" s="959"/>
      <c r="F457" s="959"/>
      <c r="G457" s="12"/>
    </row>
    <row r="458" spans="1:7">
      <c r="A458" s="270"/>
      <c r="B458" s="270"/>
      <c r="D458" s="702"/>
      <c r="E458" s="702"/>
      <c r="F458" s="702"/>
      <c r="G458" s="12"/>
    </row>
    <row r="459" spans="1:7">
      <c r="A459" s="270"/>
      <c r="B459" s="742" t="s">
        <v>329</v>
      </c>
      <c r="D459" s="982" t="s">
        <v>1373</v>
      </c>
      <c r="E459" s="982"/>
      <c r="F459" s="982"/>
      <c r="G459" s="12"/>
    </row>
    <row r="460" spans="1:7">
      <c r="A460" s="270"/>
      <c r="B460" s="270"/>
      <c r="D460" s="754"/>
      <c r="E460" s="6"/>
      <c r="F460" s="6"/>
      <c r="G460" s="12"/>
    </row>
    <row r="461" spans="1:7">
      <c r="A461" s="270"/>
      <c r="B461" s="703" t="s">
        <v>329</v>
      </c>
      <c r="D461" s="957" t="s">
        <v>1374</v>
      </c>
      <c r="E461" s="957"/>
      <c r="F461" s="957"/>
      <c r="G461" s="12"/>
    </row>
    <row r="462" spans="1:7">
      <c r="A462" s="270"/>
      <c r="D462" s="957"/>
      <c r="E462" s="957"/>
      <c r="F462" s="957"/>
      <c r="G462" s="12"/>
    </row>
    <row r="463" spans="1:7">
      <c r="A463" s="23"/>
      <c r="B463" s="699"/>
      <c r="D463" s="757"/>
      <c r="E463" s="6"/>
      <c r="F463" s="6"/>
      <c r="G463" s="12"/>
    </row>
    <row r="464" spans="1:7">
      <c r="A464" s="23"/>
      <c r="B464" s="742" t="s">
        <v>329</v>
      </c>
      <c r="D464" s="982" t="s">
        <v>1375</v>
      </c>
      <c r="E464" s="982"/>
      <c r="F464" s="982"/>
      <c r="G464" s="12"/>
    </row>
    <row r="465" spans="1:7">
      <c r="A465" s="270"/>
      <c r="B465" s="270"/>
      <c r="D465" s="138"/>
    </row>
    <row r="466" spans="1:7">
      <c r="A466" s="983" t="s">
        <v>1210</v>
      </c>
      <c r="B466" s="983"/>
      <c r="C466" s="983"/>
      <c r="D466" s="983"/>
      <c r="E466" s="983"/>
      <c r="F466" s="983"/>
      <c r="G466" s="983"/>
    </row>
    <row r="467" spans="1:7" customFormat="1" ht="12" customHeight="1">
      <c r="A467" s="270"/>
      <c r="B467" s="270"/>
      <c r="C467" s="10"/>
      <c r="D467" s="154"/>
      <c r="E467" s="152"/>
      <c r="F467" s="152"/>
      <c r="G467" s="152"/>
    </row>
    <row r="468" spans="1:7" customFormat="1">
      <c r="A468" s="282"/>
      <c r="B468" s="282"/>
      <c r="C468" s="322"/>
      <c r="D468" s="1037" t="s">
        <v>875</v>
      </c>
      <c r="E468" s="1037"/>
      <c r="F468" s="1037"/>
      <c r="G468" s="187"/>
    </row>
    <row r="469" spans="1:7" customFormat="1" ht="13.25" customHeight="1">
      <c r="A469" s="269"/>
      <c r="B469" s="269"/>
      <c r="C469" s="323"/>
      <c r="D469" s="1038" t="s">
        <v>1253</v>
      </c>
      <c r="E469" s="1038"/>
      <c r="F469" s="1038"/>
      <c r="G469" s="152"/>
    </row>
    <row r="470" spans="1:7" customFormat="1">
      <c r="A470" s="269"/>
      <c r="B470" s="269"/>
      <c r="C470" s="323"/>
      <c r="D470" s="1038"/>
      <c r="E470" s="1038"/>
      <c r="F470" s="1038"/>
      <c r="G470" s="152"/>
    </row>
    <row r="471" spans="1:7" customFormat="1">
      <c r="A471" s="269"/>
      <c r="B471" s="269"/>
      <c r="C471" s="323"/>
      <c r="D471" s="1038"/>
      <c r="E471" s="1038"/>
      <c r="F471" s="1038"/>
      <c r="G471" s="152"/>
    </row>
    <row r="472" spans="1:7" customFormat="1">
      <c r="A472" s="269"/>
      <c r="B472" s="269"/>
      <c r="C472" s="323"/>
      <c r="D472" s="1038"/>
      <c r="E472" s="1038"/>
      <c r="F472" s="1038"/>
      <c r="G472" s="152"/>
    </row>
    <row r="473" spans="1:7" customFormat="1">
      <c r="A473" s="269"/>
      <c r="B473" s="269"/>
      <c r="C473" s="323"/>
      <c r="D473" s="1038"/>
      <c r="E473" s="1038"/>
      <c r="F473" s="1038"/>
      <c r="G473" s="152"/>
    </row>
    <row r="474" spans="1:7" customFormat="1">
      <c r="A474" s="269"/>
      <c r="B474" s="269"/>
      <c r="C474" s="323"/>
      <c r="D474" s="488"/>
      <c r="E474" s="152"/>
      <c r="F474" s="154"/>
      <c r="G474" s="152"/>
    </row>
    <row r="475" spans="1:7" customFormat="1" ht="14.5" customHeight="1">
      <c r="A475" s="270"/>
      <c r="B475" s="703" t="s">
        <v>329</v>
      </c>
      <c r="C475" s="323"/>
      <c r="D475" s="1004" t="s">
        <v>1244</v>
      </c>
      <c r="E475" s="1004"/>
      <c r="F475" s="1004"/>
      <c r="G475" s="152"/>
    </row>
    <row r="476" spans="1:7" customFormat="1">
      <c r="A476" s="269"/>
      <c r="B476" s="269"/>
      <c r="C476" s="323"/>
      <c r="D476" s="1004"/>
      <c r="E476" s="1004"/>
      <c r="F476" s="1004"/>
      <c r="G476" s="152"/>
    </row>
    <row r="477" spans="1:7" s="704" customFormat="1">
      <c r="A477" s="269"/>
      <c r="B477" s="269"/>
      <c r="C477" s="323"/>
      <c r="D477" s="1004"/>
      <c r="E477" s="1004"/>
      <c r="F477" s="1004"/>
      <c r="G477" s="152"/>
    </row>
    <row r="478" spans="1:7" s="704" customFormat="1">
      <c r="A478" s="269"/>
      <c r="B478" s="269"/>
      <c r="C478" s="323"/>
      <c r="D478" s="1004"/>
      <c r="E478" s="1004"/>
      <c r="F478" s="1004"/>
      <c r="G478" s="152"/>
    </row>
    <row r="479" spans="1:7" customFormat="1">
      <c r="A479" s="269"/>
      <c r="B479" s="269"/>
      <c r="C479" s="323"/>
      <c r="D479" s="1004"/>
      <c r="E479" s="1004"/>
      <c r="F479" s="1004"/>
      <c r="G479" s="152"/>
    </row>
    <row r="480" spans="1:7" customFormat="1">
      <c r="A480" s="269"/>
      <c r="B480" s="269"/>
      <c r="C480" s="323"/>
      <c r="D480" s="460"/>
      <c r="E480" s="152"/>
      <c r="F480" s="154"/>
      <c r="G480" s="152"/>
    </row>
    <row r="481" spans="1:7" customFormat="1" ht="14.5" customHeight="1">
      <c r="A481" s="270"/>
      <c r="B481" s="703" t="s">
        <v>329</v>
      </c>
      <c r="C481" s="323"/>
      <c r="D481" s="1004" t="s">
        <v>1247</v>
      </c>
      <c r="E481" s="1004"/>
      <c r="F481" s="1004"/>
      <c r="G481" s="152"/>
    </row>
    <row r="482" spans="1:7" customFormat="1">
      <c r="A482" s="269"/>
      <c r="B482" s="269"/>
      <c r="C482" s="323"/>
      <c r="D482" s="1004"/>
      <c r="E482" s="1004"/>
      <c r="F482" s="1004"/>
      <c r="G482" s="152"/>
    </row>
    <row r="483" spans="1:7" s="704" customFormat="1">
      <c r="A483" s="269"/>
      <c r="B483" s="269"/>
      <c r="C483" s="323"/>
      <c r="D483" s="1004"/>
      <c r="E483" s="1004"/>
      <c r="F483" s="1004"/>
      <c r="G483" s="152"/>
    </row>
    <row r="484" spans="1:7" customFormat="1">
      <c r="A484" s="269"/>
      <c r="B484" s="269"/>
      <c r="C484" s="323"/>
      <c r="D484" s="1004"/>
      <c r="E484" s="1004"/>
      <c r="F484" s="1004"/>
      <c r="G484" s="152"/>
    </row>
    <row r="485" spans="1:7" customFormat="1" ht="10" customHeight="1">
      <c r="A485" s="269"/>
      <c r="B485" s="269"/>
      <c r="C485" s="323"/>
      <c r="D485" s="460"/>
      <c r="E485" s="152"/>
      <c r="F485" s="154"/>
      <c r="G485" s="152"/>
    </row>
    <row r="486" spans="1:7" customFormat="1" ht="14.5" customHeight="1">
      <c r="A486" s="270"/>
      <c r="B486" s="703" t="s">
        <v>329</v>
      </c>
      <c r="C486" s="323"/>
      <c r="D486" s="1004" t="s">
        <v>1245</v>
      </c>
      <c r="E486" s="1004"/>
      <c r="F486" s="1004"/>
      <c r="G486" s="152"/>
    </row>
    <row r="487" spans="1:7" customFormat="1">
      <c r="A487" s="269"/>
      <c r="B487" s="269"/>
      <c r="C487" s="323"/>
      <c r="D487" s="1004"/>
      <c r="E487" s="1004"/>
      <c r="F487" s="1004"/>
      <c r="G487" s="152"/>
    </row>
    <row r="488" spans="1:7" customFormat="1">
      <c r="A488" s="269"/>
      <c r="B488" s="269"/>
      <c r="C488" s="323"/>
      <c r="D488" s="1004"/>
      <c r="E488" s="1004"/>
      <c r="F488" s="1004"/>
      <c r="G488" s="152"/>
    </row>
    <row r="489" spans="1:7" s="704" customFormat="1">
      <c r="A489" s="269"/>
      <c r="B489" s="269"/>
      <c r="C489" s="323"/>
      <c r="D489" s="724"/>
      <c r="E489" s="724"/>
      <c r="F489" s="724"/>
      <c r="G489" s="152"/>
    </row>
    <row r="490" spans="1:7" customFormat="1" ht="14.5" customHeight="1">
      <c r="A490" s="270"/>
      <c r="B490" s="703" t="s">
        <v>329</v>
      </c>
      <c r="C490" s="323"/>
      <c r="D490" s="1004" t="s">
        <v>1246</v>
      </c>
      <c r="E490" s="1004"/>
      <c r="F490" s="1004"/>
      <c r="G490" s="152"/>
    </row>
    <row r="491" spans="1:7" customFormat="1">
      <c r="A491" s="269"/>
      <c r="B491" s="269"/>
      <c r="C491" s="323"/>
      <c r="D491" s="1004"/>
      <c r="E491" s="1004"/>
      <c r="F491" s="1004"/>
      <c r="G491" s="152"/>
    </row>
    <row r="492" spans="1:7" customFormat="1">
      <c r="A492" s="269"/>
      <c r="B492" s="269"/>
      <c r="C492" s="323"/>
      <c r="D492" s="1004"/>
      <c r="E492" s="1004"/>
      <c r="F492" s="1004"/>
      <c r="G492" s="152"/>
    </row>
    <row r="493" spans="1:7" customFormat="1">
      <c r="A493" s="269"/>
      <c r="B493" s="269"/>
      <c r="C493" s="323"/>
      <c r="D493" s="1004"/>
      <c r="E493" s="1004"/>
      <c r="F493" s="1004"/>
      <c r="G493" s="152"/>
    </row>
    <row r="494" spans="1:7" customFormat="1">
      <c r="A494" s="269"/>
      <c r="B494" s="269"/>
      <c r="C494" s="323"/>
      <c r="D494" s="1004"/>
      <c r="E494" s="1004"/>
      <c r="F494" s="1004"/>
      <c r="G494" s="152"/>
    </row>
    <row r="495" spans="1:7" customFormat="1">
      <c r="A495" s="269"/>
      <c r="B495" s="269"/>
      <c r="C495" s="323"/>
      <c r="D495" s="1004"/>
      <c r="E495" s="1004"/>
      <c r="F495" s="1004"/>
      <c r="G495" s="152"/>
    </row>
    <row r="496" spans="1:7" customFormat="1">
      <c r="A496" s="269"/>
      <c r="B496" s="269"/>
      <c r="C496" s="323"/>
      <c r="D496" s="1004"/>
      <c r="E496" s="1004"/>
      <c r="F496" s="1004"/>
      <c r="G496" s="152"/>
    </row>
    <row r="497" spans="1:7" customFormat="1">
      <c r="A497" s="504"/>
      <c r="B497" s="504"/>
      <c r="C497" s="503"/>
      <c r="D497" s="1004"/>
      <c r="E497" s="1004"/>
      <c r="F497" s="1004"/>
      <c r="G497" s="152"/>
    </row>
    <row r="498" spans="1:7" customFormat="1">
      <c r="A498" s="504"/>
      <c r="B498" s="504"/>
      <c r="C498" s="503"/>
      <c r="D498" s="1004"/>
      <c r="E498" s="1004"/>
      <c r="F498" s="1004"/>
      <c r="G498" s="152"/>
    </row>
    <row r="499" spans="1:7" customFormat="1">
      <c r="A499" s="504"/>
      <c r="B499" s="504"/>
      <c r="C499" s="503"/>
      <c r="D499" s="460"/>
      <c r="E499" s="152"/>
      <c r="F499" s="154"/>
      <c r="G499" s="152"/>
    </row>
    <row r="500" spans="1:7" customFormat="1" ht="13.25" customHeight="1">
      <c r="A500" s="504"/>
      <c r="B500" s="703" t="s">
        <v>329</v>
      </c>
      <c r="C500" s="503"/>
      <c r="D500" s="1017" t="s">
        <v>1390</v>
      </c>
      <c r="E500" s="1017"/>
      <c r="F500" s="1017"/>
      <c r="G500" s="152"/>
    </row>
    <row r="501" spans="1:7" customFormat="1">
      <c r="A501" s="504"/>
      <c r="B501" s="504"/>
      <c r="C501" s="503"/>
      <c r="D501" s="1017"/>
      <c r="E501" s="1017"/>
      <c r="F501" s="1017"/>
      <c r="G501" s="152"/>
    </row>
    <row r="502" spans="1:7" customFormat="1">
      <c r="A502" s="504"/>
      <c r="B502" s="504"/>
      <c r="C502" s="503"/>
      <c r="D502" s="1017"/>
      <c r="E502" s="1017"/>
      <c r="F502" s="1017"/>
      <c r="G502" s="152"/>
    </row>
    <row r="503" spans="1:7" customFormat="1">
      <c r="A503" s="504"/>
      <c r="B503" s="504"/>
      <c r="C503" s="503"/>
      <c r="D503" s="1017"/>
      <c r="E503" s="1017"/>
      <c r="F503" s="1017"/>
      <c r="G503" s="152"/>
    </row>
    <row r="504" spans="1:7" customFormat="1">
      <c r="A504" s="269"/>
      <c r="B504" s="269"/>
      <c r="C504" s="323"/>
      <c r="D504" s="1017"/>
      <c r="E504" s="1017"/>
      <c r="F504" s="1017"/>
      <c r="G504" s="152"/>
    </row>
    <row r="505" spans="1:7" s="741" customFormat="1">
      <c r="A505" s="744"/>
      <c r="B505" s="744"/>
      <c r="C505" s="323"/>
      <c r="D505" s="765"/>
      <c r="E505" s="765"/>
      <c r="F505" s="765"/>
      <c r="G505" s="152"/>
    </row>
    <row r="506" spans="1:7" customFormat="1" ht="14.5" customHeight="1">
      <c r="A506" s="270"/>
      <c r="B506" s="703" t="s">
        <v>329</v>
      </c>
      <c r="C506" s="10"/>
      <c r="D506" s="1004" t="s">
        <v>1248</v>
      </c>
      <c r="E506" s="1004"/>
      <c r="F506" s="1004"/>
      <c r="G506" s="152"/>
    </row>
    <row r="507" spans="1:7" customFormat="1">
      <c r="A507" s="135"/>
      <c r="B507" s="700"/>
      <c r="C507" s="10"/>
      <c r="D507" s="1004"/>
      <c r="E507" s="1004"/>
      <c r="F507" s="1004"/>
      <c r="G507" s="152"/>
    </row>
    <row r="508" spans="1:7" customFormat="1">
      <c r="A508" s="135"/>
      <c r="B508" s="700"/>
      <c r="C508" s="10"/>
      <c r="D508" s="1004"/>
      <c r="E508" s="1004"/>
      <c r="F508" s="1004"/>
      <c r="G508" s="152"/>
    </row>
    <row r="509" spans="1:7" customFormat="1" ht="12" customHeight="1">
      <c r="A509" s="138"/>
      <c r="B509" s="138"/>
      <c r="C509" s="325"/>
      <c r="D509" s="138"/>
      <c r="E509" s="152"/>
      <c r="F509" s="324"/>
      <c r="G509" s="152"/>
    </row>
    <row r="510" spans="1:7">
      <c r="A510" s="983" t="s">
        <v>1211</v>
      </c>
      <c r="B510" s="983"/>
      <c r="C510" s="983"/>
      <c r="D510" s="983"/>
      <c r="E510" s="983"/>
      <c r="F510" s="983"/>
      <c r="G510" s="983"/>
    </row>
    <row r="511" spans="1:7">
      <c r="A511" s="138"/>
      <c r="B511" s="138"/>
      <c r="C511" s="275"/>
      <c r="F511" s="137"/>
    </row>
    <row r="512" spans="1:7">
      <c r="B512" s="979" t="s">
        <v>484</v>
      </c>
      <c r="C512" s="979"/>
      <c r="D512" s="979"/>
      <c r="E512" s="979"/>
      <c r="F512" s="979"/>
    </row>
    <row r="513" spans="1:7">
      <c r="A513" s="138"/>
      <c r="B513" s="138"/>
      <c r="C513" s="275"/>
      <c r="D513" s="138"/>
      <c r="F513" s="138"/>
    </row>
    <row r="514" spans="1:7">
      <c r="A514" s="984" t="s">
        <v>1212</v>
      </c>
      <c r="B514" s="984"/>
      <c r="C514" s="984"/>
      <c r="D514" s="984"/>
      <c r="E514" s="984"/>
      <c r="F514" s="984"/>
      <c r="G514" s="984"/>
    </row>
    <row r="515" spans="1:7">
      <c r="A515" s="138"/>
      <c r="B515" s="138"/>
      <c r="C515" s="275"/>
      <c r="D515" s="138"/>
      <c r="F515" s="138"/>
    </row>
    <row r="516" spans="1:7">
      <c r="C516" s="275"/>
      <c r="D516" s="981" t="s">
        <v>737</v>
      </c>
      <c r="E516" s="981"/>
      <c r="F516" s="981"/>
    </row>
    <row r="517" spans="1:7" s="706" customFormat="1">
      <c r="A517" s="723"/>
      <c r="B517" s="723"/>
      <c r="C517" s="275"/>
      <c r="D517" s="982" t="s">
        <v>1269</v>
      </c>
      <c r="E517" s="982"/>
      <c r="F517" s="982"/>
      <c r="G517" s="7"/>
    </row>
    <row r="518" spans="1:7" s="706" customFormat="1">
      <c r="A518" s="723"/>
      <c r="B518" s="723"/>
      <c r="C518" s="275"/>
      <c r="D518" s="728"/>
      <c r="E518" s="728"/>
      <c r="F518" s="728"/>
      <c r="G518" s="7"/>
    </row>
    <row r="519" spans="1:7" ht="13.25" customHeight="1">
      <c r="A519" s="270"/>
      <c r="B519" s="703" t="s">
        <v>329</v>
      </c>
      <c r="C519" s="275"/>
      <c r="D519" s="982" t="s">
        <v>979</v>
      </c>
      <c r="E519" s="982"/>
      <c r="F519" s="982"/>
      <c r="G519" s="12"/>
    </row>
    <row r="520" spans="1:7" ht="13.25" customHeight="1">
      <c r="A520" s="275"/>
      <c r="B520" s="275"/>
      <c r="C520" s="275"/>
      <c r="D520" s="728"/>
      <c r="E520" s="701"/>
      <c r="F520" s="701"/>
      <c r="G520" s="12"/>
    </row>
    <row r="521" spans="1:7">
      <c r="A521" s="270"/>
      <c r="B521" s="703" t="s">
        <v>329</v>
      </c>
      <c r="C521" s="275"/>
      <c r="D521" s="957" t="s">
        <v>1270</v>
      </c>
      <c r="E521" s="957"/>
      <c r="F521" s="957"/>
      <c r="G521" s="12"/>
    </row>
    <row r="522" spans="1:7">
      <c r="A522" s="275"/>
      <c r="B522" s="275"/>
      <c r="C522" s="275"/>
      <c r="D522" s="957"/>
      <c r="E522" s="957"/>
      <c r="F522" s="957"/>
      <c r="G522" s="12"/>
    </row>
    <row r="523" spans="1:7">
      <c r="A523" s="275"/>
      <c r="B523" s="275"/>
      <c r="C523" s="275"/>
      <c r="D523" s="138"/>
      <c r="E523" s="138"/>
      <c r="F523" s="138"/>
      <c r="G523" s="12"/>
    </row>
    <row r="524" spans="1:7">
      <c r="A524" s="270"/>
      <c r="B524" s="703" t="s">
        <v>329</v>
      </c>
      <c r="C524" s="275"/>
      <c r="D524" s="957" t="s">
        <v>1271</v>
      </c>
      <c r="E524" s="957"/>
      <c r="F524" s="957"/>
      <c r="G524" s="12"/>
    </row>
    <row r="525" spans="1:7">
      <c r="A525" s="275"/>
      <c r="B525" s="275"/>
      <c r="C525" s="275"/>
      <c r="D525" s="957"/>
      <c r="E525" s="957"/>
      <c r="F525" s="957"/>
      <c r="G525" s="12"/>
    </row>
    <row r="526" spans="1:7">
      <c r="A526" s="275"/>
      <c r="B526" s="275"/>
      <c r="C526" s="275"/>
      <c r="D526" s="138"/>
      <c r="E526" s="138"/>
      <c r="F526" s="138"/>
      <c r="G526" s="12"/>
    </row>
    <row r="527" spans="1:7">
      <c r="A527" s="270"/>
      <c r="B527" s="703" t="s">
        <v>329</v>
      </c>
      <c r="C527" s="275"/>
      <c r="D527" s="957" t="s">
        <v>1272</v>
      </c>
      <c r="E527" s="957"/>
      <c r="F527" s="957"/>
      <c r="G527" s="12"/>
    </row>
    <row r="528" spans="1:7">
      <c r="A528" s="275"/>
      <c r="B528" s="275"/>
      <c r="C528" s="275"/>
      <c r="D528" s="957"/>
      <c r="E528" s="957"/>
      <c r="F528" s="957"/>
      <c r="G528" s="12"/>
    </row>
    <row r="529" spans="1:7">
      <c r="A529" s="275"/>
      <c r="B529" s="275"/>
      <c r="C529" s="275"/>
      <c r="D529" s="138"/>
      <c r="E529" s="138"/>
      <c r="F529" s="138"/>
      <c r="G529" s="12"/>
    </row>
    <row r="530" spans="1:7">
      <c r="A530" s="270"/>
      <c r="B530" s="703" t="s">
        <v>329</v>
      </c>
      <c r="C530" s="275"/>
      <c r="D530" s="957" t="s">
        <v>1273</v>
      </c>
      <c r="E530" s="957"/>
      <c r="F530" s="957"/>
      <c r="G530" s="12"/>
    </row>
    <row r="531" spans="1:7">
      <c r="A531" s="275"/>
      <c r="B531" s="275"/>
      <c r="C531" s="275"/>
      <c r="D531" s="957"/>
      <c r="E531" s="957"/>
      <c r="F531" s="957"/>
      <c r="G531" s="12"/>
    </row>
    <row r="532" spans="1:7">
      <c r="A532" s="275"/>
      <c r="B532" s="275"/>
      <c r="C532" s="275"/>
      <c r="D532" s="957"/>
      <c r="E532" s="957"/>
      <c r="F532" s="957"/>
      <c r="G532" s="12"/>
    </row>
    <row r="533" spans="1:7">
      <c r="A533" s="275"/>
      <c r="B533" s="275"/>
      <c r="C533" s="275"/>
      <c r="D533" s="138"/>
      <c r="E533" s="138"/>
      <c r="F533" s="138"/>
    </row>
    <row r="534" spans="1:7">
      <c r="A534" s="270"/>
      <c r="B534" s="703" t="s">
        <v>329</v>
      </c>
      <c r="C534" s="275"/>
      <c r="D534" s="980" t="s">
        <v>1391</v>
      </c>
      <c r="E534" s="980"/>
      <c r="F534" s="980"/>
    </row>
    <row r="535" spans="1:7">
      <c r="A535" s="275"/>
      <c r="B535" s="275"/>
      <c r="C535" s="275"/>
      <c r="D535" s="980"/>
      <c r="E535" s="980"/>
      <c r="F535" s="980"/>
    </row>
    <row r="536" spans="1:7">
      <c r="A536" s="275"/>
      <c r="B536" s="275"/>
      <c r="C536" s="275"/>
      <c r="D536" s="138"/>
      <c r="E536" s="138"/>
      <c r="F536" s="138"/>
    </row>
    <row r="537" spans="1:7">
      <c r="A537" s="270"/>
      <c r="B537" s="703" t="s">
        <v>329</v>
      </c>
      <c r="C537" s="275"/>
      <c r="D537" s="980" t="s">
        <v>1274</v>
      </c>
      <c r="E537" s="980"/>
      <c r="F537" s="980"/>
    </row>
    <row r="538" spans="1:7">
      <c r="A538" s="275"/>
      <c r="B538" s="275"/>
      <c r="C538" s="275"/>
      <c r="D538" s="980"/>
      <c r="E538" s="980"/>
      <c r="F538" s="980"/>
    </row>
    <row r="539" spans="1:7">
      <c r="A539" s="275"/>
      <c r="B539" s="275"/>
      <c r="C539" s="275"/>
      <c r="D539" s="138"/>
      <c r="E539" s="138"/>
      <c r="F539" s="138"/>
    </row>
    <row r="540" spans="1:7">
      <c r="A540" s="270"/>
      <c r="B540" s="703" t="s">
        <v>329</v>
      </c>
      <c r="C540" s="275"/>
      <c r="D540" s="957" t="s">
        <v>1275</v>
      </c>
      <c r="E540" s="957"/>
      <c r="F540" s="957"/>
    </row>
    <row r="541" spans="1:7">
      <c r="A541" s="275"/>
      <c r="B541" s="275"/>
      <c r="C541" s="275"/>
      <c r="D541" s="957"/>
      <c r="E541" s="957"/>
      <c r="F541" s="957"/>
      <c r="G541" s="57"/>
    </row>
    <row r="542" spans="1:7">
      <c r="A542" s="275"/>
      <c r="B542" s="275"/>
      <c r="C542" s="275"/>
      <c r="D542" s="138"/>
      <c r="E542" s="138"/>
      <c r="F542" s="138"/>
      <c r="G542" s="57"/>
    </row>
    <row r="543" spans="1:7">
      <c r="A543" s="270"/>
      <c r="B543" s="703" t="s">
        <v>329</v>
      </c>
      <c r="C543" s="275"/>
      <c r="D543" s="982" t="s">
        <v>1276</v>
      </c>
      <c r="E543" s="982"/>
      <c r="F543" s="982"/>
      <c r="G543" s="57"/>
    </row>
    <row r="544" spans="1:7">
      <c r="A544" s="23"/>
      <c r="B544" s="699"/>
      <c r="C544" s="275"/>
      <c r="D544" s="982" t="s">
        <v>905</v>
      </c>
      <c r="E544" s="982"/>
      <c r="F544" s="982"/>
      <c r="G544" s="57"/>
    </row>
    <row r="545" spans="1:7">
      <c r="A545" s="23"/>
      <c r="B545" s="699"/>
      <c r="C545" s="275"/>
      <c r="D545" s="6"/>
      <c r="E545" s="987" t="s">
        <v>1277</v>
      </c>
      <c r="F545" s="987"/>
      <c r="G545" s="57"/>
    </row>
    <row r="546" spans="1:7">
      <c r="A546" s="270"/>
      <c r="B546" s="270"/>
      <c r="C546" s="275"/>
      <c r="E546" s="138"/>
      <c r="F546" s="138"/>
      <c r="G546" s="57"/>
    </row>
    <row r="547" spans="1:7">
      <c r="A547" s="270"/>
      <c r="B547" s="703" t="s">
        <v>329</v>
      </c>
      <c r="C547" s="275"/>
      <c r="D547" s="988" t="s">
        <v>1278</v>
      </c>
      <c r="E547" s="988"/>
      <c r="F547" s="988"/>
      <c r="G547" s="57"/>
    </row>
    <row r="548" spans="1:7">
      <c r="C548" s="275"/>
      <c r="D548" s="957" t="s">
        <v>1279</v>
      </c>
      <c r="E548" s="957"/>
      <c r="F548" s="957"/>
      <c r="G548" s="57"/>
    </row>
    <row r="549" spans="1:7">
      <c r="A549" s="275"/>
      <c r="B549" s="275"/>
      <c r="C549" s="275"/>
      <c r="D549" s="957"/>
      <c r="E549" s="957"/>
      <c r="F549" s="957"/>
      <c r="G549" s="57"/>
    </row>
    <row r="550" spans="1:7">
      <c r="A550" s="275"/>
      <c r="B550" s="275"/>
      <c r="C550" s="275"/>
      <c r="D550" s="957"/>
      <c r="E550" s="957"/>
      <c r="F550" s="957"/>
      <c r="G550" s="57"/>
    </row>
    <row r="551" spans="1:7">
      <c r="A551" s="275"/>
      <c r="B551" s="275"/>
      <c r="C551" s="275"/>
      <c r="D551" s="138"/>
      <c r="E551" s="138"/>
      <c r="F551" s="138"/>
      <c r="G551" s="57"/>
    </row>
    <row r="552" spans="1:7">
      <c r="A552" s="270"/>
      <c r="B552" s="703" t="s">
        <v>329</v>
      </c>
      <c r="C552" s="275"/>
      <c r="D552" s="957" t="s">
        <v>1280</v>
      </c>
      <c r="E552" s="957"/>
      <c r="F552" s="957"/>
      <c r="G552" s="57"/>
    </row>
    <row r="553" spans="1:7">
      <c r="A553" s="270"/>
      <c r="B553" s="270"/>
      <c r="C553" s="275"/>
      <c r="D553" s="957"/>
      <c r="E553" s="957"/>
      <c r="F553" s="957"/>
      <c r="G553" s="57"/>
    </row>
    <row r="554" spans="1:7">
      <c r="A554" s="270"/>
      <c r="B554" s="270"/>
      <c r="C554" s="275"/>
      <c r="D554" s="957"/>
      <c r="E554" s="957"/>
      <c r="F554" s="957"/>
      <c r="G554" s="57"/>
    </row>
    <row r="555" spans="1:7">
      <c r="A555" s="270"/>
      <c r="B555" s="270"/>
      <c r="C555" s="275"/>
      <c r="D555" s="957"/>
      <c r="E555" s="957"/>
      <c r="F555" s="957"/>
      <c r="G555" s="57"/>
    </row>
    <row r="556" spans="1:7">
      <c r="A556" s="270"/>
      <c r="B556" s="270"/>
      <c r="C556" s="275"/>
      <c r="D556" s="138"/>
      <c r="E556" s="138"/>
      <c r="F556" s="138"/>
      <c r="G556" s="57"/>
    </row>
    <row r="557" spans="1:7">
      <c r="A557" s="983" t="s">
        <v>1213</v>
      </c>
      <c r="B557" s="983"/>
      <c r="C557" s="983"/>
      <c r="D557" s="983"/>
      <c r="E557" s="983"/>
      <c r="F557" s="983"/>
      <c r="G557" s="983"/>
    </row>
    <row r="558" spans="1:7">
      <c r="A558" s="275"/>
      <c r="B558" s="275"/>
      <c r="C558" s="275"/>
      <c r="E558" s="138"/>
      <c r="F558" s="138"/>
      <c r="G558" s="57"/>
    </row>
    <row r="559" spans="1:7" ht="12.75" customHeight="1">
      <c r="C559" s="264"/>
      <c r="D559" s="999" t="s">
        <v>225</v>
      </c>
      <c r="E559" s="999"/>
      <c r="F559" s="999"/>
      <c r="G559" s="57"/>
    </row>
    <row r="560" spans="1:7">
      <c r="A560" s="269"/>
      <c r="B560" s="269"/>
      <c r="C560" s="269"/>
      <c r="D560" s="1005" t="s">
        <v>1229</v>
      </c>
      <c r="E560" s="1005"/>
      <c r="F560" s="1005"/>
      <c r="G560" s="57"/>
    </row>
    <row r="561" spans="1:7">
      <c r="A561" s="12"/>
      <c r="B561" s="12"/>
      <c r="C561" s="269"/>
      <c r="D561" s="393"/>
      <c r="G561" s="57"/>
    </row>
    <row r="562" spans="1:7">
      <c r="A562" s="269"/>
      <c r="B562" s="703" t="s">
        <v>329</v>
      </c>
      <c r="D562" s="1005" t="s">
        <v>985</v>
      </c>
      <c r="E562" s="1005"/>
      <c r="F562" s="1005"/>
      <c r="G562" s="57"/>
    </row>
    <row r="563" spans="1:7">
      <c r="A563" s="23"/>
      <c r="B563" s="699"/>
      <c r="D563" s="335"/>
    </row>
    <row r="564" spans="1:7">
      <c r="A564" s="23"/>
      <c r="B564" s="703" t="s">
        <v>329</v>
      </c>
      <c r="D564" s="1006" t="s">
        <v>1230</v>
      </c>
      <c r="E564" s="1006"/>
      <c r="F564" s="1006"/>
    </row>
    <row r="565" spans="1:7">
      <c r="A565" s="23"/>
      <c r="B565" s="699"/>
      <c r="D565" s="1006"/>
      <c r="E565" s="1006"/>
      <c r="F565" s="1006"/>
    </row>
    <row r="566" spans="1:7">
      <c r="A566" s="23"/>
      <c r="B566" s="712"/>
      <c r="D566" s="1006"/>
      <c r="E566" s="1006"/>
      <c r="F566" s="1006"/>
    </row>
    <row r="567" spans="1:7">
      <c r="A567" s="23"/>
      <c r="B567" s="699"/>
      <c r="D567" s="495"/>
    </row>
    <row r="568" spans="1:7" s="706" customFormat="1">
      <c r="A568" s="712"/>
      <c r="B568" s="703" t="s">
        <v>329</v>
      </c>
      <c r="C568" s="713"/>
      <c r="D568" s="1006" t="s">
        <v>1231</v>
      </c>
      <c r="E568" s="1006"/>
      <c r="F568" s="1006"/>
      <c r="G568" s="7"/>
    </row>
    <row r="569" spans="1:7" s="706" customFormat="1">
      <c r="A569" s="712"/>
      <c r="B569" s="712"/>
      <c r="C569" s="713"/>
      <c r="D569" s="1006"/>
      <c r="E569" s="1006"/>
      <c r="F569" s="1006"/>
      <c r="G569" s="7"/>
    </row>
    <row r="570" spans="1:7" s="706" customFormat="1">
      <c r="A570" s="712"/>
      <c r="B570" s="712"/>
      <c r="C570" s="713"/>
      <c r="D570" s="1006"/>
      <c r="E570" s="1006"/>
      <c r="F570" s="1006"/>
      <c r="G570" s="7"/>
    </row>
    <row r="571" spans="1:7" s="706" customFormat="1">
      <c r="A571" s="712"/>
      <c r="B571" s="712"/>
      <c r="C571" s="713"/>
      <c r="D571" s="1006"/>
      <c r="E571" s="1006"/>
      <c r="F571" s="1006"/>
      <c r="G571" s="7"/>
    </row>
    <row r="572" spans="1:7" s="706" customFormat="1">
      <c r="A572" s="712"/>
      <c r="B572" s="712"/>
      <c r="C572" s="713"/>
      <c r="D572" s="718"/>
      <c r="E572" s="718"/>
      <c r="F572" s="718"/>
      <c r="G572" s="7"/>
    </row>
    <row r="573" spans="1:7">
      <c r="A573" s="23"/>
      <c r="B573" s="703" t="s">
        <v>329</v>
      </c>
      <c r="D573" s="1006" t="s">
        <v>1232</v>
      </c>
      <c r="E573" s="1006"/>
      <c r="F573" s="1006"/>
    </row>
    <row r="574" spans="1:7">
      <c r="A574" s="23"/>
      <c r="B574" s="699"/>
      <c r="D574" s="1006"/>
      <c r="E574" s="1006"/>
      <c r="F574" s="1006"/>
    </row>
    <row r="575" spans="1:7">
      <c r="A575" s="23"/>
      <c r="B575" s="699"/>
      <c r="D575" s="393"/>
    </row>
    <row r="576" spans="1:7" s="706" customFormat="1">
      <c r="A576" s="712"/>
      <c r="B576" s="703" t="s">
        <v>329</v>
      </c>
      <c r="C576" s="713"/>
      <c r="D576" s="1005" t="s">
        <v>1233</v>
      </c>
      <c r="E576" s="1005"/>
      <c r="F576" s="1005"/>
      <c r="G576" s="7"/>
    </row>
    <row r="577" spans="1:7" s="706" customFormat="1">
      <c r="A577" s="712"/>
      <c r="B577" s="712"/>
      <c r="C577" s="713"/>
      <c r="D577" s="1005"/>
      <c r="E577" s="1005"/>
      <c r="F577" s="1005"/>
      <c r="G577" s="7"/>
    </row>
    <row r="578" spans="1:7" s="706" customFormat="1">
      <c r="A578" s="712"/>
      <c r="B578" s="712"/>
      <c r="C578" s="713"/>
      <c r="D578" s="393"/>
      <c r="E578" s="7"/>
      <c r="F578" s="7"/>
      <c r="G578" s="7"/>
    </row>
    <row r="579" spans="1:7">
      <c r="A579" s="270"/>
      <c r="B579" s="703" t="s">
        <v>329</v>
      </c>
      <c r="D579" s="1005" t="s">
        <v>980</v>
      </c>
      <c r="E579" s="1005"/>
      <c r="F579" s="1005"/>
    </row>
    <row r="580" spans="1:7">
      <c r="A580" s="270"/>
      <c r="B580" s="270"/>
      <c r="D580" s="393"/>
    </row>
    <row r="581" spans="1:7">
      <c r="A581" s="270"/>
      <c r="B581" s="703" t="s">
        <v>329</v>
      </c>
      <c r="D581" s="1005" t="s">
        <v>1234</v>
      </c>
      <c r="E581" s="1005"/>
      <c r="F581" s="1005"/>
    </row>
    <row r="582" spans="1:7">
      <c r="A582" s="270"/>
      <c r="B582" s="270"/>
      <c r="D582" s="1005"/>
      <c r="E582" s="1005"/>
      <c r="F582" s="1005"/>
    </row>
    <row r="583" spans="1:7">
      <c r="D583" s="1005"/>
      <c r="E583" s="1005"/>
      <c r="F583" s="1005"/>
    </row>
    <row r="584" spans="1:7">
      <c r="D584" s="1005"/>
      <c r="E584" s="1005"/>
      <c r="F584" s="1005"/>
    </row>
    <row r="585" spans="1:7" s="706" customFormat="1">
      <c r="A585" s="713"/>
      <c r="B585" s="713"/>
      <c r="C585" s="713"/>
      <c r="D585" s="1005"/>
      <c r="E585" s="1005"/>
      <c r="F585" s="1005"/>
      <c r="G585" s="7"/>
    </row>
    <row r="586" spans="1:7" s="706" customFormat="1">
      <c r="A586" s="713"/>
      <c r="B586" s="713"/>
      <c r="C586" s="713"/>
      <c r="D586" s="1005"/>
      <c r="E586" s="1005"/>
      <c r="F586" s="1005"/>
      <c r="G586" s="7"/>
    </row>
    <row r="587" spans="1:7"/>
    <row r="588" spans="1:7">
      <c r="A588" s="983" t="s">
        <v>1214</v>
      </c>
      <c r="B588" s="983"/>
      <c r="C588" s="983"/>
      <c r="D588" s="983"/>
      <c r="E588" s="983"/>
      <c r="F588" s="983"/>
      <c r="G588" s="983"/>
    </row>
    <row r="589" spans="1:7"/>
    <row r="590" spans="1:7">
      <c r="D590" s="973" t="s">
        <v>1314</v>
      </c>
      <c r="E590" s="973"/>
      <c r="F590" s="973"/>
    </row>
    <row r="591" spans="1:7">
      <c r="D591" s="974" t="s">
        <v>1315</v>
      </c>
      <c r="E591" s="974"/>
      <c r="F591" s="974"/>
    </row>
    <row r="592" spans="1:7" s="743" customFormat="1">
      <c r="A592" s="729"/>
      <c r="B592" s="729"/>
      <c r="C592" s="729"/>
      <c r="D592" s="747"/>
      <c r="E592" s="746"/>
      <c r="F592" s="746"/>
      <c r="G592" s="7"/>
    </row>
    <row r="593" spans="1:7" s="39" customFormat="1">
      <c r="A593" s="420"/>
      <c r="B593" s="703" t="s">
        <v>329</v>
      </c>
      <c r="C593" s="282"/>
      <c r="D593" s="975" t="s">
        <v>1316</v>
      </c>
      <c r="E593" s="975"/>
      <c r="F593" s="975"/>
      <c r="G593" s="133"/>
    </row>
    <row r="594" spans="1:7">
      <c r="D594" s="975"/>
      <c r="E594" s="975"/>
      <c r="F594" s="975"/>
    </row>
    <row r="595" spans="1:7">
      <c r="D595" s="975"/>
      <c r="E595" s="975"/>
      <c r="F595" s="975"/>
    </row>
    <row r="596" spans="1:7"/>
    <row r="597" spans="1:7">
      <c r="A597" s="983" t="s">
        <v>1215</v>
      </c>
      <c r="B597" s="983"/>
      <c r="C597" s="983"/>
      <c r="D597" s="983"/>
      <c r="E597" s="983"/>
      <c r="F597" s="983"/>
      <c r="G597" s="983"/>
    </row>
    <row r="598" spans="1:7">
      <c r="A598" s="138"/>
      <c r="B598" s="138"/>
      <c r="G598" s="57"/>
    </row>
    <row r="599" spans="1:7">
      <c r="A599" s="266"/>
      <c r="B599" s="698"/>
      <c r="C599" s="264"/>
      <c r="D599" s="976" t="s">
        <v>1317</v>
      </c>
      <c r="E599" s="976"/>
      <c r="F599" s="976"/>
      <c r="G599" s="57"/>
    </row>
    <row r="600" spans="1:7">
      <c r="A600" s="266"/>
      <c r="B600" s="698"/>
      <c r="C600" s="264"/>
      <c r="D600" s="976"/>
      <c r="E600" s="976"/>
      <c r="F600" s="976"/>
      <c r="G600" s="57"/>
    </row>
    <row r="601" spans="1:7">
      <c r="C601" s="269"/>
      <c r="D601" s="974" t="s">
        <v>1318</v>
      </c>
      <c r="E601" s="974"/>
      <c r="F601" s="974"/>
      <c r="G601" s="57"/>
    </row>
    <row r="602" spans="1:7" s="743" customFormat="1">
      <c r="A602" s="729"/>
      <c r="B602" s="729"/>
      <c r="C602" s="744"/>
      <c r="D602" s="748"/>
      <c r="E602" s="748"/>
      <c r="F602" s="748"/>
      <c r="G602" s="57"/>
    </row>
    <row r="603" spans="1:7">
      <c r="A603" s="23"/>
      <c r="B603" s="703" t="s">
        <v>329</v>
      </c>
      <c r="D603" s="974" t="s">
        <v>467</v>
      </c>
      <c r="E603" s="974"/>
      <c r="F603" s="974"/>
      <c r="G603" s="57"/>
    </row>
    <row r="604" spans="1:7">
      <c r="C604" s="277"/>
      <c r="E604" s="12"/>
      <c r="G604" s="57"/>
    </row>
    <row r="605" spans="1:7">
      <c r="A605" s="23"/>
      <c r="B605" s="703" t="s">
        <v>329</v>
      </c>
      <c r="D605" s="977" t="s">
        <v>1319</v>
      </c>
      <c r="E605" s="977"/>
      <c r="F605" s="977"/>
      <c r="G605" s="57"/>
    </row>
    <row r="606" spans="1:7">
      <c r="D606" s="977"/>
      <c r="E606" s="977"/>
      <c r="F606" s="977"/>
      <c r="G606" s="57"/>
    </row>
    <row r="607" spans="1:7">
      <c r="D607" s="12"/>
      <c r="G607" s="57"/>
    </row>
    <row r="608" spans="1:7">
      <c r="B608" s="703" t="s">
        <v>329</v>
      </c>
      <c r="D608" s="977" t="s">
        <v>1320</v>
      </c>
      <c r="E608" s="977"/>
      <c r="F608" s="977"/>
      <c r="G608" s="57"/>
    </row>
    <row r="609" spans="1:7">
      <c r="C609" s="277"/>
      <c r="D609" s="977"/>
      <c r="E609" s="977"/>
      <c r="F609" s="977"/>
      <c r="G609" s="57"/>
    </row>
    <row r="610" spans="1:7">
      <c r="C610" s="277"/>
      <c r="G610" s="57"/>
    </row>
    <row r="611" spans="1:7">
      <c r="B611" s="703" t="s">
        <v>329</v>
      </c>
      <c r="C611" s="277"/>
      <c r="D611" s="977" t="s">
        <v>1321</v>
      </c>
      <c r="E611" s="977"/>
      <c r="F611" s="977"/>
      <c r="G611" s="57"/>
    </row>
    <row r="612" spans="1:7">
      <c r="C612" s="277"/>
      <c r="D612" s="977"/>
      <c r="E612" s="977"/>
      <c r="F612" s="977"/>
      <c r="G612" s="57"/>
    </row>
    <row r="613" spans="1:7">
      <c r="C613" s="277"/>
      <c r="G613" s="57"/>
    </row>
    <row r="614" spans="1:7">
      <c r="A614" s="983" t="s">
        <v>1216</v>
      </c>
      <c r="B614" s="983"/>
      <c r="C614" s="983"/>
      <c r="D614" s="983"/>
      <c r="E614" s="983"/>
      <c r="F614" s="983"/>
      <c r="G614" s="983"/>
    </row>
    <row r="615" spans="1:7">
      <c r="A615" s="276"/>
      <c r="B615" s="276"/>
      <c r="C615" s="276"/>
      <c r="G615" s="57"/>
    </row>
    <row r="616" spans="1:7">
      <c r="C616" s="23"/>
      <c r="D616" s="973" t="s">
        <v>1322</v>
      </c>
      <c r="E616" s="973"/>
      <c r="F616" s="973"/>
      <c r="G616" s="57"/>
    </row>
    <row r="617" spans="1:7">
      <c r="A617" s="23"/>
      <c r="B617" s="699"/>
      <c r="C617" s="274"/>
      <c r="D617" s="50"/>
      <c r="G617" s="57"/>
    </row>
    <row r="618" spans="1:7">
      <c r="A618" s="270"/>
      <c r="B618" s="703" t="s">
        <v>329</v>
      </c>
      <c r="C618" s="274"/>
      <c r="D618" s="1018" t="s">
        <v>1323</v>
      </c>
      <c r="E618" s="1018"/>
      <c r="F618" s="1018"/>
      <c r="G618" s="57"/>
    </row>
    <row r="619" spans="1:7">
      <c r="C619" s="274"/>
      <c r="D619" s="1018"/>
      <c r="E619" s="1018"/>
      <c r="F619" s="1018"/>
      <c r="G619" s="57"/>
    </row>
    <row r="620" spans="1:7">
      <c r="C620" s="274"/>
      <c r="D620" s="1018"/>
      <c r="E620" s="1018"/>
      <c r="F620" s="1018"/>
      <c r="G620" s="57"/>
    </row>
    <row r="621" spans="1:7">
      <c r="C621" s="274"/>
      <c r="D621" s="1018"/>
      <c r="E621" s="1018"/>
      <c r="F621" s="1018"/>
      <c r="G621" s="57"/>
    </row>
    <row r="622" spans="1:7">
      <c r="C622" s="274"/>
      <c r="D622" s="1018"/>
      <c r="E622" s="1018"/>
      <c r="F622" s="1018"/>
      <c r="G622" s="57"/>
    </row>
    <row r="623" spans="1:7">
      <c r="C623" s="274"/>
      <c r="D623" s="1018"/>
      <c r="E623" s="1018"/>
      <c r="F623" s="1018"/>
      <c r="G623" s="57"/>
    </row>
    <row r="624" spans="1:7" s="743" customFormat="1">
      <c r="A624" s="729"/>
      <c r="B624" s="729"/>
      <c r="C624" s="274"/>
      <c r="D624" s="749"/>
      <c r="E624" s="749"/>
      <c r="F624" s="749"/>
      <c r="G624" s="57"/>
    </row>
    <row r="625" spans="1:7">
      <c r="A625" s="270"/>
      <c r="B625" s="703" t="s">
        <v>329</v>
      </c>
      <c r="C625" s="274"/>
      <c r="D625" s="1018" t="s">
        <v>1324</v>
      </c>
      <c r="E625" s="1018"/>
      <c r="F625" s="1018"/>
      <c r="G625" s="57"/>
    </row>
    <row r="626" spans="1:7">
      <c r="A626" s="275"/>
      <c r="B626" s="275"/>
      <c r="C626" s="275"/>
      <c r="D626" s="1018"/>
      <c r="E626" s="1018"/>
      <c r="F626" s="1018"/>
      <c r="G626" s="57"/>
    </row>
    <row r="627" spans="1:7">
      <c r="A627" s="275"/>
      <c r="B627" s="275"/>
      <c r="C627" s="275"/>
      <c r="D627" s="154"/>
      <c r="E627" s="150"/>
      <c r="F627" s="150"/>
      <c r="G627" s="57"/>
    </row>
    <row r="628" spans="1:7">
      <c r="A628" s="270"/>
      <c r="B628" s="703" t="s">
        <v>329</v>
      </c>
      <c r="C628" s="275"/>
      <c r="D628" s="975" t="s">
        <v>1325</v>
      </c>
      <c r="E628" s="975"/>
      <c r="F628" s="975"/>
      <c r="G628" s="57"/>
    </row>
    <row r="629" spans="1:7">
      <c r="A629" s="270"/>
      <c r="B629" s="270"/>
      <c r="C629" s="275"/>
      <c r="D629" s="975"/>
      <c r="E629" s="975"/>
      <c r="F629" s="975"/>
      <c r="G629" s="57"/>
    </row>
    <row r="630" spans="1:7">
      <c r="A630" s="270"/>
      <c r="B630" s="270"/>
      <c r="C630" s="275"/>
      <c r="D630" s="975"/>
      <c r="E630" s="975"/>
      <c r="F630" s="975"/>
      <c r="G630" s="57"/>
    </row>
    <row r="631" spans="1:7">
      <c r="A631" s="275"/>
      <c r="B631" s="275"/>
      <c r="C631" s="275"/>
      <c r="D631" s="975"/>
      <c r="E631" s="975"/>
      <c r="F631" s="975"/>
      <c r="G631" s="57"/>
    </row>
    <row r="632" spans="1:7" s="743" customFormat="1">
      <c r="A632" s="275"/>
      <c r="B632" s="275"/>
      <c r="C632" s="275"/>
      <c r="D632" s="750"/>
      <c r="E632" s="750"/>
      <c r="F632" s="750"/>
      <c r="G632" s="57"/>
    </row>
    <row r="633" spans="1:7">
      <c r="A633" s="275"/>
      <c r="B633" s="703" t="s">
        <v>329</v>
      </c>
      <c r="C633" s="275"/>
      <c r="D633" s="1023" t="s">
        <v>1326</v>
      </c>
      <c r="E633" s="1023"/>
      <c r="F633" s="1023"/>
      <c r="G633" s="57"/>
    </row>
    <row r="634" spans="1:7">
      <c r="A634" s="275"/>
      <c r="B634" s="275"/>
      <c r="C634" s="275"/>
      <c r="D634" s="751"/>
      <c r="E634" s="751"/>
      <c r="F634" s="751"/>
      <c r="G634" s="57"/>
    </row>
    <row r="635" spans="1:7">
      <c r="A635" s="983" t="s">
        <v>1217</v>
      </c>
      <c r="B635" s="983"/>
      <c r="C635" s="983"/>
      <c r="D635" s="983"/>
      <c r="E635" s="983"/>
      <c r="F635" s="983"/>
      <c r="G635" s="983"/>
    </row>
    <row r="636" spans="1:7">
      <c r="A636" s="138"/>
      <c r="B636" s="138"/>
      <c r="C636" s="275"/>
      <c r="D636" s="150"/>
      <c r="E636" s="150"/>
      <c r="F636" s="150"/>
      <c r="G636" s="57"/>
    </row>
    <row r="637" spans="1:7">
      <c r="C637" s="276"/>
      <c r="D637" s="1024" t="s">
        <v>1376</v>
      </c>
      <c r="E637" s="1024"/>
      <c r="F637" s="1024"/>
      <c r="G637" s="57"/>
    </row>
    <row r="638" spans="1:7">
      <c r="A638" s="269"/>
      <c r="B638" s="269"/>
      <c r="C638" s="269"/>
      <c r="D638" s="1025" t="s">
        <v>1377</v>
      </c>
      <c r="E638" s="1025"/>
      <c r="F638" s="1025"/>
      <c r="G638" s="57"/>
    </row>
    <row r="639" spans="1:7" s="743" customFormat="1">
      <c r="A639" s="744"/>
      <c r="B639" s="744"/>
      <c r="C639" s="744"/>
      <c r="D639" s="758"/>
      <c r="E639" s="758"/>
      <c r="F639" s="758"/>
      <c r="G639" s="57"/>
    </row>
    <row r="640" spans="1:7" ht="14.5" customHeight="1">
      <c r="A640" s="270"/>
      <c r="B640" s="703" t="s">
        <v>329</v>
      </c>
      <c r="C640" s="275"/>
      <c r="D640" s="971" t="s">
        <v>1378</v>
      </c>
      <c r="E640" s="971"/>
      <c r="F640" s="971"/>
      <c r="G640" s="57"/>
    </row>
    <row r="641" spans="1:11">
      <c r="A641" s="270"/>
      <c r="B641" s="270"/>
      <c r="C641" s="275"/>
      <c r="D641" s="971"/>
      <c r="E641" s="971"/>
      <c r="F641" s="971"/>
      <c r="G641" s="57"/>
    </row>
    <row r="642" spans="1:11">
      <c r="A642" s="270"/>
      <c r="B642" s="270"/>
      <c r="C642" s="275"/>
      <c r="D642" s="971"/>
      <c r="E642" s="971"/>
      <c r="F642" s="971"/>
      <c r="G642" s="57"/>
    </row>
    <row r="643" spans="1:11">
      <c r="A643" s="270"/>
      <c r="B643" s="270"/>
      <c r="C643" s="275"/>
      <c r="D643" s="971"/>
      <c r="E643" s="971"/>
      <c r="F643" s="971"/>
      <c r="G643" s="57"/>
    </row>
    <row r="644" spans="1:11" s="706" customFormat="1">
      <c r="A644" s="270"/>
      <c r="B644" s="270"/>
      <c r="C644" s="275"/>
      <c r="D644" s="971"/>
      <c r="E644" s="971"/>
      <c r="F644" s="971"/>
      <c r="G644" s="57"/>
    </row>
    <row r="645" spans="1:11" s="743" customFormat="1">
      <c r="A645" s="738"/>
      <c r="B645" s="738"/>
      <c r="C645" s="275"/>
      <c r="D645" s="760"/>
      <c r="E645" s="760"/>
      <c r="F645" s="760"/>
      <c r="G645" s="57"/>
    </row>
    <row r="646" spans="1:11" s="706" customFormat="1">
      <c r="A646" s="270"/>
      <c r="B646" s="703" t="s">
        <v>329</v>
      </c>
      <c r="C646" s="275"/>
      <c r="D646" s="1001" t="s">
        <v>1228</v>
      </c>
      <c r="E646" s="1001"/>
      <c r="F646" s="1001"/>
      <c r="G646" s="57"/>
    </row>
    <row r="647" spans="1:11" s="706" customFormat="1">
      <c r="A647" s="270"/>
      <c r="B647" s="270"/>
      <c r="C647" s="275"/>
      <c r="D647" s="1002" t="s">
        <v>1379</v>
      </c>
      <c r="E647" s="1002"/>
      <c r="F647" s="1002"/>
      <c r="G647" s="57"/>
    </row>
    <row r="648" spans="1:11" s="706" customFormat="1">
      <c r="A648" s="270"/>
      <c r="B648" s="270"/>
      <c r="C648" s="275"/>
      <c r="D648" s="1002"/>
      <c r="E648" s="1002"/>
      <c r="F648" s="1002"/>
      <c r="G648" s="57"/>
    </row>
    <row r="649" spans="1:11" s="706" customFormat="1">
      <c r="A649" s="270"/>
      <c r="B649" s="270"/>
      <c r="C649" s="275"/>
      <c r="D649" s="1002"/>
      <c r="E649" s="1002"/>
      <c r="F649" s="1002"/>
      <c r="G649" s="57"/>
    </row>
    <row r="650" spans="1:11" s="706" customFormat="1">
      <c r="A650" s="270"/>
      <c r="B650" s="270"/>
      <c r="C650" s="275"/>
      <c r="D650" s="1002"/>
      <c r="E650" s="1002"/>
      <c r="F650" s="1002"/>
      <c r="G650" s="57"/>
    </row>
    <row r="651" spans="1:11" s="706" customFormat="1">
      <c r="A651" s="270"/>
      <c r="B651" s="270"/>
      <c r="C651" s="275"/>
      <c r="D651" s="1002"/>
      <c r="E651" s="1002"/>
      <c r="F651" s="1002"/>
      <c r="G651" s="57"/>
    </row>
    <row r="652" spans="1:11" s="706" customFormat="1">
      <c r="A652" s="270"/>
      <c r="B652" s="270"/>
      <c r="C652" s="275"/>
      <c r="D652" s="1003" t="s">
        <v>1380</v>
      </c>
      <c r="E652" s="1003"/>
      <c r="F652" s="1003"/>
      <c r="G652" s="57"/>
    </row>
    <row r="653" spans="1:11">
      <c r="A653" s="275"/>
      <c r="B653" s="275"/>
      <c r="C653" s="275"/>
      <c r="D653" s="150"/>
      <c r="E653" s="150"/>
      <c r="F653" s="150"/>
      <c r="G653" s="57"/>
    </row>
    <row r="654" spans="1:11">
      <c r="A654" s="983" t="s">
        <v>1218</v>
      </c>
      <c r="B654" s="983"/>
      <c r="C654" s="983"/>
      <c r="D654" s="983"/>
      <c r="E654" s="983"/>
      <c r="F654" s="983"/>
      <c r="G654" s="983"/>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1" t="s">
        <v>106</v>
      </c>
      <c r="E656" s="981"/>
      <c r="F656" s="981"/>
      <c r="G656" s="57"/>
      <c r="H656" s="278"/>
      <c r="I656" s="278"/>
      <c r="J656" s="278"/>
      <c r="K656" s="278"/>
    </row>
    <row r="657" spans="1:11">
      <c r="A657" s="276"/>
      <c r="B657" s="276"/>
      <c r="C657" s="276"/>
      <c r="D657" s="981" t="s">
        <v>130</v>
      </c>
      <c r="E657" s="981"/>
      <c r="F657" s="981"/>
      <c r="G657" s="57"/>
      <c r="H657" s="278"/>
      <c r="I657" s="278"/>
      <c r="J657" s="278"/>
      <c r="K657" s="278"/>
    </row>
    <row r="658" spans="1:11">
      <c r="A658" s="269"/>
      <c r="B658" s="269"/>
      <c r="C658" s="269"/>
      <c r="D658" s="982" t="s">
        <v>1254</v>
      </c>
      <c r="E658" s="982"/>
      <c r="F658" s="982"/>
      <c r="G658" s="57"/>
      <c r="H658" s="278"/>
      <c r="I658" s="278"/>
      <c r="J658" s="278"/>
      <c r="K658" s="278"/>
    </row>
    <row r="659" spans="1:11">
      <c r="A659" s="269"/>
      <c r="B659" s="269"/>
      <c r="C659" s="269"/>
      <c r="G659" s="57"/>
      <c r="H659" s="278"/>
      <c r="I659" s="278"/>
      <c r="J659" s="278"/>
      <c r="K659" s="278"/>
    </row>
    <row r="660" spans="1:11">
      <c r="A660" s="270"/>
      <c r="B660" s="703" t="s">
        <v>329</v>
      </c>
      <c r="C660" s="269"/>
      <c r="D660" s="982" t="s">
        <v>981</v>
      </c>
      <c r="E660" s="982"/>
      <c r="F660" s="982"/>
      <c r="G660" s="57"/>
      <c r="H660" s="278"/>
      <c r="I660" s="278"/>
      <c r="J660" s="278"/>
      <c r="K660" s="278"/>
    </row>
    <row r="661" spans="1:11">
      <c r="A661" s="269"/>
      <c r="B661" s="269"/>
      <c r="C661" s="269"/>
      <c r="D661" s="982" t="s">
        <v>992</v>
      </c>
      <c r="E661" s="982"/>
      <c r="F661" s="982"/>
      <c r="G661" s="57"/>
      <c r="H661" s="278"/>
      <c r="I661" s="278"/>
      <c r="J661" s="278"/>
      <c r="K661" s="278"/>
    </row>
    <row r="662" spans="1:11">
      <c r="A662" s="269"/>
      <c r="B662" s="269"/>
      <c r="C662" s="269"/>
      <c r="D662" s="6"/>
      <c r="E662" s="961" t="s">
        <v>1255</v>
      </c>
      <c r="F662" s="961"/>
      <c r="G662" s="57"/>
      <c r="H662" s="278"/>
      <c r="I662" s="278"/>
      <c r="J662" s="278"/>
      <c r="K662" s="278"/>
    </row>
    <row r="663" spans="1:11">
      <c r="A663" s="269"/>
      <c r="B663" s="269"/>
      <c r="C663" s="269"/>
      <c r="D663" s="6"/>
      <c r="E663" s="961"/>
      <c r="F663" s="961"/>
      <c r="G663" s="57"/>
      <c r="H663" s="278"/>
      <c r="I663" s="278"/>
      <c r="J663" s="278"/>
      <c r="K663" s="278"/>
    </row>
    <row r="664" spans="1:11">
      <c r="A664" s="269"/>
      <c r="B664" s="269"/>
      <c r="C664" s="269"/>
      <c r="D664" s="279"/>
      <c r="E664" s="138"/>
      <c r="G664" s="57"/>
      <c r="H664" s="278"/>
      <c r="I664" s="278"/>
      <c r="J664" s="278"/>
      <c r="K664" s="278"/>
    </row>
    <row r="665" spans="1:11">
      <c r="A665" s="270"/>
      <c r="B665" s="703" t="s">
        <v>329</v>
      </c>
      <c r="C665" s="269"/>
      <c r="D665" s="957" t="s">
        <v>1256</v>
      </c>
      <c r="E665" s="957"/>
      <c r="F665" s="957"/>
      <c r="G665" s="57"/>
      <c r="H665" s="278"/>
      <c r="I665" s="278"/>
      <c r="J665" s="278"/>
      <c r="K665" s="278"/>
    </row>
    <row r="666" spans="1:11">
      <c r="A666" s="23"/>
      <c r="B666" s="699"/>
      <c r="C666" s="269"/>
      <c r="D666" s="957"/>
      <c r="E666" s="957"/>
      <c r="F666" s="957"/>
      <c r="G666" s="57"/>
      <c r="H666" s="278"/>
      <c r="I666" s="278"/>
      <c r="J666" s="278"/>
      <c r="K666" s="278"/>
    </row>
    <row r="667" spans="1:11">
      <c r="A667" s="269"/>
      <c r="B667" s="269"/>
      <c r="C667" s="269"/>
      <c r="D667" s="957"/>
      <c r="E667" s="957"/>
      <c r="F667" s="957"/>
      <c r="G667" s="57"/>
      <c r="H667" s="278"/>
      <c r="I667" s="278"/>
      <c r="J667" s="278"/>
      <c r="K667" s="278"/>
    </row>
    <row r="668" spans="1:11">
      <c r="A668" s="269"/>
      <c r="B668" s="269"/>
      <c r="C668" s="269"/>
      <c r="G668" s="57"/>
      <c r="H668" s="278"/>
      <c r="I668" s="278"/>
      <c r="J668" s="278"/>
      <c r="K668" s="278"/>
    </row>
    <row r="669" spans="1:11">
      <c r="A669" s="270"/>
      <c r="B669" s="703" t="s">
        <v>329</v>
      </c>
      <c r="C669" s="269"/>
      <c r="D669" s="982" t="s">
        <v>1022</v>
      </c>
      <c r="E669" s="982"/>
      <c r="F669" s="982"/>
      <c r="G669" s="57"/>
      <c r="H669" s="278"/>
      <c r="I669" s="278"/>
      <c r="J669" s="278"/>
      <c r="K669" s="278"/>
    </row>
    <row r="670" spans="1:11">
      <c r="A670" s="270"/>
      <c r="B670" s="270"/>
      <c r="C670" s="269"/>
      <c r="D670" s="982" t="s">
        <v>992</v>
      </c>
      <c r="E670" s="982"/>
      <c r="F670" s="982"/>
      <c r="G670" s="57"/>
      <c r="H670" s="278"/>
      <c r="I670" s="278"/>
      <c r="J670" s="278"/>
      <c r="K670" s="278"/>
    </row>
    <row r="671" spans="1:11">
      <c r="A671" s="269"/>
      <c r="B671" s="269"/>
      <c r="C671" s="269"/>
      <c r="D671" s="6"/>
      <c r="E671" s="987" t="s">
        <v>1257</v>
      </c>
      <c r="F671" s="987"/>
      <c r="G671" s="57"/>
      <c r="H671" s="278"/>
      <c r="I671" s="278"/>
      <c r="J671" s="278"/>
      <c r="K671" s="278"/>
    </row>
    <row r="672" spans="1:11">
      <c r="A672" s="269"/>
      <c r="B672" s="269"/>
      <c r="C672" s="269"/>
      <c r="D672" s="50"/>
      <c r="G672" s="57"/>
      <c r="H672" s="278"/>
      <c r="I672" s="278"/>
      <c r="J672" s="278"/>
      <c r="K672" s="278"/>
    </row>
    <row r="673" spans="1:11">
      <c r="A673" s="270"/>
      <c r="B673" s="703" t="s">
        <v>329</v>
      </c>
      <c r="C673" s="269"/>
      <c r="D673" s="980" t="s">
        <v>1267</v>
      </c>
      <c r="E673" s="980"/>
      <c r="F673" s="980"/>
      <c r="G673" s="57"/>
      <c r="H673" s="278"/>
      <c r="I673" s="278"/>
      <c r="J673" s="278"/>
      <c r="K673" s="278"/>
    </row>
    <row r="674" spans="1:11">
      <c r="A674" s="269"/>
      <c r="B674" s="269"/>
      <c r="C674" s="269"/>
      <c r="D674" s="980"/>
      <c r="E674" s="980"/>
      <c r="F674" s="980"/>
      <c r="G674" s="57"/>
      <c r="H674" s="278"/>
      <c r="I674" s="278"/>
      <c r="J674" s="278"/>
      <c r="K674" s="278"/>
    </row>
    <row r="675" spans="1:11">
      <c r="A675" s="269"/>
      <c r="B675" s="269"/>
      <c r="C675" s="269"/>
      <c r="D675" s="980"/>
      <c r="E675" s="980"/>
      <c r="F675" s="980"/>
      <c r="G675" s="57"/>
      <c r="H675" s="278"/>
      <c r="I675" s="278"/>
      <c r="J675" s="278"/>
      <c r="K675" s="278"/>
    </row>
    <row r="676" spans="1:11">
      <c r="A676" s="269"/>
      <c r="B676" s="269"/>
      <c r="C676" s="269"/>
      <c r="D676" s="980"/>
      <c r="E676" s="980"/>
      <c r="F676" s="980"/>
      <c r="G676" s="57"/>
      <c r="H676" s="278"/>
      <c r="I676" s="278"/>
      <c r="J676" s="278"/>
      <c r="K676" s="278"/>
    </row>
    <row r="677" spans="1:11">
      <c r="A677" s="269"/>
      <c r="B677" s="269"/>
      <c r="C677" s="269"/>
      <c r="D677" s="980"/>
      <c r="E677" s="980"/>
      <c r="F677" s="980"/>
      <c r="G677" s="57"/>
      <c r="H677" s="278"/>
      <c r="I677" s="278"/>
      <c r="J677" s="278"/>
      <c r="K677" s="278"/>
    </row>
    <row r="678" spans="1:11" s="39" customFormat="1">
      <c r="A678" s="504"/>
      <c r="B678" s="504"/>
      <c r="C678" s="504"/>
      <c r="D678" s="980"/>
      <c r="E678" s="980"/>
      <c r="F678" s="980"/>
      <c r="G678" s="60"/>
      <c r="H678" s="281"/>
      <c r="I678" s="281"/>
      <c r="J678" s="281"/>
      <c r="K678" s="281"/>
    </row>
    <row r="679" spans="1:11" s="39" customFormat="1">
      <c r="A679" s="504"/>
      <c r="B679" s="504"/>
      <c r="C679" s="504"/>
      <c r="D679" s="725"/>
      <c r="E679" s="725"/>
      <c r="F679" s="725"/>
      <c r="G679" s="60"/>
      <c r="H679" s="281"/>
      <c r="I679" s="281"/>
      <c r="J679" s="281"/>
      <c r="K679" s="281"/>
    </row>
    <row r="680" spans="1:11">
      <c r="A680" s="270"/>
      <c r="B680" s="703" t="s">
        <v>329</v>
      </c>
      <c r="C680" s="269"/>
      <c r="D680" s="980" t="s">
        <v>1258</v>
      </c>
      <c r="E680" s="980"/>
      <c r="F680" s="980"/>
      <c r="G680" s="57"/>
      <c r="H680" s="278"/>
      <c r="I680" s="278"/>
      <c r="J680" s="278"/>
      <c r="K680" s="278"/>
    </row>
    <row r="681" spans="1:11">
      <c r="A681" s="269"/>
      <c r="B681" s="269"/>
      <c r="C681" s="269"/>
      <c r="D681" s="980"/>
      <c r="E681" s="980"/>
      <c r="F681" s="980"/>
      <c r="G681" s="57"/>
      <c r="H681" s="278"/>
      <c r="I681" s="278"/>
      <c r="J681" s="278"/>
      <c r="K681" s="278"/>
    </row>
    <row r="682" spans="1:11">
      <c r="A682" s="269"/>
      <c r="B682" s="269"/>
      <c r="C682" s="269"/>
      <c r="D682" s="980"/>
      <c r="E682" s="980"/>
      <c r="F682" s="980"/>
      <c r="G682" s="57"/>
      <c r="H682" s="278"/>
      <c r="I682" s="278"/>
      <c r="J682" s="278"/>
      <c r="K682" s="278"/>
    </row>
    <row r="683" spans="1:11" ht="15" customHeight="1">
      <c r="A683" s="269"/>
      <c r="B683" s="269"/>
      <c r="C683" s="269"/>
      <c r="D683" s="980"/>
      <c r="E683" s="980"/>
      <c r="F683" s="980"/>
      <c r="G683" s="57"/>
      <c r="H683" s="278"/>
      <c r="I683" s="278"/>
      <c r="J683" s="278"/>
      <c r="K683" s="278"/>
    </row>
    <row r="684" spans="1:11" ht="15" customHeight="1">
      <c r="A684" s="269"/>
      <c r="B684" s="269"/>
      <c r="C684" s="269"/>
      <c r="D684" s="980"/>
      <c r="E684" s="980"/>
      <c r="F684" s="980"/>
      <c r="G684" s="57"/>
      <c r="H684" s="278"/>
      <c r="I684" s="278"/>
      <c r="J684" s="278"/>
      <c r="K684" s="278"/>
    </row>
    <row r="685" spans="1:11">
      <c r="A685" s="269"/>
      <c r="B685" s="269"/>
      <c r="C685" s="269"/>
      <c r="D685" s="980"/>
      <c r="E685" s="980"/>
      <c r="F685" s="980"/>
      <c r="G685" s="57"/>
      <c r="H685" s="278"/>
      <c r="I685" s="278"/>
      <c r="J685" s="278"/>
      <c r="K685" s="278"/>
    </row>
    <row r="686" spans="1:11">
      <c r="A686" s="269"/>
      <c r="B686" s="269"/>
      <c r="C686" s="269"/>
      <c r="D686" s="980"/>
      <c r="E686" s="980"/>
      <c r="F686" s="980"/>
      <c r="G686" s="57"/>
      <c r="H686" s="278"/>
      <c r="I686" s="278"/>
      <c r="J686" s="278"/>
      <c r="K686" s="278"/>
    </row>
    <row r="687" spans="1:11">
      <c r="A687" s="269"/>
      <c r="B687" s="269"/>
      <c r="C687" s="269"/>
      <c r="D687" s="980"/>
      <c r="E687" s="980"/>
      <c r="F687" s="980"/>
      <c r="G687" s="57"/>
      <c r="H687" s="278"/>
      <c r="I687" s="278"/>
      <c r="J687" s="278"/>
      <c r="K687" s="278"/>
    </row>
    <row r="688" spans="1:11" ht="15" customHeight="1">
      <c r="A688" s="269"/>
      <c r="B688" s="269"/>
      <c r="C688" s="269"/>
      <c r="D688" s="980"/>
      <c r="E688" s="980"/>
      <c r="F688" s="980"/>
      <c r="G688" s="57"/>
      <c r="H688" s="278"/>
      <c r="I688" s="278"/>
      <c r="J688" s="278"/>
      <c r="K688" s="278"/>
    </row>
    <row r="689" spans="1:11">
      <c r="A689" s="269"/>
      <c r="B689" s="269"/>
      <c r="C689" s="269"/>
      <c r="D689" s="980"/>
      <c r="E689" s="980"/>
      <c r="F689" s="980"/>
      <c r="G689" s="57"/>
      <c r="H689" s="278"/>
      <c r="I689" s="278"/>
      <c r="J689" s="278"/>
      <c r="K689" s="278"/>
    </row>
    <row r="690" spans="1:11">
      <c r="A690" s="269"/>
      <c r="B690" s="269"/>
      <c r="C690" s="269"/>
      <c r="D690" s="980"/>
      <c r="E690" s="980"/>
      <c r="F690" s="980"/>
      <c r="G690" s="57"/>
      <c r="H690" s="278"/>
      <c r="I690" s="278"/>
      <c r="J690" s="278"/>
      <c r="K690" s="278"/>
    </row>
    <row r="691" spans="1:11">
      <c r="A691" s="269"/>
      <c r="B691" s="269"/>
      <c r="C691" s="269"/>
      <c r="D691" s="980"/>
      <c r="E691" s="980"/>
      <c r="F691" s="980"/>
      <c r="G691" s="57"/>
      <c r="H691" s="278"/>
      <c r="I691" s="278"/>
      <c r="J691" s="278"/>
      <c r="K691" s="278"/>
    </row>
    <row r="692" spans="1:11" s="706" customFormat="1">
      <c r="A692" s="269"/>
      <c r="B692" s="269"/>
      <c r="C692" s="269"/>
      <c r="D692" s="725"/>
      <c r="E692" s="725"/>
      <c r="F692" s="725"/>
      <c r="G692" s="57"/>
      <c r="H692" s="278"/>
      <c r="I692" s="278"/>
      <c r="J692" s="278"/>
      <c r="K692" s="278"/>
    </row>
    <row r="693" spans="1:11">
      <c r="A693" s="270"/>
      <c r="B693" s="703" t="s">
        <v>329</v>
      </c>
      <c r="C693" s="269"/>
      <c r="D693" s="980" t="s">
        <v>1268</v>
      </c>
      <c r="E693" s="980"/>
      <c r="F693" s="980"/>
      <c r="G693" s="57"/>
      <c r="H693" s="278"/>
      <c r="I693" s="278"/>
      <c r="J693" s="278"/>
      <c r="K693" s="278"/>
    </row>
    <row r="694" spans="1:11">
      <c r="A694" s="269"/>
      <c r="B694" s="269"/>
      <c r="C694" s="269"/>
      <c r="D694" s="980"/>
      <c r="E694" s="980"/>
      <c r="F694" s="980"/>
      <c r="G694" s="57"/>
      <c r="H694" s="278"/>
      <c r="I694" s="278"/>
      <c r="J694" s="278"/>
      <c r="K694" s="278"/>
    </row>
    <row r="695" spans="1:11">
      <c r="A695" s="269"/>
      <c r="B695" s="269"/>
      <c r="C695" s="269"/>
      <c r="D695" s="980"/>
      <c r="E695" s="980"/>
      <c r="F695" s="980"/>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80" t="s">
        <v>1265</v>
      </c>
      <c r="E697" s="980"/>
      <c r="F697" s="980"/>
      <c r="G697" s="57"/>
      <c r="H697" s="278"/>
      <c r="I697" s="278"/>
      <c r="J697" s="278"/>
      <c r="K697" s="278"/>
    </row>
    <row r="698" spans="1:11" s="706" customFormat="1">
      <c r="A698" s="269"/>
      <c r="B698" s="269"/>
      <c r="C698" s="269"/>
      <c r="D698" s="980"/>
      <c r="E698" s="980"/>
      <c r="F698" s="980"/>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80" t="s">
        <v>1266</v>
      </c>
      <c r="E700" s="980"/>
      <c r="F700" s="980"/>
      <c r="G700" s="57"/>
      <c r="H700" s="278"/>
      <c r="I700" s="278"/>
      <c r="J700" s="278"/>
      <c r="K700" s="278"/>
    </row>
    <row r="701" spans="1:11" s="706" customFormat="1">
      <c r="A701" s="269"/>
      <c r="B701" s="269"/>
      <c r="C701" s="269"/>
      <c r="D701" s="980"/>
      <c r="E701" s="980"/>
      <c r="F701" s="980"/>
      <c r="G701" s="57"/>
      <c r="H701" s="278"/>
      <c r="I701" s="278"/>
      <c r="J701" s="278"/>
      <c r="K701" s="278"/>
    </row>
    <row r="702" spans="1:11" s="706" customFormat="1">
      <c r="A702" s="269"/>
      <c r="B702" s="269"/>
      <c r="C702" s="269"/>
      <c r="D702" s="980"/>
      <c r="E702" s="980"/>
      <c r="F702" s="980"/>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80" t="s">
        <v>1259</v>
      </c>
      <c r="E704" s="980"/>
      <c r="F704" s="980"/>
      <c r="G704" s="57"/>
      <c r="H704" s="278"/>
      <c r="I704" s="278"/>
      <c r="J704" s="278"/>
      <c r="K704" s="278"/>
    </row>
    <row r="705" spans="1:11">
      <c r="A705" s="269"/>
      <c r="B705" s="269"/>
      <c r="C705" s="269"/>
      <c r="D705" s="980"/>
      <c r="E705" s="980"/>
      <c r="F705" s="980"/>
      <c r="G705" s="57"/>
      <c r="H705" s="278"/>
      <c r="I705" s="278"/>
      <c r="J705" s="278"/>
      <c r="K705" s="278"/>
    </row>
    <row r="706" spans="1:11">
      <c r="A706" s="269"/>
      <c r="B706" s="269"/>
      <c r="C706" s="269"/>
      <c r="D706" s="980"/>
      <c r="E706" s="980"/>
      <c r="F706" s="980"/>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80" t="s">
        <v>1260</v>
      </c>
      <c r="E708" s="980"/>
      <c r="F708" s="980"/>
      <c r="G708" s="57"/>
      <c r="H708" s="278"/>
      <c r="I708" s="278"/>
      <c r="J708" s="278"/>
      <c r="K708" s="278"/>
    </row>
    <row r="709" spans="1:11">
      <c r="A709" s="269"/>
      <c r="B709" s="269"/>
      <c r="C709" s="269"/>
      <c r="D709" s="980"/>
      <c r="E709" s="980"/>
      <c r="F709" s="980"/>
      <c r="G709" s="57"/>
      <c r="H709" s="278"/>
      <c r="I709" s="278"/>
      <c r="J709" s="278"/>
      <c r="K709" s="278"/>
    </row>
    <row r="710" spans="1:11">
      <c r="A710" s="269"/>
      <c r="B710" s="269"/>
      <c r="C710" s="269"/>
      <c r="D710" s="980"/>
      <c r="E710" s="980"/>
      <c r="F710" s="980"/>
      <c r="G710" s="57"/>
      <c r="H710" s="278"/>
      <c r="I710" s="278"/>
      <c r="J710" s="278"/>
      <c r="K710" s="278"/>
    </row>
    <row r="711" spans="1:11">
      <c r="A711" s="269"/>
      <c r="B711" s="269"/>
      <c r="C711" s="269"/>
      <c r="D711" s="12"/>
      <c r="G711" s="57"/>
      <c r="H711" s="278"/>
      <c r="I711" s="278"/>
      <c r="J711" s="278"/>
      <c r="K711" s="278"/>
    </row>
    <row r="712" spans="1:11">
      <c r="A712" s="270"/>
      <c r="B712" s="703" t="s">
        <v>329</v>
      </c>
      <c r="C712" s="269"/>
      <c r="D712" s="957" t="s">
        <v>1261</v>
      </c>
      <c r="E712" s="957"/>
      <c r="F712" s="957"/>
      <c r="G712" s="57"/>
      <c r="H712" s="278"/>
      <c r="I712" s="278"/>
      <c r="J712" s="278"/>
      <c r="K712" s="278"/>
    </row>
    <row r="713" spans="1:11">
      <c r="A713" s="269"/>
      <c r="B713" s="269"/>
      <c r="C713" s="269"/>
      <c r="D713" s="957"/>
      <c r="E713" s="957"/>
      <c r="F713" s="957"/>
      <c r="G713" s="57"/>
      <c r="H713" s="278"/>
      <c r="I713" s="278"/>
      <c r="J713" s="278"/>
      <c r="K713" s="278"/>
    </row>
    <row r="714" spans="1:11">
      <c r="A714" s="269"/>
      <c r="B714" s="269"/>
      <c r="C714" s="269"/>
      <c r="D714" s="957"/>
      <c r="E714" s="957"/>
      <c r="F714" s="957"/>
      <c r="G714" s="57"/>
      <c r="H714" s="278"/>
      <c r="I714" s="278"/>
      <c r="J714" s="278"/>
      <c r="K714" s="278"/>
    </row>
    <row r="715" spans="1:11">
      <c r="A715" s="269"/>
      <c r="B715" s="269"/>
      <c r="C715" s="269"/>
      <c r="D715" s="957"/>
      <c r="E715" s="957"/>
      <c r="F715" s="957"/>
      <c r="G715" s="57"/>
      <c r="H715" s="278"/>
      <c r="I715" s="278"/>
      <c r="J715" s="278"/>
      <c r="K715" s="278"/>
    </row>
    <row r="716" spans="1:11">
      <c r="A716" s="269"/>
      <c r="B716" s="269"/>
      <c r="C716" s="269"/>
      <c r="D716" s="272"/>
      <c r="G716" s="57"/>
      <c r="H716" s="278"/>
      <c r="I716" s="278"/>
      <c r="J716" s="278"/>
      <c r="K716" s="278"/>
    </row>
    <row r="717" spans="1:11">
      <c r="A717" s="270"/>
      <c r="B717" s="703" t="s">
        <v>329</v>
      </c>
      <c r="C717" s="269"/>
      <c r="D717" s="980" t="s">
        <v>1394</v>
      </c>
      <c r="E717" s="980"/>
      <c r="F717" s="980"/>
      <c r="G717" s="57"/>
      <c r="H717" s="278"/>
      <c r="I717" s="278"/>
      <c r="J717" s="278"/>
      <c r="K717" s="278"/>
    </row>
    <row r="718" spans="1:11">
      <c r="A718" s="269"/>
      <c r="B718" s="269"/>
      <c r="C718" s="269"/>
      <c r="D718" s="980"/>
      <c r="E718" s="980"/>
      <c r="F718" s="980"/>
      <c r="G718" s="57"/>
      <c r="H718" s="278"/>
      <c r="I718" s="278"/>
      <c r="J718" s="278"/>
      <c r="K718" s="278"/>
    </row>
    <row r="719" spans="1:11">
      <c r="A719" s="269"/>
      <c r="B719" s="269"/>
      <c r="C719" s="269"/>
      <c r="D719" s="980"/>
      <c r="E719" s="980"/>
      <c r="F719" s="980"/>
      <c r="G719" s="57"/>
      <c r="H719" s="278"/>
      <c r="I719" s="278"/>
      <c r="J719" s="278"/>
      <c r="K719" s="278"/>
    </row>
    <row r="720" spans="1:11">
      <c r="A720" s="269"/>
      <c r="B720" s="269"/>
      <c r="C720" s="269"/>
      <c r="D720" s="980"/>
      <c r="E720" s="980"/>
      <c r="F720" s="980"/>
      <c r="G720" s="57"/>
      <c r="H720" s="278"/>
      <c r="I720" s="278"/>
      <c r="J720" s="278"/>
      <c r="K720" s="278"/>
    </row>
    <row r="721" spans="1:11">
      <c r="A721" s="269"/>
      <c r="B721" s="269"/>
      <c r="C721" s="269"/>
      <c r="D721" s="980"/>
      <c r="E721" s="980"/>
      <c r="F721" s="980"/>
      <c r="G721" s="57"/>
      <c r="H721" s="278"/>
      <c r="I721" s="278"/>
      <c r="J721" s="278"/>
      <c r="K721" s="278"/>
    </row>
    <row r="722" spans="1:11">
      <c r="A722" s="269"/>
      <c r="B722" s="269"/>
      <c r="C722" s="269"/>
      <c r="D722" s="980"/>
      <c r="E722" s="980"/>
      <c r="F722" s="980"/>
      <c r="G722" s="57"/>
      <c r="H722" s="278"/>
      <c r="I722" s="278"/>
      <c r="J722" s="278"/>
      <c r="K722" s="278"/>
    </row>
    <row r="723" spans="1:11">
      <c r="A723" s="269"/>
      <c r="B723" s="269"/>
      <c r="C723" s="269"/>
      <c r="D723" s="980"/>
      <c r="E723" s="980"/>
      <c r="F723" s="980"/>
      <c r="G723" s="57"/>
      <c r="H723" s="278"/>
      <c r="I723" s="278"/>
      <c r="J723" s="278"/>
      <c r="K723" s="278"/>
    </row>
    <row r="724" spans="1:11">
      <c r="A724" s="269"/>
      <c r="B724" s="269"/>
      <c r="C724" s="269"/>
      <c r="D724" s="991" t="s">
        <v>1262</v>
      </c>
      <c r="E724" s="991"/>
      <c r="F724" s="991"/>
      <c r="G724" s="57"/>
      <c r="H724" s="278"/>
      <c r="I724" s="278"/>
      <c r="J724" s="278"/>
      <c r="K724" s="278"/>
    </row>
    <row r="725" spans="1:11" s="706" customFormat="1">
      <c r="A725" s="269"/>
      <c r="B725" s="269"/>
      <c r="C725" s="269"/>
      <c r="D725" s="557"/>
      <c r="E725" s="7"/>
      <c r="F725" s="7"/>
      <c r="G725" s="57"/>
      <c r="H725" s="278"/>
      <c r="I725" s="278"/>
      <c r="J725" s="278"/>
      <c r="K725" s="278"/>
    </row>
    <row r="726" spans="1:11">
      <c r="A726" s="984" t="s">
        <v>1219</v>
      </c>
      <c r="B726" s="984"/>
      <c r="C726" s="984"/>
      <c r="D726" s="984"/>
      <c r="E726" s="984"/>
      <c r="F726" s="984"/>
      <c r="G726" s="984"/>
      <c r="H726" s="278"/>
      <c r="I726" s="278"/>
      <c r="J726" s="278"/>
      <c r="K726" s="278"/>
    </row>
    <row r="727" spans="1:11">
      <c r="A727" s="269"/>
      <c r="B727" s="269"/>
      <c r="C727" s="269"/>
      <c r="D727" s="272"/>
      <c r="G727" s="280"/>
      <c r="H727" s="278"/>
      <c r="I727" s="278"/>
      <c r="J727" s="278"/>
      <c r="K727" s="278"/>
    </row>
    <row r="728" spans="1:11" ht="13.25" customHeight="1">
      <c r="C728" s="269"/>
      <c r="D728" s="999" t="s">
        <v>1235</v>
      </c>
      <c r="E728" s="999"/>
      <c r="F728" s="999"/>
      <c r="G728" s="280"/>
      <c r="H728" s="278"/>
      <c r="I728" s="278"/>
      <c r="J728" s="278"/>
      <c r="K728" s="278"/>
    </row>
    <row r="729" spans="1:11">
      <c r="A729" s="269"/>
      <c r="B729" s="269"/>
      <c r="C729" s="269"/>
      <c r="D729" s="986" t="s">
        <v>1236</v>
      </c>
      <c r="E729" s="986"/>
      <c r="F729" s="986"/>
      <c r="G729" s="280"/>
      <c r="H729" s="278"/>
      <c r="I729" s="278"/>
      <c r="J729" s="278"/>
      <c r="K729" s="278"/>
    </row>
    <row r="730" spans="1:11">
      <c r="A730" s="269"/>
      <c r="B730" s="269"/>
      <c r="C730" s="269"/>
      <c r="G730" s="280"/>
      <c r="H730" s="278"/>
      <c r="I730" s="278"/>
      <c r="J730" s="278"/>
      <c r="K730" s="278"/>
    </row>
    <row r="731" spans="1:11" s="39" customFormat="1">
      <c r="A731" s="270"/>
      <c r="B731" s="703" t="s">
        <v>329</v>
      </c>
      <c r="C731" s="135"/>
      <c r="D731" s="957" t="s">
        <v>1237</v>
      </c>
      <c r="E731" s="957"/>
      <c r="F731" s="957"/>
      <c r="G731" s="280"/>
      <c r="H731" s="281"/>
      <c r="I731" s="281"/>
      <c r="J731" s="281"/>
      <c r="K731" s="281"/>
    </row>
    <row r="732" spans="1:11" s="39" customFormat="1" ht="10.5" customHeight="1">
      <c r="A732" s="135"/>
      <c r="B732" s="700"/>
      <c r="C732" s="135"/>
      <c r="D732" s="957"/>
      <c r="E732" s="957"/>
      <c r="F732" s="957"/>
      <c r="G732" s="280"/>
      <c r="H732" s="281"/>
      <c r="I732" s="281"/>
      <c r="J732" s="281"/>
      <c r="K732" s="281"/>
    </row>
    <row r="733" spans="1:11" s="39" customFormat="1">
      <c r="A733" s="135"/>
      <c r="B733" s="700"/>
      <c r="C733" s="135"/>
      <c r="D733" s="957"/>
      <c r="E733" s="957"/>
      <c r="F733" s="957"/>
      <c r="G733" s="280"/>
      <c r="H733" s="281"/>
      <c r="I733" s="281"/>
      <c r="J733" s="281"/>
      <c r="K733" s="281"/>
    </row>
    <row r="734" spans="1:11">
      <c r="D734" s="957"/>
      <c r="E734" s="957"/>
      <c r="F734" s="957"/>
      <c r="G734" s="280"/>
      <c r="H734" s="278"/>
      <c r="I734" s="278"/>
      <c r="J734" s="278"/>
      <c r="K734" s="278"/>
    </row>
    <row r="735" spans="1:11">
      <c r="A735" s="282"/>
      <c r="B735" s="282"/>
      <c r="C735" s="282"/>
      <c r="D735" s="957"/>
      <c r="E735" s="957"/>
      <c r="F735" s="957"/>
      <c r="G735" s="284"/>
      <c r="H735" s="278"/>
      <c r="I735" s="278"/>
      <c r="J735" s="278"/>
      <c r="K735" s="278"/>
    </row>
    <row r="736" spans="1:11" ht="15.5" customHeight="1">
      <c r="A736" s="282"/>
      <c r="B736" s="282"/>
      <c r="C736" s="282"/>
      <c r="D736" s="957"/>
      <c r="E736" s="957"/>
      <c r="F736" s="957"/>
      <c r="G736" s="284"/>
      <c r="H736" s="278"/>
      <c r="I736" s="278"/>
      <c r="J736" s="278"/>
      <c r="K736" s="278"/>
    </row>
    <row r="737" spans="1:11">
      <c r="A737" s="282"/>
      <c r="B737" s="282"/>
      <c r="C737" s="282"/>
      <c r="D737" s="393"/>
      <c r="E737" s="283"/>
      <c r="F737" s="283"/>
      <c r="G737" s="284"/>
      <c r="H737" s="278"/>
      <c r="I737" s="278"/>
      <c r="J737" s="278"/>
      <c r="K737" s="278"/>
    </row>
    <row r="738" spans="1:11" s="426" customFormat="1">
      <c r="A738" s="424"/>
      <c r="B738" s="703" t="s">
        <v>329</v>
      </c>
      <c r="C738" s="425"/>
      <c r="D738" s="959" t="s">
        <v>1238</v>
      </c>
      <c r="E738" s="959"/>
      <c r="F738" s="959"/>
      <c r="G738" s="321"/>
    </row>
    <row r="739" spans="1:11" s="426" customFormat="1">
      <c r="A739" s="425"/>
      <c r="B739" s="425"/>
      <c r="C739" s="425"/>
      <c r="D739" s="959"/>
      <c r="E739" s="959"/>
      <c r="F739" s="959"/>
      <c r="G739" s="321"/>
    </row>
    <row r="740" spans="1:11" s="426" customFormat="1">
      <c r="A740" s="425"/>
      <c r="B740" s="425"/>
      <c r="C740" s="425"/>
      <c r="D740" s="959"/>
      <c r="E740" s="959"/>
      <c r="F740" s="959"/>
      <c r="G740" s="321"/>
    </row>
    <row r="741" spans="1:11" s="426" customFormat="1">
      <c r="A741" s="425"/>
      <c r="B741" s="425"/>
      <c r="C741" s="425"/>
      <c r="D741" s="959"/>
      <c r="E741" s="959"/>
      <c r="F741" s="959"/>
      <c r="G741" s="321"/>
    </row>
    <row r="742" spans="1:11" s="426" customFormat="1">
      <c r="A742" s="425"/>
      <c r="B742" s="425"/>
      <c r="C742" s="425"/>
      <c r="D742" s="393"/>
      <c r="E742" s="321"/>
      <c r="F742" s="321"/>
      <c r="G742" s="321"/>
    </row>
    <row r="743" spans="1:11" s="426" customFormat="1">
      <c r="A743" s="270"/>
      <c r="B743" s="703" t="s">
        <v>329</v>
      </c>
      <c r="C743" s="425"/>
      <c r="D743" s="1000" t="s">
        <v>1239</v>
      </c>
      <c r="E743" s="1000"/>
      <c r="F743" s="1000"/>
      <c r="G743" s="321"/>
    </row>
    <row r="744" spans="1:11" s="426" customFormat="1">
      <c r="A744" s="425"/>
      <c r="B744" s="425"/>
      <c r="C744" s="425"/>
      <c r="D744" s="1000"/>
      <c r="E744" s="1000"/>
      <c r="F744" s="1000"/>
      <c r="G744" s="321"/>
    </row>
    <row r="745" spans="1:11" s="426" customFormat="1">
      <c r="A745" s="425"/>
      <c r="B745" s="425"/>
      <c r="C745" s="425"/>
      <c r="D745" s="1000"/>
      <c r="E745" s="1000"/>
      <c r="F745" s="1000"/>
      <c r="G745" s="321"/>
    </row>
    <row r="746" spans="1:11">
      <c r="A746" s="282"/>
      <c r="B746" s="282"/>
      <c r="C746" s="282"/>
      <c r="D746" s="393"/>
      <c r="E746" s="283"/>
      <c r="F746" s="283"/>
      <c r="G746" s="284"/>
      <c r="H746" s="278"/>
      <c r="I746" s="278"/>
      <c r="J746" s="278"/>
      <c r="K746" s="278"/>
    </row>
    <row r="747" spans="1:11">
      <c r="A747" s="270"/>
      <c r="B747" s="703" t="s">
        <v>329</v>
      </c>
      <c r="C747" s="282"/>
      <c r="D747" s="959" t="s">
        <v>1240</v>
      </c>
      <c r="E747" s="959"/>
      <c r="F747" s="959"/>
      <c r="G747" s="284"/>
      <c r="H747" s="278"/>
      <c r="I747" s="278"/>
      <c r="J747" s="278"/>
      <c r="K747" s="278"/>
    </row>
    <row r="748" spans="1:11">
      <c r="A748" s="282"/>
      <c r="B748" s="282"/>
      <c r="C748" s="282"/>
      <c r="D748" s="959"/>
      <c r="E748" s="959"/>
      <c r="F748" s="959"/>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59" t="s">
        <v>1241</v>
      </c>
      <c r="E750" s="959"/>
      <c r="F750" s="959"/>
      <c r="G750" s="284"/>
      <c r="H750" s="278"/>
      <c r="I750" s="278"/>
      <c r="J750" s="278"/>
      <c r="K750" s="278"/>
    </row>
    <row r="751" spans="1:11" s="706" customFormat="1">
      <c r="A751" s="282"/>
      <c r="B751" s="282"/>
      <c r="C751" s="282"/>
      <c r="D751" s="959"/>
      <c r="E751" s="959"/>
      <c r="F751" s="959"/>
      <c r="G751" s="284"/>
      <c r="H751" s="278"/>
      <c r="I751" s="278"/>
      <c r="J751" s="278"/>
      <c r="K751" s="278"/>
    </row>
    <row r="752" spans="1:11" s="706" customFormat="1">
      <c r="A752" s="282"/>
      <c r="B752" s="282"/>
      <c r="C752" s="282"/>
      <c r="D752" s="959"/>
      <c r="E752" s="959"/>
      <c r="F752" s="959"/>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994" t="s">
        <v>1242</v>
      </c>
      <c r="B754" s="994"/>
      <c r="C754" s="994"/>
      <c r="D754" s="994"/>
      <c r="E754" s="994"/>
      <c r="F754" s="994"/>
      <c r="G754" s="994"/>
    </row>
    <row r="755" spans="1:11">
      <c r="A755" s="269"/>
      <c r="B755" s="269"/>
      <c r="C755" s="269"/>
      <c r="D755" s="285"/>
      <c r="F755" s="150"/>
      <c r="G755" s="280"/>
    </row>
    <row r="756" spans="1:11">
      <c r="A756" s="282"/>
      <c r="B756" s="282"/>
      <c r="C756" s="459"/>
      <c r="D756" s="995" t="s">
        <v>1226</v>
      </c>
      <c r="E756" s="995"/>
      <c r="F756" s="995"/>
      <c r="G756" s="280"/>
    </row>
    <row r="757" spans="1:11">
      <c r="A757" s="523"/>
      <c r="B757" s="523"/>
      <c r="C757" s="522"/>
      <c r="D757" s="996" t="s">
        <v>1243</v>
      </c>
      <c r="E757" s="996"/>
      <c r="F757" s="996"/>
      <c r="G757" s="280"/>
    </row>
    <row r="758" spans="1:11">
      <c r="A758" s="282"/>
      <c r="B758" s="282"/>
      <c r="C758" s="459"/>
      <c r="D758" s="717"/>
      <c r="E758" s="717"/>
      <c r="F758" s="717"/>
      <c r="G758" s="280"/>
    </row>
    <row r="759" spans="1:11">
      <c r="A759" s="270"/>
      <c r="B759" s="703" t="s">
        <v>329</v>
      </c>
      <c r="C759" s="459"/>
      <c r="D759" s="997" t="s">
        <v>1104</v>
      </c>
      <c r="E759" s="997"/>
      <c r="F759" s="997"/>
      <c r="G759" s="280"/>
    </row>
    <row r="760" spans="1:11">
      <c r="A760" s="282"/>
      <c r="B760" s="282"/>
      <c r="C760" s="459"/>
      <c r="D760" s="716"/>
      <c r="E760" s="998" t="s">
        <v>1227</v>
      </c>
      <c r="F760" s="998"/>
      <c r="G760" s="280"/>
    </row>
    <row r="761" spans="1:11">
      <c r="A761" s="276"/>
      <c r="B761" s="276"/>
      <c r="C761" s="276"/>
      <c r="D761" s="138"/>
      <c r="F761" s="57"/>
      <c r="G761" s="280"/>
    </row>
    <row r="762" spans="1:11">
      <c r="A762" s="992" t="s">
        <v>485</v>
      </c>
      <c r="B762" s="992"/>
      <c r="C762" s="992"/>
      <c r="D762" s="992"/>
      <c r="E762" s="992"/>
      <c r="F762" s="992"/>
      <c r="G762" s="992"/>
    </row>
    <row r="763" spans="1:11">
      <c r="A763" s="264"/>
      <c r="B763" s="697"/>
      <c r="C763" s="275"/>
      <c r="D763" s="280"/>
      <c r="E763" s="280"/>
      <c r="F763" s="280"/>
      <c r="G763" s="280"/>
    </row>
    <row r="764" spans="1:11">
      <c r="A764" s="138"/>
      <c r="B764" s="993" t="s">
        <v>1103</v>
      </c>
      <c r="C764" s="993"/>
      <c r="D764" s="993"/>
      <c r="E764" s="993"/>
      <c r="F764" s="993"/>
      <c r="G764" s="280"/>
    </row>
    <row r="765" spans="1:11">
      <c r="A765" s="23"/>
      <c r="B765" s="699"/>
      <c r="G765" s="280"/>
    </row>
    <row r="766" spans="1:11">
      <c r="A766" s="992" t="s">
        <v>486</v>
      </c>
      <c r="B766" s="992"/>
      <c r="C766" s="992"/>
      <c r="D766" s="992"/>
      <c r="E766" s="992"/>
      <c r="F766" s="992"/>
      <c r="G766" s="992"/>
    </row>
    <row r="767" spans="1:11">
      <c r="A767" s="264"/>
      <c r="B767" s="697"/>
      <c r="C767" s="264"/>
      <c r="D767" s="272"/>
      <c r="G767" s="280"/>
    </row>
    <row r="768" spans="1:11">
      <c r="A768" s="138"/>
      <c r="B768" s="989" t="s">
        <v>484</v>
      </c>
      <c r="C768" s="989"/>
      <c r="D768" s="989"/>
      <c r="E768" s="989"/>
      <c r="F768" s="989"/>
      <c r="G768" s="280"/>
    </row>
    <row r="769" spans="1:7">
      <c r="A769" s="270"/>
      <c r="B769" s="270"/>
      <c r="D769" s="138"/>
      <c r="E769" s="138"/>
      <c r="F769" s="280"/>
      <c r="G769" s="280"/>
    </row>
    <row r="770" spans="1:7">
      <c r="A770" s="992" t="s">
        <v>487</v>
      </c>
      <c r="B770" s="992"/>
      <c r="C770" s="992"/>
      <c r="D770" s="992"/>
      <c r="E770" s="992"/>
      <c r="F770" s="992"/>
      <c r="G770" s="992"/>
    </row>
    <row r="771" spans="1:7">
      <c r="C771" s="269"/>
      <c r="D771" s="268"/>
      <c r="E771" s="138"/>
      <c r="F771" s="280"/>
      <c r="G771" s="280"/>
    </row>
    <row r="772" spans="1:7">
      <c r="A772" s="138"/>
      <c r="B772" s="989" t="s">
        <v>484</v>
      </c>
      <c r="C772" s="989"/>
      <c r="D772" s="989"/>
      <c r="E772" s="989"/>
      <c r="F772" s="989"/>
      <c r="G772" s="280"/>
    </row>
    <row r="773" spans="1:7">
      <c r="A773" s="138"/>
      <c r="B773" s="138"/>
      <c r="C773" s="275"/>
      <c r="D773" s="280"/>
      <c r="E773" s="280"/>
      <c r="F773" s="280"/>
      <c r="G773" s="280"/>
    </row>
    <row r="774" spans="1:7">
      <c r="A774" s="992" t="s">
        <v>488</v>
      </c>
      <c r="B774" s="992"/>
      <c r="C774" s="992"/>
      <c r="D774" s="992"/>
      <c r="E774" s="992"/>
      <c r="F774" s="992"/>
      <c r="G774" s="992"/>
    </row>
    <row r="775" spans="1:7">
      <c r="A775" s="138"/>
      <c r="B775" s="138"/>
    </row>
    <row r="776" spans="1:7">
      <c r="A776" s="138"/>
      <c r="B776" s="989" t="s">
        <v>484</v>
      </c>
      <c r="C776" s="989"/>
      <c r="D776" s="989"/>
      <c r="E776" s="989"/>
      <c r="F776" s="989"/>
    </row>
    <row r="777" spans="1:7">
      <c r="A777" s="275"/>
      <c r="B777" s="275"/>
      <c r="C777" s="275"/>
      <c r="D777" s="267"/>
      <c r="F777" s="280"/>
    </row>
    <row r="778" spans="1:7">
      <c r="A778" s="992" t="s">
        <v>489</v>
      </c>
      <c r="B778" s="992"/>
      <c r="C778" s="992"/>
      <c r="D778" s="992"/>
      <c r="E778" s="992"/>
      <c r="F778" s="992"/>
      <c r="G778" s="992"/>
    </row>
    <row r="779" spans="1:7">
      <c r="A779" s="138"/>
      <c r="B779" s="138"/>
    </row>
    <row r="780" spans="1:7">
      <c r="A780" s="138"/>
      <c r="B780" s="989" t="s">
        <v>484</v>
      </c>
      <c r="C780" s="989"/>
      <c r="D780" s="989"/>
      <c r="E780" s="989"/>
      <c r="F780" s="989"/>
    </row>
    <row r="781" spans="1:7">
      <c r="A781" s="275"/>
      <c r="B781" s="275"/>
      <c r="C781" s="275"/>
      <c r="D781" s="267"/>
      <c r="F781" s="280"/>
    </row>
    <row r="782" spans="1:7">
      <c r="A782" s="992" t="s">
        <v>490</v>
      </c>
      <c r="B782" s="992"/>
      <c r="C782" s="992"/>
      <c r="D782" s="992"/>
      <c r="E782" s="992"/>
      <c r="F782" s="992"/>
      <c r="G782" s="992"/>
    </row>
    <row r="783" spans="1:7">
      <c r="A783" s="138"/>
      <c r="B783" s="138"/>
    </row>
    <row r="784" spans="1:7">
      <c r="A784" s="138"/>
      <c r="B784" s="989" t="s">
        <v>484</v>
      </c>
      <c r="C784" s="989"/>
      <c r="D784" s="989"/>
      <c r="E784" s="989"/>
      <c r="F784" s="989"/>
    </row>
    <row r="785" spans="1:7">
      <c r="A785" s="274"/>
      <c r="B785" s="274"/>
      <c r="C785" s="274"/>
      <c r="D785" s="286"/>
      <c r="E785" s="57"/>
      <c r="F785" s="57"/>
      <c r="G785" s="57"/>
    </row>
    <row r="786" spans="1:7">
      <c r="A786" s="992" t="s">
        <v>200</v>
      </c>
      <c r="B786" s="992"/>
      <c r="C786" s="992"/>
      <c r="D786" s="992"/>
      <c r="E786" s="992"/>
      <c r="F786" s="992"/>
      <c r="G786" s="992"/>
    </row>
    <row r="787" spans="1:7">
      <c r="A787" s="138"/>
      <c r="B787" s="138"/>
    </row>
    <row r="788" spans="1:7">
      <c r="A788" s="138"/>
      <c r="B788" s="989" t="s">
        <v>484</v>
      </c>
      <c r="C788" s="989"/>
      <c r="D788" s="989"/>
      <c r="E788" s="989"/>
      <c r="F788" s="989"/>
    </row>
    <row r="789" spans="1:7">
      <c r="A789" s="138"/>
      <c r="B789" s="138"/>
      <c r="D789" s="267"/>
    </row>
    <row r="790" spans="1:7">
      <c r="A790" s="992" t="s">
        <v>968</v>
      </c>
      <c r="B790" s="992"/>
      <c r="C790" s="992"/>
      <c r="D790" s="992"/>
      <c r="E790" s="992"/>
      <c r="F790" s="992"/>
      <c r="G790" s="992"/>
    </row>
    <row r="791" spans="1:7">
      <c r="A791" s="138"/>
      <c r="B791" s="138"/>
    </row>
    <row r="792" spans="1:7">
      <c r="A792" s="138"/>
      <c r="B792" s="989" t="s">
        <v>484</v>
      </c>
      <c r="C792" s="989"/>
      <c r="D792" s="989"/>
      <c r="E792" s="989"/>
      <c r="F792" s="989"/>
      <c r="G792" s="12"/>
    </row>
    <row r="793" spans="1:7">
      <c r="A793" s="264"/>
      <c r="B793" s="697"/>
      <c r="C793" s="264"/>
      <c r="E793" s="12"/>
      <c r="F793" s="12"/>
      <c r="G793" s="12"/>
    </row>
    <row r="794" spans="1:7">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 right="0.7" top="0.75" bottom="0.75" header="0.3" footer="0.3"/>
      <printOptions horizontalCentered="1"/>
      <pageSetup scale="96" fitToHeight="20" orientation="portrait"/>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1" xr:uid="{00000000-0004-0000-0100-000000000000}"/>
    <hyperlink ref="D652" r:id="rId2" xr:uid="{00000000-0004-0000-0100-000001000000}"/>
  </hyperlinks>
  <printOptions horizontalCentered="1"/>
  <pageMargins left="0.75" right="0.5" top="1" bottom="1" header="0.5" footer="0.5"/>
  <pageSetup scale="82" fitToHeight="20" orientation="portrait"/>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showGridLines="0" zoomScaleSheetLayoutView="100" workbookViewId="0"/>
  </sheetViews>
  <sheetFormatPr baseColWidth="10" defaultColWidth="0" defaultRowHeight="12.5" customHeight="1" zeroHeight="1"/>
  <cols>
    <col min="1" max="10" width="9.1640625" style="746" customWidth="1"/>
    <col min="11" max="16384" width="8.83203125" style="746" hidden="1"/>
  </cols>
  <sheetData>
    <row r="1" spans="1:10" ht="14.25" customHeight="1"/>
    <row r="2" spans="1:10" ht="16">
      <c r="A2" s="1039" t="s">
        <v>1473</v>
      </c>
      <c r="B2" s="1040"/>
      <c r="C2" s="1040"/>
      <c r="D2" s="1040"/>
      <c r="E2" s="1040"/>
      <c r="F2" s="1040"/>
      <c r="G2" s="1040"/>
      <c r="H2" s="1040"/>
      <c r="I2" s="1040"/>
      <c r="J2" s="1040"/>
    </row>
    <row r="3" spans="1:10" ht="16">
      <c r="A3" s="1044" t="s">
        <v>699</v>
      </c>
      <c r="B3" s="1045"/>
      <c r="C3" s="1045"/>
      <c r="D3" s="1045"/>
      <c r="E3" s="1045"/>
      <c r="F3" s="1045"/>
      <c r="G3" s="1045"/>
      <c r="H3" s="1045"/>
      <c r="I3" s="1045"/>
      <c r="J3" s="1045"/>
    </row>
    <row r="4" spans="1:10" ht="16">
      <c r="A4" s="1046" t="s">
        <v>1560</v>
      </c>
      <c r="B4" s="1045"/>
      <c r="C4" s="1045"/>
      <c r="D4" s="1045"/>
      <c r="E4" s="1045"/>
      <c r="F4" s="1045"/>
      <c r="G4" s="1045"/>
      <c r="H4" s="1045"/>
      <c r="I4" s="1045"/>
      <c r="J4" s="1045"/>
    </row>
    <row r="5" spans="1:10" ht="13"/>
    <row r="6" spans="1:10" ht="13">
      <c r="A6" s="1041" t="s">
        <v>1599</v>
      </c>
      <c r="B6" s="1042"/>
      <c r="C6" s="1042"/>
      <c r="D6" s="1042"/>
      <c r="E6" s="1042"/>
      <c r="F6" s="1042"/>
      <c r="G6" s="1042"/>
      <c r="H6" s="1042"/>
      <c r="I6" s="1042"/>
      <c r="J6" s="1042"/>
    </row>
    <row r="7" spans="1:10" ht="13">
      <c r="A7" s="1042"/>
      <c r="B7" s="1042"/>
      <c r="C7" s="1042"/>
      <c r="D7" s="1042"/>
      <c r="E7" s="1042"/>
      <c r="F7" s="1042"/>
      <c r="G7" s="1042"/>
      <c r="H7" s="1042"/>
      <c r="I7" s="1042"/>
      <c r="J7" s="1042"/>
    </row>
    <row r="8" spans="1:10" ht="13">
      <c r="A8" s="1042"/>
      <c r="B8" s="1042"/>
      <c r="C8" s="1042"/>
      <c r="D8" s="1042"/>
      <c r="E8" s="1042"/>
      <c r="F8" s="1042"/>
      <c r="G8" s="1042"/>
      <c r="H8" s="1042"/>
      <c r="I8" s="1042"/>
      <c r="J8" s="1042"/>
    </row>
    <row r="9" spans="1:10" ht="30" customHeight="1">
      <c r="A9" s="1042"/>
      <c r="B9" s="1042"/>
      <c r="C9" s="1042"/>
      <c r="D9" s="1042"/>
      <c r="E9" s="1042"/>
      <c r="F9" s="1042"/>
      <c r="G9" s="1042"/>
      <c r="H9" s="1042"/>
      <c r="I9" s="1042"/>
      <c r="J9" s="1042"/>
    </row>
    <row r="10" spans="1:10" ht="13">
      <c r="A10" s="796"/>
      <c r="B10" s="796"/>
      <c r="C10" s="796"/>
      <c r="D10" s="796"/>
      <c r="E10" s="796"/>
      <c r="F10" s="796"/>
      <c r="G10" s="796"/>
      <c r="H10" s="796"/>
      <c r="I10" s="796"/>
      <c r="J10" s="796"/>
    </row>
    <row r="11" spans="1:10" ht="13">
      <c r="A11" s="1047" t="s">
        <v>1434</v>
      </c>
      <c r="B11" s="1048"/>
      <c r="C11" s="1048"/>
      <c r="D11" s="1048"/>
      <c r="E11" s="1048"/>
      <c r="F11" s="1048"/>
      <c r="G11" s="1048"/>
      <c r="H11" s="1048"/>
      <c r="I11" s="1048"/>
      <c r="J11" s="1048"/>
    </row>
    <row r="12" spans="1:10" ht="13">
      <c r="A12" s="1048"/>
      <c r="B12" s="1048"/>
      <c r="C12" s="1048"/>
      <c r="D12" s="1048"/>
      <c r="E12" s="1048"/>
      <c r="F12" s="1048"/>
      <c r="G12" s="1048"/>
      <c r="H12" s="1048"/>
      <c r="I12" s="1048"/>
      <c r="J12" s="1048"/>
    </row>
    <row r="13" spans="1:10" ht="13">
      <c r="A13" s="1048"/>
      <c r="B13" s="1048"/>
      <c r="C13" s="1048"/>
      <c r="D13" s="1048"/>
      <c r="E13" s="1048"/>
      <c r="F13" s="1048"/>
      <c r="G13" s="1048"/>
      <c r="H13" s="1048"/>
      <c r="I13" s="1048"/>
      <c r="J13" s="1048"/>
    </row>
    <row r="14" spans="1:10" ht="13"/>
    <row r="15" spans="1:10" ht="12.75" customHeight="1">
      <c r="A15" s="1049" t="s">
        <v>1529</v>
      </c>
      <c r="B15" s="1049"/>
      <c r="C15" s="1049"/>
      <c r="D15" s="1049"/>
      <c r="E15" s="1049"/>
      <c r="F15" s="1049"/>
      <c r="G15" s="1049"/>
      <c r="H15" s="1049"/>
      <c r="I15" s="1049"/>
      <c r="J15" s="1049"/>
    </row>
    <row r="16" spans="1:10" ht="13">
      <c r="A16" s="1049"/>
      <c r="B16" s="1049"/>
      <c r="C16" s="1049"/>
      <c r="D16" s="1049"/>
      <c r="E16" s="1049"/>
      <c r="F16" s="1049"/>
      <c r="G16" s="1049"/>
      <c r="H16" s="1049"/>
      <c r="I16" s="1049"/>
      <c r="J16" s="1049"/>
    </row>
    <row r="17" spans="1:10" ht="13">
      <c r="A17" s="1049"/>
      <c r="B17" s="1049"/>
      <c r="C17" s="1049"/>
      <c r="D17" s="1049"/>
      <c r="E17" s="1049"/>
      <c r="F17" s="1049"/>
      <c r="G17" s="1049"/>
      <c r="H17" s="1049"/>
      <c r="I17" s="1049"/>
      <c r="J17" s="1049"/>
    </row>
    <row r="18" spans="1:10" ht="13">
      <c r="A18" s="1050"/>
      <c r="B18" s="1050"/>
      <c r="C18" s="1050"/>
      <c r="D18" s="1050"/>
      <c r="E18" s="1050"/>
      <c r="F18" s="1050"/>
      <c r="G18" s="1050"/>
      <c r="H18" s="1050"/>
      <c r="I18" s="1050"/>
      <c r="J18" s="1050"/>
    </row>
    <row r="19" spans="1:10" ht="13">
      <c r="A19" s="1050"/>
      <c r="B19" s="1050"/>
      <c r="C19" s="1050"/>
      <c r="D19" s="1050"/>
      <c r="E19" s="1050"/>
      <c r="F19" s="1050"/>
      <c r="G19" s="1050"/>
      <c r="H19" s="1050"/>
      <c r="I19" s="1050"/>
      <c r="J19" s="1050"/>
    </row>
    <row r="20" spans="1:10" ht="13">
      <c r="A20" s="1050"/>
      <c r="B20" s="1050"/>
      <c r="C20" s="1050"/>
      <c r="D20" s="1050"/>
      <c r="E20" s="1050"/>
      <c r="F20" s="1050"/>
      <c r="G20" s="1050"/>
      <c r="H20" s="1050"/>
      <c r="I20" s="1050"/>
      <c r="J20" s="1050"/>
    </row>
    <row r="21" spans="1:10" ht="13">
      <c r="A21" s="797" t="s">
        <v>1435</v>
      </c>
      <c r="B21" s="796"/>
      <c r="C21" s="796"/>
      <c r="D21" s="796"/>
      <c r="E21" s="796"/>
      <c r="F21" s="796"/>
      <c r="G21" s="796"/>
      <c r="H21" s="796"/>
      <c r="I21" s="796"/>
      <c r="J21" s="796"/>
    </row>
    <row r="22" spans="1:10" ht="14">
      <c r="A22" s="798" t="s">
        <v>266</v>
      </c>
      <c r="B22" s="798"/>
      <c r="C22" s="798"/>
      <c r="D22" s="798"/>
      <c r="E22" s="798"/>
      <c r="F22" s="798"/>
      <c r="G22" s="798"/>
      <c r="H22" s="798"/>
      <c r="I22" s="798"/>
      <c r="J22" s="798"/>
    </row>
    <row r="23" spans="1:10" ht="13">
      <c r="A23" s="1051" t="s">
        <v>1436</v>
      </c>
      <c r="B23" s="1045"/>
      <c r="C23" s="1045"/>
      <c r="D23" s="1045"/>
      <c r="E23" s="1045"/>
    </row>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row r="57" spans="1:10" ht="13"/>
    <row r="58" spans="1:10" ht="13"/>
    <row r="59" spans="1:10" ht="13"/>
    <row r="60" spans="1:10" ht="13">
      <c r="A60" s="1041" t="s">
        <v>1437</v>
      </c>
      <c r="B60" s="1042"/>
      <c r="C60" s="1042"/>
      <c r="D60" s="1042"/>
      <c r="E60" s="1042"/>
      <c r="F60" s="1042"/>
      <c r="G60" s="1042"/>
      <c r="H60" s="1042"/>
      <c r="I60" s="1042"/>
      <c r="J60" s="1042"/>
    </row>
    <row r="61" spans="1:10" ht="13">
      <c r="A61" s="1042"/>
      <c r="B61" s="1042"/>
      <c r="C61" s="1042"/>
      <c r="D61" s="1042"/>
      <c r="E61" s="1042"/>
      <c r="F61" s="1042"/>
      <c r="G61" s="1042"/>
      <c r="H61" s="1042"/>
      <c r="I61" s="1042"/>
      <c r="J61" s="1042"/>
    </row>
    <row r="62" spans="1:10" ht="13">
      <c r="A62" s="1042"/>
      <c r="B62" s="1042"/>
      <c r="C62" s="1042"/>
      <c r="D62" s="1042"/>
      <c r="E62" s="1042"/>
      <c r="F62" s="1042"/>
      <c r="G62" s="1042"/>
      <c r="H62" s="1042"/>
      <c r="I62" s="1042"/>
      <c r="J62" s="1042"/>
    </row>
    <row r="63" spans="1:10" ht="13"/>
    <row r="64" spans="1:10" ht="13">
      <c r="A64" s="696" t="s">
        <v>1436</v>
      </c>
    </row>
    <row r="65" spans="1:9" ht="13"/>
    <row r="66" spans="1:9" ht="13"/>
    <row r="67" spans="1:9" ht="13"/>
    <row r="68" spans="1:9" ht="13"/>
    <row r="69" spans="1:9" ht="13"/>
    <row r="70" spans="1:9" ht="13"/>
    <row r="71" spans="1:9" ht="13"/>
    <row r="72" spans="1:9" ht="13"/>
    <row r="73" spans="1:9" ht="13"/>
    <row r="74" spans="1:9" ht="13"/>
    <row r="75" spans="1:9" ht="13">
      <c r="A75" s="1043" t="s">
        <v>1438</v>
      </c>
      <c r="B75" s="1043"/>
      <c r="C75" s="1043"/>
      <c r="D75" s="1043"/>
      <c r="E75" s="1043"/>
      <c r="F75" s="1043"/>
      <c r="G75" s="1043"/>
      <c r="H75" s="1043"/>
      <c r="I75" s="1043"/>
    </row>
    <row r="76" spans="1:9" ht="13">
      <c r="A76" s="965" t="s">
        <v>1133</v>
      </c>
      <c r="B76" s="965"/>
      <c r="C76" s="965"/>
      <c r="D76" s="965"/>
      <c r="E76" s="965"/>
    </row>
    <row r="77" spans="1:9" ht="13">
      <c r="A77" s="965" t="s">
        <v>1439</v>
      </c>
      <c r="B77" s="965"/>
      <c r="C77" s="965"/>
      <c r="D77" s="965"/>
      <c r="E77" s="965"/>
    </row>
    <row r="78" spans="1:9" ht="13"/>
    <row r="79" spans="1:9" ht="13"/>
    <row r="80" spans="1:9" ht="13"/>
    <row r="81" ht="13"/>
    <row r="82" ht="12.5" customHeight="1"/>
    <row r="83" ht="12.5"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drawing r:id="rId3"/>
  <legacyDrawing r:id="rId4"/>
  <oleObjects>
    <mc:AlternateContent xmlns:mc="http://schemas.openxmlformats.org/markup-compatibility/2006">
      <mc:Choice Requires="x14">
        <oleObject progId="Word.Document.12" shapeId="53249" r:id="rId5">
          <objectPr defaultSize="0" autoPict="0" r:id="rId6">
            <anchor moveWithCells="1">
              <from>
                <xdr:col>0</xdr:col>
                <xdr:colOff>0</xdr:colOff>
                <xdr:row>55</xdr:row>
                <xdr:rowOff>0</xdr:rowOff>
              </from>
              <to>
                <xdr:col>0</xdr:col>
                <xdr:colOff>12700</xdr:colOff>
                <xdr:row>81</xdr:row>
                <xdr:rowOff>101600</xdr:rowOff>
              </to>
            </anchor>
          </objectPr>
        </oleObject>
      </mc:Choice>
      <mc:Fallback>
        <oleObject progId="Word.Document.12" shapeId="53249" r:id="rId5"/>
      </mc:Fallback>
    </mc:AlternateContent>
  </oleObjects>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802"/>
  <sheetViews>
    <sheetView showGridLines="0" zoomScaleSheetLayoutView="100" workbookViewId="0">
      <selection activeCell="A5" sqref="A5:G5"/>
    </sheetView>
  </sheetViews>
  <sheetFormatPr baseColWidth="10" defaultColWidth="0" defaultRowHeight="13" zeroHeight="1"/>
  <cols>
    <col min="1" max="1" width="3.5" style="813" customWidth="1"/>
    <col min="2" max="2" width="13.5" style="813" customWidth="1"/>
    <col min="3" max="3" width="2.5" style="813" customWidth="1"/>
    <col min="4" max="5" width="3.5" style="814" customWidth="1"/>
    <col min="6" max="6" width="65.5" style="814" customWidth="1"/>
    <col min="7" max="7" width="1.5" style="814" customWidth="1"/>
    <col min="8" max="8" width="3.5" style="815" hidden="1" customWidth="1"/>
    <col min="9" max="9" width="14" style="815" hidden="1" customWidth="1"/>
    <col min="10" max="16384" width="8.83203125" style="815" hidden="1"/>
  </cols>
  <sheetData>
    <row r="1" spans="1:9"/>
    <row r="2" spans="1:9">
      <c r="A2" s="1072" t="s">
        <v>1561</v>
      </c>
      <c r="B2" s="1072"/>
      <c r="C2" s="1073"/>
      <c r="D2" s="1073"/>
      <c r="E2" s="1073"/>
      <c r="F2" s="1073"/>
      <c r="G2" s="1073"/>
    </row>
    <row r="3" spans="1:9">
      <c r="A3" s="1079" t="s">
        <v>1564</v>
      </c>
      <c r="B3" s="1079"/>
      <c r="C3" s="1080"/>
      <c r="D3" s="1080"/>
      <c r="E3" s="1080"/>
      <c r="F3" s="1080"/>
      <c r="G3" s="1080"/>
      <c r="I3" s="717" t="s">
        <v>1200</v>
      </c>
    </row>
    <row r="4" spans="1:9">
      <c r="A4" s="1076" t="s">
        <v>1563</v>
      </c>
      <c r="B4" s="1076"/>
      <c r="C4" s="1081"/>
      <c r="D4" s="1081"/>
      <c r="E4" s="1081"/>
      <c r="F4" s="1081"/>
      <c r="G4" s="1081"/>
      <c r="I4" s="717"/>
    </row>
    <row r="5" spans="1:9" s="816" customFormat="1">
      <c r="A5" s="1076"/>
      <c r="B5" s="1076"/>
      <c r="C5" s="1077"/>
      <c r="D5" s="1077"/>
      <c r="E5" s="1077"/>
      <c r="F5" s="1077"/>
      <c r="G5" s="1077"/>
      <c r="I5" s="717" t="s">
        <v>1201</v>
      </c>
    </row>
    <row r="6" spans="1:9" s="816" customFormat="1">
      <c r="A6" s="1074" t="s">
        <v>1296</v>
      </c>
      <c r="B6" s="1074"/>
      <c r="C6" s="1075"/>
      <c r="D6" s="1075"/>
      <c r="E6" s="1075"/>
      <c r="F6" s="1075"/>
      <c r="G6" s="1075"/>
    </row>
    <row r="7" spans="1:9" s="816" customFormat="1">
      <c r="A7" s="1074" t="s">
        <v>1297</v>
      </c>
      <c r="B7" s="1074"/>
      <c r="C7" s="1075"/>
      <c r="D7" s="1075"/>
      <c r="E7" s="1075"/>
      <c r="F7" s="1075"/>
      <c r="G7" s="1075"/>
    </row>
    <row r="8" spans="1:9">
      <c r="A8" s="817"/>
      <c r="B8" s="817"/>
      <c r="C8" s="818"/>
      <c r="D8" s="818"/>
      <c r="E8" s="818"/>
      <c r="F8" s="818"/>
    </row>
    <row r="9" spans="1:9">
      <c r="A9" s="1013" t="s">
        <v>1299</v>
      </c>
      <c r="B9" s="1013"/>
      <c r="C9" s="1013"/>
      <c r="D9" s="1013"/>
      <c r="E9" s="1013"/>
      <c r="F9" s="1013"/>
      <c r="G9" s="1013"/>
    </row>
    <row r="10" spans="1:9">
      <c r="A10" s="818"/>
      <c r="B10" s="818"/>
      <c r="E10" s="819"/>
    </row>
    <row r="11" spans="1:9" ht="13.75" customHeight="1">
      <c r="C11" s="818"/>
      <c r="D11" s="1061" t="s">
        <v>1298</v>
      </c>
      <c r="E11" s="1061"/>
      <c r="F11" s="1061"/>
    </row>
    <row r="12" spans="1:9">
      <c r="C12" s="818"/>
      <c r="D12" s="1061"/>
      <c r="E12" s="1061"/>
      <c r="F12" s="1061"/>
    </row>
    <row r="13" spans="1:9">
      <c r="A13" s="820"/>
      <c r="B13" s="820"/>
      <c r="C13" s="820"/>
      <c r="D13" s="1023" t="s">
        <v>1281</v>
      </c>
      <c r="E13" s="1023"/>
      <c r="F13" s="1023"/>
    </row>
    <row r="14" spans="1:9">
      <c r="A14" s="820"/>
      <c r="B14" s="820"/>
      <c r="C14" s="820"/>
      <c r="D14" s="821"/>
    </row>
    <row r="15" spans="1:9">
      <c r="A15" s="822"/>
      <c r="B15" s="823" t="s">
        <v>329</v>
      </c>
      <c r="C15" s="824"/>
      <c r="D15" s="1018" t="s">
        <v>1282</v>
      </c>
      <c r="E15" s="1018"/>
      <c r="F15" s="1018"/>
    </row>
    <row r="16" spans="1:9">
      <c r="A16" s="820"/>
      <c r="B16" s="820"/>
      <c r="C16" s="824"/>
      <c r="D16" s="1018"/>
      <c r="E16" s="1018"/>
      <c r="F16" s="1018"/>
    </row>
    <row r="17" spans="1:7">
      <c r="A17" s="820"/>
      <c r="B17" s="820"/>
      <c r="C17" s="824"/>
      <c r="D17" s="1018"/>
      <c r="E17" s="1018"/>
      <c r="F17" s="1018"/>
    </row>
    <row r="18" spans="1:7">
      <c r="A18" s="820"/>
      <c r="B18" s="820"/>
      <c r="C18" s="820"/>
    </row>
    <row r="19" spans="1:7">
      <c r="A19" s="822"/>
      <c r="B19" s="823" t="s">
        <v>329</v>
      </c>
      <c r="D19" s="997" t="s">
        <v>1283</v>
      </c>
      <c r="E19" s="997"/>
      <c r="F19" s="997"/>
    </row>
    <row r="20" spans="1:7">
      <c r="A20" s="822"/>
      <c r="B20" s="822"/>
      <c r="D20" s="825"/>
    </row>
    <row r="21" spans="1:7">
      <c r="A21" s="822"/>
      <c r="B21" s="823" t="s">
        <v>329</v>
      </c>
      <c r="D21" s="1018" t="s">
        <v>1284</v>
      </c>
      <c r="E21" s="1018"/>
      <c r="F21" s="1018"/>
    </row>
    <row r="22" spans="1:7">
      <c r="A22" s="822"/>
      <c r="B22" s="822"/>
      <c r="D22" s="1018"/>
      <c r="E22" s="1018"/>
      <c r="F22" s="1018"/>
    </row>
    <row r="23" spans="1:7"/>
    <row r="24" spans="1:7">
      <c r="A24" s="822"/>
      <c r="B24" s="823" t="s">
        <v>329</v>
      </c>
      <c r="D24" s="1053" t="s">
        <v>1285</v>
      </c>
      <c r="E24" s="1053"/>
      <c r="F24" s="1053"/>
    </row>
    <row r="25" spans="1:7">
      <c r="D25" s="1053"/>
      <c r="E25" s="1053"/>
      <c r="F25" s="1053"/>
    </row>
    <row r="26" spans="1:7">
      <c r="D26" s="1053"/>
      <c r="E26" s="1053"/>
      <c r="F26" s="1053"/>
    </row>
    <row r="27" spans="1:7">
      <c r="D27" s="1053"/>
      <c r="E27" s="1053"/>
      <c r="F27" s="1053"/>
    </row>
    <row r="28" spans="1:7">
      <c r="D28" s="1053"/>
      <c r="E28" s="1053"/>
      <c r="F28" s="1053"/>
    </row>
    <row r="29" spans="1:7" s="816" customFormat="1">
      <c r="A29" s="826"/>
      <c r="B29" s="826"/>
      <c r="C29" s="826"/>
      <c r="D29" s="757"/>
      <c r="E29" s="827"/>
      <c r="F29" s="827"/>
      <c r="G29" s="827"/>
    </row>
    <row r="30" spans="1:7" s="816" customFormat="1">
      <c r="A30" s="826"/>
      <c r="B30" s="823" t="s">
        <v>329</v>
      </c>
      <c r="C30" s="826"/>
      <c r="D30" s="975" t="s">
        <v>1286</v>
      </c>
      <c r="E30" s="975"/>
      <c r="F30" s="975"/>
      <c r="G30" s="827"/>
    </row>
    <row r="31" spans="1:7" s="816" customFormat="1">
      <c r="A31" s="826"/>
      <c r="B31" s="826"/>
      <c r="C31" s="826"/>
      <c r="D31" s="975"/>
      <c r="E31" s="975"/>
      <c r="F31" s="975"/>
      <c r="G31" s="827"/>
    </row>
    <row r="32" spans="1:7">
      <c r="A32" s="822"/>
      <c r="B32" s="822"/>
      <c r="D32" s="828"/>
    </row>
    <row r="33" spans="1:6" ht="14.5" customHeight="1">
      <c r="A33" s="822"/>
      <c r="B33" s="823" t="s">
        <v>329</v>
      </c>
      <c r="D33" s="975" t="s">
        <v>1474</v>
      </c>
      <c r="E33" s="975"/>
      <c r="F33" s="975"/>
    </row>
    <row r="34" spans="1:6">
      <c r="A34" s="822"/>
      <c r="B34" s="822"/>
      <c r="D34" s="975"/>
      <c r="E34" s="975"/>
      <c r="F34" s="975"/>
    </row>
    <row r="35" spans="1:6">
      <c r="A35" s="822"/>
      <c r="B35" s="822"/>
      <c r="D35" s="975"/>
      <c r="E35" s="975"/>
      <c r="F35" s="975"/>
    </row>
    <row r="36" spans="1:6">
      <c r="A36" s="822"/>
      <c r="B36" s="822"/>
      <c r="D36" s="975"/>
      <c r="E36" s="975"/>
      <c r="F36" s="975"/>
    </row>
    <row r="37" spans="1:6">
      <c r="A37" s="822"/>
      <c r="B37" s="822"/>
      <c r="D37" s="815"/>
    </row>
    <row r="38" spans="1:6">
      <c r="A38" s="822"/>
      <c r="B38" s="823" t="s">
        <v>329</v>
      </c>
      <c r="D38" s="975" t="s">
        <v>1288</v>
      </c>
      <c r="E38" s="975"/>
      <c r="F38" s="975"/>
    </row>
    <row r="39" spans="1:6">
      <c r="A39" s="822"/>
      <c r="B39" s="822"/>
      <c r="D39" s="975"/>
      <c r="E39" s="975"/>
      <c r="F39" s="975"/>
    </row>
    <row r="40" spans="1:6">
      <c r="A40" s="822"/>
      <c r="B40" s="822"/>
      <c r="D40" s="975"/>
      <c r="E40" s="975"/>
      <c r="F40" s="975"/>
    </row>
    <row r="41" spans="1:6">
      <c r="A41" s="822"/>
      <c r="B41" s="822"/>
      <c r="D41" s="975"/>
      <c r="E41" s="975"/>
      <c r="F41" s="975"/>
    </row>
    <row r="42" spans="1:6">
      <c r="A42" s="822"/>
      <c r="B42" s="822"/>
      <c r="D42" s="975"/>
      <c r="E42" s="975"/>
      <c r="F42" s="975"/>
    </row>
    <row r="43" spans="1:6">
      <c r="A43" s="822"/>
      <c r="B43" s="822"/>
      <c r="D43" s="805"/>
      <c r="E43" s="805"/>
      <c r="F43" s="805"/>
    </row>
    <row r="44" spans="1:6">
      <c r="A44" s="822"/>
      <c r="B44" s="823" t="s">
        <v>329</v>
      </c>
      <c r="D44" s="975" t="s">
        <v>1289</v>
      </c>
      <c r="E44" s="975"/>
      <c r="F44" s="975"/>
    </row>
    <row r="45" spans="1:6">
      <c r="A45" s="822"/>
      <c r="B45" s="822"/>
      <c r="D45" s="975"/>
      <c r="E45" s="975"/>
      <c r="F45" s="975"/>
    </row>
    <row r="46" spans="1:6">
      <c r="A46" s="822"/>
      <c r="B46" s="822"/>
      <c r="D46" s="975"/>
      <c r="E46" s="975"/>
      <c r="F46" s="975"/>
    </row>
    <row r="47" spans="1:6" ht="23.25" customHeight="1">
      <c r="A47" s="822"/>
      <c r="B47" s="822"/>
      <c r="D47" s="975"/>
      <c r="E47" s="975"/>
      <c r="F47" s="975"/>
    </row>
    <row r="48" spans="1:6">
      <c r="A48" s="822"/>
      <c r="B48" s="822"/>
      <c r="D48" s="810"/>
    </row>
    <row r="49" spans="1:7" ht="14.5" customHeight="1">
      <c r="A49" s="822"/>
      <c r="B49" s="823" t="s">
        <v>329</v>
      </c>
      <c r="D49" s="975" t="s">
        <v>1290</v>
      </c>
      <c r="E49" s="975"/>
      <c r="F49" s="975"/>
    </row>
    <row r="50" spans="1:7">
      <c r="A50" s="822"/>
      <c r="B50" s="822"/>
      <c r="D50" s="975"/>
      <c r="E50" s="975"/>
      <c r="F50" s="975"/>
    </row>
    <row r="51" spans="1:7">
      <c r="A51" s="822"/>
      <c r="B51" s="822"/>
      <c r="D51" s="975"/>
      <c r="E51" s="975"/>
      <c r="F51" s="975"/>
    </row>
    <row r="52" spans="1:7" s="642" customFormat="1">
      <c r="A52" s="822"/>
      <c r="B52" s="822"/>
      <c r="C52" s="829"/>
      <c r="D52" s="827"/>
      <c r="E52" s="717"/>
      <c r="F52" s="717"/>
      <c r="G52" s="717"/>
    </row>
    <row r="53" spans="1:7" s="642" customFormat="1">
      <c r="A53" s="830"/>
      <c r="B53" s="823" t="s">
        <v>329</v>
      </c>
      <c r="C53" s="831"/>
      <c r="D53" s="975" t="s">
        <v>1291</v>
      </c>
      <c r="E53" s="975"/>
      <c r="F53" s="975"/>
      <c r="G53" s="717"/>
    </row>
    <row r="54" spans="1:7" s="642" customFormat="1">
      <c r="A54" s="830"/>
      <c r="B54" s="830"/>
      <c r="C54" s="831"/>
      <c r="D54" s="975"/>
      <c r="E54" s="975"/>
      <c r="F54" s="975"/>
      <c r="G54" s="717"/>
    </row>
    <row r="55" spans="1:7" s="816" customFormat="1">
      <c r="A55" s="826"/>
      <c r="B55" s="826"/>
      <c r="C55" s="826"/>
      <c r="D55" s="757"/>
      <c r="E55" s="827"/>
      <c r="F55" s="827"/>
      <c r="G55" s="827"/>
    </row>
    <row r="56" spans="1:7">
      <c r="A56" s="822"/>
      <c r="B56" s="823" t="s">
        <v>329</v>
      </c>
      <c r="D56" s="975" t="s">
        <v>1292</v>
      </c>
      <c r="E56" s="975"/>
      <c r="F56" s="975"/>
    </row>
    <row r="57" spans="1:7">
      <c r="D57" s="975"/>
      <c r="E57" s="975"/>
      <c r="F57" s="975"/>
    </row>
    <row r="58" spans="1:7">
      <c r="D58" s="975"/>
      <c r="E58" s="975"/>
      <c r="F58" s="975"/>
    </row>
    <row r="59" spans="1:7">
      <c r="D59" s="717"/>
    </row>
    <row r="60" spans="1:7">
      <c r="A60" s="822"/>
      <c r="B60" s="823" t="s">
        <v>329</v>
      </c>
      <c r="D60" s="975" t="s">
        <v>1293</v>
      </c>
      <c r="E60" s="975"/>
      <c r="F60" s="975"/>
    </row>
    <row r="61" spans="1:7">
      <c r="D61" s="975"/>
      <c r="E61" s="975"/>
      <c r="F61" s="975"/>
    </row>
    <row r="62" spans="1:7"/>
    <row r="63" spans="1:7">
      <c r="A63" s="822"/>
      <c r="B63" s="823" t="s">
        <v>329</v>
      </c>
      <c r="D63" s="975" t="s">
        <v>1294</v>
      </c>
      <c r="E63" s="975"/>
      <c r="F63" s="975"/>
    </row>
    <row r="64" spans="1:7">
      <c r="D64" s="975"/>
      <c r="E64" s="975"/>
      <c r="F64" s="975"/>
    </row>
    <row r="65" spans="1:7">
      <c r="D65" s="975"/>
      <c r="E65" s="975"/>
      <c r="F65" s="975"/>
    </row>
    <row r="66" spans="1:7">
      <c r="D66" s="815"/>
    </row>
    <row r="67" spans="1:7">
      <c r="A67" s="822"/>
      <c r="B67" s="823" t="s">
        <v>329</v>
      </c>
      <c r="D67" s="1018" t="s">
        <v>1295</v>
      </c>
      <c r="E67" s="1018"/>
      <c r="F67" s="1018"/>
    </row>
    <row r="68" spans="1:7">
      <c r="D68" s="1018"/>
      <c r="E68" s="1018"/>
      <c r="F68" s="1018"/>
    </row>
    <row r="69" spans="1:7">
      <c r="A69" s="822"/>
      <c r="B69" s="822"/>
      <c r="D69" s="825"/>
    </row>
    <row r="70" spans="1:7">
      <c r="A70" s="983" t="s">
        <v>1202</v>
      </c>
      <c r="B70" s="983"/>
      <c r="C70" s="983"/>
      <c r="D70" s="983"/>
      <c r="E70" s="983"/>
      <c r="F70" s="983"/>
      <c r="G70" s="983"/>
    </row>
    <row r="71" spans="1:7"/>
    <row r="72" spans="1:7">
      <c r="C72" s="832"/>
      <c r="D72" s="1060" t="s">
        <v>1300</v>
      </c>
      <c r="E72" s="1060"/>
      <c r="F72" s="1060"/>
    </row>
    <row r="73" spans="1:7">
      <c r="A73" s="825"/>
      <c r="B73" s="825"/>
      <c r="D73" s="1018" t="s">
        <v>1327</v>
      </c>
      <c r="E73" s="1018"/>
      <c r="F73" s="1018"/>
    </row>
    <row r="74" spans="1:7">
      <c r="A74" s="825"/>
      <c r="B74" s="825"/>
    </row>
    <row r="75" spans="1:7" ht="13.75" customHeight="1">
      <c r="A75" s="822"/>
      <c r="B75" s="823" t="s">
        <v>329</v>
      </c>
      <c r="D75" s="1018" t="s">
        <v>1528</v>
      </c>
      <c r="E75" s="1018"/>
      <c r="F75" s="1018"/>
    </row>
    <row r="76" spans="1:7">
      <c r="A76" s="822"/>
      <c r="B76" s="822"/>
      <c r="D76" s="1018"/>
      <c r="E76" s="1018"/>
      <c r="F76" s="1018"/>
    </row>
    <row r="77" spans="1:7">
      <c r="A77" s="822"/>
      <c r="B77" s="822"/>
      <c r="D77" s="1018"/>
      <c r="E77" s="1018"/>
      <c r="F77" s="1018"/>
    </row>
    <row r="78" spans="1:7">
      <c r="A78" s="822"/>
      <c r="B78" s="822"/>
      <c r="D78" s="1018"/>
      <c r="E78" s="1018"/>
      <c r="F78" s="1018"/>
    </row>
    <row r="79" spans="1:7">
      <c r="A79" s="822"/>
      <c r="B79" s="822"/>
      <c r="D79" s="1018"/>
      <c r="E79" s="1018"/>
      <c r="F79" s="1018"/>
    </row>
    <row r="80" spans="1:7">
      <c r="A80" s="822"/>
      <c r="B80" s="822"/>
      <c r="D80" s="1018"/>
      <c r="E80" s="1018"/>
      <c r="F80" s="1018"/>
    </row>
    <row r="81" spans="1:6">
      <c r="A81" s="822"/>
      <c r="B81" s="822"/>
      <c r="D81" s="1018"/>
      <c r="E81" s="1018"/>
      <c r="F81" s="1018"/>
    </row>
    <row r="82" spans="1:6">
      <c r="A82" s="822"/>
      <c r="B82" s="822"/>
      <c r="D82" s="1018"/>
      <c r="E82" s="1018"/>
      <c r="F82" s="1018"/>
    </row>
    <row r="83" spans="1:6" s="815" customFormat="1">
      <c r="A83" s="822"/>
      <c r="B83" s="822"/>
      <c r="C83" s="813"/>
      <c r="D83" s="1018"/>
      <c r="E83" s="1018"/>
      <c r="F83" s="1018"/>
    </row>
    <row r="84" spans="1:6" s="815" customFormat="1" ht="14.5" customHeight="1">
      <c r="A84" s="822"/>
      <c r="B84" s="823" t="s">
        <v>329</v>
      </c>
      <c r="C84" s="813"/>
      <c r="D84" s="1018" t="s">
        <v>1446</v>
      </c>
      <c r="E84" s="1018"/>
      <c r="F84" s="1018"/>
    </row>
    <row r="85" spans="1:6" s="815" customFormat="1">
      <c r="A85" s="822"/>
      <c r="B85" s="822"/>
      <c r="C85" s="813"/>
      <c r="D85" s="1018"/>
      <c r="E85" s="1018"/>
      <c r="F85" s="1018"/>
    </row>
    <row r="86" spans="1:6" s="815" customFormat="1">
      <c r="A86" s="822"/>
      <c r="B86" s="822"/>
      <c r="C86" s="813"/>
      <c r="D86" s="1018"/>
      <c r="E86" s="1018"/>
      <c r="F86" s="1018"/>
    </row>
    <row r="87" spans="1:6" s="815" customFormat="1">
      <c r="A87" s="822"/>
      <c r="B87" s="822"/>
      <c r="C87" s="813"/>
      <c r="D87" s="1018"/>
      <c r="E87" s="1018"/>
      <c r="F87" s="1018"/>
    </row>
    <row r="88" spans="1:6" s="815" customFormat="1">
      <c r="A88" s="822"/>
      <c r="B88" s="822"/>
      <c r="C88" s="813"/>
      <c r="D88" s="1018"/>
      <c r="E88" s="1018"/>
      <c r="F88" s="1018"/>
    </row>
    <row r="89" spans="1:6" s="815" customFormat="1">
      <c r="A89" s="822"/>
      <c r="B89" s="822"/>
      <c r="C89" s="813"/>
      <c r="D89" s="1018"/>
      <c r="E89" s="1018"/>
      <c r="F89" s="1018"/>
    </row>
    <row r="90" spans="1:6" s="815" customFormat="1">
      <c r="A90" s="822"/>
      <c r="B90" s="822"/>
      <c r="C90" s="813"/>
      <c r="D90" s="1018"/>
      <c r="E90" s="1018"/>
      <c r="F90" s="1018"/>
    </row>
    <row r="91" spans="1:6" s="815" customFormat="1">
      <c r="A91" s="822"/>
      <c r="B91" s="822"/>
      <c r="C91" s="813"/>
      <c r="D91" s="1018"/>
      <c r="E91" s="1018"/>
      <c r="F91" s="1018"/>
    </row>
    <row r="92" spans="1:6" s="815" customFormat="1">
      <c r="A92" s="822"/>
      <c r="B92" s="822"/>
      <c r="C92" s="813"/>
      <c r="D92" s="1018"/>
      <c r="E92" s="1018"/>
      <c r="F92" s="1018"/>
    </row>
    <row r="93" spans="1:6" s="815" customFormat="1">
      <c r="A93" s="822"/>
      <c r="B93" s="822"/>
      <c r="C93" s="813"/>
      <c r="D93" s="1018"/>
      <c r="E93" s="1018"/>
      <c r="F93" s="1018"/>
    </row>
    <row r="94" spans="1:6" s="815" customFormat="1">
      <c r="A94" s="822"/>
      <c r="B94" s="822"/>
      <c r="C94" s="813"/>
      <c r="D94" s="1018"/>
      <c r="E94" s="1018"/>
      <c r="F94" s="1018"/>
    </row>
    <row r="95" spans="1:6" s="815" customFormat="1">
      <c r="A95" s="822"/>
      <c r="B95" s="822"/>
      <c r="C95" s="813"/>
      <c r="D95" s="1018"/>
      <c r="E95" s="1018"/>
      <c r="F95" s="1018"/>
    </row>
    <row r="96" spans="1:6" s="815" customFormat="1">
      <c r="A96" s="822"/>
      <c r="B96" s="822"/>
      <c r="C96" s="813"/>
      <c r="D96" s="1018"/>
      <c r="E96" s="1018"/>
      <c r="F96" s="1018"/>
    </row>
    <row r="97" spans="1:11">
      <c r="A97" s="822"/>
      <c r="B97" s="822"/>
      <c r="D97" s="1018"/>
      <c r="E97" s="1018"/>
      <c r="F97" s="1018"/>
    </row>
    <row r="98" spans="1:11">
      <c r="A98" s="822"/>
      <c r="B98" s="822"/>
      <c r="D98" s="1018"/>
      <c r="E98" s="1018"/>
      <c r="F98" s="1018"/>
    </row>
    <row r="99" spans="1:11">
      <c r="A99" s="822"/>
      <c r="B99" s="822"/>
      <c r="D99" s="947"/>
      <c r="E99" s="947"/>
      <c r="F99" s="947"/>
    </row>
    <row r="100" spans="1:11" ht="14.25" customHeight="1">
      <c r="A100" s="822"/>
      <c r="B100" s="823" t="s">
        <v>329</v>
      </c>
      <c r="D100" s="1016" t="s">
        <v>1302</v>
      </c>
      <c r="E100" s="1016"/>
      <c r="F100" s="1016"/>
    </row>
    <row r="101" spans="1:11">
      <c r="A101" s="822"/>
      <c r="B101" s="822"/>
      <c r="D101" s="1016"/>
      <c r="E101" s="1016"/>
      <c r="F101" s="1016"/>
    </row>
    <row r="102" spans="1:11">
      <c r="A102" s="822"/>
      <c r="B102" s="822"/>
      <c r="D102" s="1016"/>
      <c r="E102" s="1016"/>
      <c r="F102" s="1016"/>
    </row>
    <row r="103" spans="1:11">
      <c r="A103" s="822"/>
      <c r="B103" s="822"/>
      <c r="D103" s="1016"/>
      <c r="E103" s="1016"/>
      <c r="F103" s="1016"/>
    </row>
    <row r="104" spans="1:11">
      <c r="A104" s="822"/>
      <c r="B104" s="822"/>
      <c r="D104" s="1016"/>
      <c r="E104" s="1016"/>
      <c r="F104" s="1016"/>
    </row>
    <row r="105" spans="1:11">
      <c r="A105" s="822"/>
      <c r="B105" s="822"/>
      <c r="D105" s="1016"/>
      <c r="E105" s="1016"/>
      <c r="F105" s="1016"/>
    </row>
    <row r="106" spans="1:11">
      <c r="A106" s="822"/>
      <c r="B106" s="822"/>
      <c r="D106" s="1016"/>
      <c r="E106" s="1016"/>
      <c r="F106" s="1016"/>
    </row>
    <row r="107" spans="1:11">
      <c r="A107" s="822"/>
      <c r="B107" s="822"/>
      <c r="D107" s="1016"/>
      <c r="E107" s="1016"/>
      <c r="F107" s="1016"/>
    </row>
    <row r="108" spans="1:11">
      <c r="C108" s="746"/>
      <c r="D108" s="948"/>
      <c r="E108" s="948"/>
      <c r="F108" s="948"/>
      <c r="G108" s="746"/>
      <c r="H108" s="746"/>
      <c r="I108" s="746"/>
      <c r="J108" s="746"/>
      <c r="K108" s="746"/>
    </row>
    <row r="109" spans="1:11">
      <c r="A109" s="822"/>
      <c r="B109" s="823" t="s">
        <v>329</v>
      </c>
      <c r="C109" s="746"/>
      <c r="D109" s="1016" t="s">
        <v>1304</v>
      </c>
      <c r="E109" s="1016"/>
      <c r="F109" s="1016"/>
      <c r="G109" s="746"/>
      <c r="H109" s="746"/>
      <c r="I109" s="746"/>
      <c r="J109" s="746"/>
      <c r="K109" s="746"/>
    </row>
    <row r="110" spans="1:11">
      <c r="A110" s="822"/>
      <c r="B110" s="822"/>
      <c r="C110" s="746"/>
      <c r="D110" s="1016"/>
      <c r="E110" s="1016"/>
      <c r="F110" s="1016"/>
      <c r="G110" s="746"/>
      <c r="H110" s="746"/>
      <c r="I110" s="746"/>
      <c r="J110" s="746"/>
      <c r="K110" s="746"/>
    </row>
    <row r="111" spans="1:11"/>
    <row r="112" spans="1:11">
      <c r="A112" s="822"/>
      <c r="B112" s="823" t="s">
        <v>329</v>
      </c>
      <c r="C112" s="829"/>
      <c r="D112" s="1018" t="s">
        <v>1305</v>
      </c>
      <c r="E112" s="1018"/>
      <c r="F112" s="1018"/>
    </row>
    <row r="113" spans="1:7">
      <c r="C113" s="829"/>
      <c r="D113" s="1018"/>
      <c r="E113" s="1018"/>
      <c r="F113" s="1018"/>
    </row>
    <row r="114" spans="1:7">
      <c r="C114" s="829"/>
      <c r="D114" s="1018"/>
      <c r="E114" s="1018"/>
      <c r="F114" s="1018"/>
    </row>
    <row r="115" spans="1:7">
      <c r="C115" s="829"/>
      <c r="D115" s="1018"/>
      <c r="E115" s="1018"/>
      <c r="F115" s="1018"/>
    </row>
    <row r="116" spans="1:7">
      <c r="C116" s="829"/>
      <c r="D116" s="1018"/>
      <c r="E116" s="1018"/>
      <c r="F116" s="1018"/>
    </row>
    <row r="117" spans="1:7">
      <c r="C117" s="829"/>
      <c r="D117" s="696"/>
      <c r="E117" s="696"/>
      <c r="F117" s="696"/>
    </row>
    <row r="118" spans="1:7" s="746" customFormat="1">
      <c r="A118" s="822"/>
      <c r="B118" s="823" t="s">
        <v>329</v>
      </c>
      <c r="C118" s="829"/>
      <c r="D118" s="975" t="s">
        <v>1306</v>
      </c>
      <c r="E118" s="975"/>
      <c r="F118" s="975"/>
      <c r="G118" s="696"/>
    </row>
    <row r="119" spans="1:7" s="837" customFormat="1" ht="13.75" customHeight="1">
      <c r="A119" s="834"/>
      <c r="B119" s="834"/>
      <c r="C119" s="835"/>
      <c r="D119" s="975"/>
      <c r="E119" s="975"/>
      <c r="F119" s="975"/>
      <c r="G119" s="836"/>
    </row>
    <row r="120" spans="1:7" s="746" customFormat="1" ht="13.75" customHeight="1">
      <c r="A120" s="813"/>
      <c r="B120" s="813"/>
      <c r="C120" s="829"/>
      <c r="D120" s="975"/>
      <c r="E120" s="975"/>
      <c r="F120" s="975"/>
      <c r="G120" s="696"/>
    </row>
    <row r="121" spans="1:7" s="746" customFormat="1" ht="13.75" customHeight="1">
      <c r="A121" s="813"/>
      <c r="B121" s="813"/>
      <c r="C121" s="829"/>
      <c r="D121" s="975"/>
      <c r="E121" s="975"/>
      <c r="F121" s="975"/>
      <c r="G121" s="696"/>
    </row>
    <row r="122" spans="1:7" s="746" customFormat="1" ht="13.75" customHeight="1">
      <c r="A122" s="813"/>
      <c r="B122" s="813"/>
      <c r="C122" s="829"/>
      <c r="D122" s="975"/>
      <c r="E122" s="975"/>
      <c r="F122" s="975"/>
      <c r="G122" s="696"/>
    </row>
    <row r="123" spans="1:7" s="746" customFormat="1" ht="13.75" customHeight="1">
      <c r="A123" s="838"/>
      <c r="B123" s="838"/>
      <c r="C123" s="829"/>
      <c r="D123" s="975"/>
      <c r="E123" s="975"/>
      <c r="F123" s="975"/>
      <c r="G123" s="696"/>
    </row>
    <row r="124" spans="1:7" s="642" customFormat="1" ht="13.75" customHeight="1">
      <c r="A124" s="826"/>
      <c r="B124" s="826"/>
      <c r="C124" s="831"/>
      <c r="D124" s="975"/>
      <c r="E124" s="975"/>
      <c r="F124" s="975"/>
      <c r="G124" s="717"/>
    </row>
    <row r="125" spans="1:7" s="642" customFormat="1" ht="13.75" customHeight="1">
      <c r="A125" s="826"/>
      <c r="B125" s="826"/>
      <c r="C125" s="831"/>
      <c r="D125" s="975"/>
      <c r="E125" s="975"/>
      <c r="F125" s="975"/>
      <c r="G125" s="717"/>
    </row>
    <row r="126" spans="1:7" s="746" customFormat="1" ht="13.75" customHeight="1">
      <c r="A126" s="813"/>
      <c r="B126" s="813"/>
      <c r="C126" s="829"/>
      <c r="D126" s="975"/>
      <c r="E126" s="975"/>
      <c r="F126" s="975"/>
      <c r="G126" s="696"/>
    </row>
    <row r="127" spans="1:7" s="746" customFormat="1" ht="13.75" customHeight="1">
      <c r="A127" s="813"/>
      <c r="B127" s="813"/>
      <c r="C127" s="829"/>
      <c r="D127" s="975"/>
      <c r="E127" s="975"/>
      <c r="F127" s="975"/>
      <c r="G127" s="696"/>
    </row>
    <row r="128" spans="1:7" s="746" customFormat="1" ht="13.75" customHeight="1">
      <c r="A128" s="813"/>
      <c r="B128" s="813"/>
      <c r="C128" s="829"/>
      <c r="D128" s="975"/>
      <c r="E128" s="975"/>
      <c r="F128" s="975"/>
      <c r="G128" s="696"/>
    </row>
    <row r="129" spans="1:7" s="746" customFormat="1" ht="13.75" customHeight="1">
      <c r="A129" s="813"/>
      <c r="B129" s="813"/>
      <c r="C129" s="829"/>
      <c r="D129" s="975"/>
      <c r="E129" s="975"/>
      <c r="F129" s="975"/>
      <c r="G129" s="696"/>
    </row>
    <row r="130" spans="1:7" s="746" customFormat="1" ht="13.75" customHeight="1">
      <c r="A130" s="813"/>
      <c r="B130" s="813"/>
      <c r="C130" s="829"/>
      <c r="D130" s="821"/>
      <c r="E130" s="810"/>
      <c r="F130" s="810"/>
      <c r="G130" s="696"/>
    </row>
    <row r="131" spans="1:7" s="746" customFormat="1" ht="13.75" customHeight="1">
      <c r="A131" s="813"/>
      <c r="B131" s="823" t="s">
        <v>329</v>
      </c>
      <c r="C131" s="829"/>
      <c r="D131" s="1052" t="s">
        <v>1414</v>
      </c>
      <c r="E131" s="1052"/>
      <c r="F131" s="1052"/>
      <c r="G131" s="696"/>
    </row>
    <row r="132" spans="1:7" s="746" customFormat="1" ht="13.75" customHeight="1">
      <c r="A132" s="813"/>
      <c r="B132" s="813"/>
      <c r="C132" s="829"/>
      <c r="D132" s="1052"/>
      <c r="E132" s="1052"/>
      <c r="F132" s="1052"/>
      <c r="G132" s="696"/>
    </row>
    <row r="133" spans="1:7" s="746" customFormat="1" ht="13.75" customHeight="1">
      <c r="A133" s="813"/>
      <c r="B133" s="813"/>
      <c r="C133" s="829"/>
      <c r="D133" s="1052"/>
      <c r="E133" s="1052"/>
      <c r="F133" s="1052"/>
      <c r="G133" s="696"/>
    </row>
    <row r="134" spans="1:7" s="746" customFormat="1" ht="13.75" customHeight="1">
      <c r="A134" s="813"/>
      <c r="B134" s="813"/>
      <c r="C134" s="829"/>
      <c r="D134" s="1052"/>
      <c r="E134" s="1052"/>
      <c r="F134" s="1052"/>
      <c r="G134" s="696"/>
    </row>
    <row r="135" spans="1:7" s="746" customFormat="1" ht="13.75" customHeight="1">
      <c r="A135" s="813"/>
      <c r="B135" s="813"/>
      <c r="C135" s="829"/>
      <c r="D135" s="1052"/>
      <c r="E135" s="1052"/>
      <c r="F135" s="1052"/>
      <c r="G135" s="696"/>
    </row>
    <row r="136" spans="1:7" s="746" customFormat="1" ht="13.75" customHeight="1">
      <c r="A136" s="813"/>
      <c r="B136" s="813"/>
      <c r="C136" s="829"/>
      <c r="D136" s="1052"/>
      <c r="E136" s="1052"/>
      <c r="F136" s="1052"/>
      <c r="G136" s="696"/>
    </row>
    <row r="137" spans="1:7" s="746" customFormat="1" ht="13.75" customHeight="1">
      <c r="A137" s="813"/>
      <c r="B137" s="813"/>
      <c r="C137" s="829"/>
      <c r="D137" s="1052"/>
      <c r="E137" s="1052"/>
      <c r="F137" s="1052"/>
      <c r="G137" s="696"/>
    </row>
    <row r="138" spans="1:7" s="746" customFormat="1" ht="13.75" customHeight="1">
      <c r="A138" s="813"/>
      <c r="B138" s="813"/>
      <c r="C138" s="829"/>
      <c r="D138" s="1052"/>
      <c r="E138" s="1052"/>
      <c r="F138" s="1052"/>
      <c r="G138" s="696"/>
    </row>
    <row r="139" spans="1:7" s="746" customFormat="1" ht="13.75" customHeight="1">
      <c r="A139" s="813"/>
      <c r="B139" s="813"/>
      <c r="C139" s="829"/>
      <c r="D139" s="1052"/>
      <c r="E139" s="1052"/>
      <c r="F139" s="1052"/>
      <c r="G139" s="696"/>
    </row>
    <row r="140" spans="1:7" s="746" customFormat="1" ht="13.75" customHeight="1">
      <c r="A140" s="813"/>
      <c r="B140" s="813"/>
      <c r="C140" s="829"/>
      <c r="D140" s="1052"/>
      <c r="E140" s="1052"/>
      <c r="F140" s="1052"/>
      <c r="G140" s="696"/>
    </row>
    <row r="141" spans="1:7" s="746" customFormat="1" ht="13.75" customHeight="1">
      <c r="A141" s="813"/>
      <c r="B141" s="813"/>
      <c r="C141" s="829"/>
      <c r="D141" s="1052"/>
      <c r="E141" s="1052"/>
      <c r="F141" s="1052"/>
      <c r="G141" s="696"/>
    </row>
    <row r="142" spans="1:7" s="746" customFormat="1" ht="13.75" customHeight="1">
      <c r="A142" s="813"/>
      <c r="B142" s="813"/>
      <c r="C142" s="829"/>
      <c r="D142" s="1052"/>
      <c r="E142" s="1052"/>
      <c r="F142" s="1052"/>
      <c r="G142" s="696"/>
    </row>
    <row r="143" spans="1:7" s="746" customFormat="1" ht="13.75" customHeight="1">
      <c r="A143" s="813"/>
      <c r="B143" s="813"/>
      <c r="C143" s="829"/>
      <c r="D143" s="1052"/>
      <c r="E143" s="1052"/>
      <c r="F143" s="1052"/>
      <c r="G143" s="696"/>
    </row>
    <row r="144" spans="1:7" s="746" customFormat="1" ht="13.75" customHeight="1">
      <c r="A144" s="813"/>
      <c r="B144" s="813"/>
      <c r="C144" s="829"/>
      <c r="D144" s="1052"/>
      <c r="E144" s="1052"/>
      <c r="F144" s="1052"/>
      <c r="G144" s="696"/>
    </row>
    <row r="145" spans="1:7" s="746" customFormat="1" ht="13.75" customHeight="1">
      <c r="A145" s="813"/>
      <c r="B145" s="813"/>
      <c r="C145" s="829"/>
      <c r="D145" s="1052"/>
      <c r="E145" s="1052"/>
      <c r="F145" s="1052"/>
      <c r="G145" s="696"/>
    </row>
    <row r="146" spans="1:7" s="746" customFormat="1" ht="13.75" customHeight="1">
      <c r="A146" s="813"/>
      <c r="B146" s="813"/>
      <c r="C146" s="829"/>
      <c r="D146" s="1052"/>
      <c r="E146" s="1052"/>
      <c r="F146" s="1052"/>
      <c r="G146" s="696"/>
    </row>
    <row r="147" spans="1:7" s="746" customFormat="1" ht="13.75" customHeight="1">
      <c r="A147" s="813"/>
      <c r="B147" s="813"/>
      <c r="C147" s="829"/>
      <c r="D147" s="1052"/>
      <c r="E147" s="1052"/>
      <c r="F147" s="1052"/>
      <c r="G147" s="696"/>
    </row>
    <row r="148" spans="1:7" s="746" customFormat="1" ht="13.75" customHeight="1">
      <c r="A148" s="813"/>
      <c r="B148" s="813"/>
      <c r="C148" s="829"/>
      <c r="D148" s="1052"/>
      <c r="E148" s="1052"/>
      <c r="F148" s="1052"/>
      <c r="G148" s="696"/>
    </row>
    <row r="149" spans="1:7" s="746" customFormat="1" ht="13.75" customHeight="1">
      <c r="A149" s="813"/>
      <c r="B149" s="813"/>
      <c r="C149" s="829"/>
      <c r="D149" s="1083" t="s">
        <v>1456</v>
      </c>
      <c r="E149" s="1083"/>
      <c r="F149" s="1083"/>
      <c r="G149" s="887"/>
    </row>
    <row r="150" spans="1:7" s="746" customFormat="1" ht="13.75" customHeight="1">
      <c r="A150" s="813"/>
      <c r="B150" s="813"/>
      <c r="C150" s="829"/>
      <c r="D150" s="1082"/>
      <c r="E150" s="1082"/>
      <c r="F150" s="1082"/>
      <c r="G150" s="1082"/>
    </row>
    <row r="151" spans="1:7" s="746" customFormat="1" ht="14.5" customHeight="1">
      <c r="A151" s="838"/>
      <c r="B151" s="823" t="s">
        <v>329</v>
      </c>
      <c r="C151" s="839"/>
      <c r="D151" s="1017" t="s">
        <v>1488</v>
      </c>
      <c r="E151" s="1017"/>
      <c r="F151" s="1017"/>
      <c r="G151" s="840"/>
    </row>
    <row r="152" spans="1:7" s="746" customFormat="1" ht="14.5" customHeight="1">
      <c r="A152" s="838"/>
      <c r="B152" s="838"/>
      <c r="C152" s="839"/>
      <c r="D152" s="1017"/>
      <c r="E152" s="1017"/>
      <c r="F152" s="1017"/>
      <c r="G152" s="840"/>
    </row>
    <row r="153" spans="1:7" s="746" customFormat="1" ht="13.75" customHeight="1">
      <c r="A153" s="838"/>
      <c r="B153" s="838"/>
      <c r="C153" s="839"/>
      <c r="D153" s="1017"/>
      <c r="E153" s="1017"/>
      <c r="F153" s="1017"/>
      <c r="G153" s="840"/>
    </row>
    <row r="154" spans="1:7" s="746" customFormat="1" ht="13.75" customHeight="1">
      <c r="A154" s="838"/>
      <c r="B154" s="838"/>
      <c r="C154" s="839"/>
      <c r="D154" s="821"/>
      <c r="E154" s="839"/>
      <c r="F154" s="839"/>
      <c r="G154" s="840"/>
    </row>
    <row r="155" spans="1:7" s="746" customFormat="1" ht="13.75" customHeight="1">
      <c r="A155" s="838"/>
      <c r="B155" s="823" t="s">
        <v>329</v>
      </c>
      <c r="C155" s="839"/>
      <c r="D155" s="960" t="s">
        <v>1308</v>
      </c>
      <c r="E155" s="960"/>
      <c r="F155" s="960"/>
      <c r="G155" s="840"/>
    </row>
    <row r="156" spans="1:7" s="746" customFormat="1" ht="13.75" customHeight="1">
      <c r="A156" s="838"/>
      <c r="B156" s="838"/>
      <c r="C156" s="839"/>
      <c r="D156" s="960"/>
      <c r="E156" s="960"/>
      <c r="F156" s="960"/>
      <c r="G156" s="840"/>
    </row>
    <row r="157" spans="1:7" s="746" customFormat="1" ht="13.75" customHeight="1">
      <c r="A157" s="838"/>
      <c r="B157" s="838"/>
      <c r="C157" s="839"/>
      <c r="D157" s="960"/>
      <c r="E157" s="960"/>
      <c r="F157" s="960"/>
      <c r="G157" s="840"/>
    </row>
    <row r="158" spans="1:7" s="746" customFormat="1" ht="13.75" customHeight="1">
      <c r="A158" s="838"/>
      <c r="B158" s="838"/>
      <c r="C158" s="839"/>
      <c r="D158" s="960"/>
      <c r="E158" s="960"/>
      <c r="F158" s="960"/>
      <c r="G158" s="840"/>
    </row>
    <row r="159" spans="1:7" s="746" customFormat="1" ht="13.75" customHeight="1">
      <c r="A159" s="813"/>
      <c r="B159" s="813"/>
      <c r="C159" s="829"/>
      <c r="D159" s="810"/>
      <c r="E159" s="810"/>
      <c r="F159" s="810"/>
      <c r="G159" s="696"/>
    </row>
    <row r="160" spans="1:7" s="746" customFormat="1" ht="13.75" customHeight="1">
      <c r="A160" s="813"/>
      <c r="B160" s="823" t="s">
        <v>329</v>
      </c>
      <c r="C160" s="829"/>
      <c r="D160" s="1005" t="s">
        <v>1309</v>
      </c>
      <c r="E160" s="1005"/>
      <c r="F160" s="1005"/>
      <c r="G160" s="696"/>
    </row>
    <row r="161" spans="1:7" s="746" customFormat="1" ht="13.75" customHeight="1">
      <c r="A161" s="813"/>
      <c r="B161" s="813"/>
      <c r="C161" s="829"/>
      <c r="D161" s="1005"/>
      <c r="E161" s="1005"/>
      <c r="F161" s="1005"/>
      <c r="G161" s="696"/>
    </row>
    <row r="162" spans="1:7" s="746" customFormat="1" ht="13.75" customHeight="1">
      <c r="A162" s="813"/>
      <c r="B162" s="813"/>
      <c r="C162" s="829"/>
      <c r="D162" s="1005"/>
      <c r="E162" s="1005"/>
      <c r="F162" s="1005"/>
      <c r="G162" s="696"/>
    </row>
    <row r="163" spans="1:7" s="746" customFormat="1" ht="13.75" customHeight="1">
      <c r="A163" s="841"/>
      <c r="B163" s="841"/>
      <c r="C163" s="829"/>
      <c r="D163" s="814"/>
      <c r="E163" s="810"/>
      <c r="F163" s="810"/>
      <c r="G163" s="696"/>
    </row>
    <row r="164" spans="1:7">
      <c r="A164" s="983" t="s">
        <v>1203</v>
      </c>
      <c r="B164" s="983"/>
      <c r="C164" s="983"/>
      <c r="D164" s="983"/>
      <c r="E164" s="983"/>
      <c r="F164" s="983"/>
      <c r="G164" s="983"/>
    </row>
    <row r="165" spans="1:7" ht="12" customHeight="1">
      <c r="D165" s="825"/>
      <c r="E165" s="825"/>
      <c r="F165" s="825"/>
    </row>
    <row r="166" spans="1:7">
      <c r="B166" s="1059" t="s">
        <v>484</v>
      </c>
      <c r="C166" s="1059"/>
      <c r="D166" s="1059"/>
      <c r="E166" s="1059"/>
      <c r="F166" s="1059"/>
    </row>
    <row r="167" spans="1:7" ht="12" customHeight="1">
      <c r="A167" s="818"/>
      <c r="B167" s="818"/>
      <c r="C167" s="818"/>
    </row>
    <row r="168" spans="1:7">
      <c r="A168" s="983" t="s">
        <v>1204</v>
      </c>
      <c r="B168" s="983"/>
      <c r="C168" s="983"/>
      <c r="D168" s="983"/>
      <c r="E168" s="983"/>
      <c r="F168" s="983"/>
      <c r="G168" s="983"/>
    </row>
    <row r="169" spans="1:7" ht="12" customHeight="1">
      <c r="A169" s="842"/>
      <c r="B169" s="842"/>
      <c r="C169" s="843"/>
      <c r="D169" s="844"/>
      <c r="E169" s="845"/>
      <c r="F169" s="844"/>
      <c r="G169" s="844"/>
    </row>
    <row r="170" spans="1:7" ht="13.75" customHeight="1">
      <c r="A170" s="842"/>
      <c r="B170" s="842"/>
      <c r="C170" s="843"/>
      <c r="D170" s="1019" t="s">
        <v>1312</v>
      </c>
      <c r="E170" s="1019"/>
      <c r="F170" s="1019"/>
      <c r="G170" s="844"/>
    </row>
    <row r="171" spans="1:7">
      <c r="A171" s="842"/>
      <c r="B171" s="842"/>
      <c r="C171" s="843"/>
      <c r="D171" s="1019"/>
      <c r="E171" s="1019"/>
      <c r="F171" s="1019"/>
      <c r="G171" s="844"/>
    </row>
    <row r="172" spans="1:7">
      <c r="A172" s="842"/>
      <c r="B172" s="842"/>
      <c r="C172" s="843"/>
      <c r="D172" s="1020" t="s">
        <v>1447</v>
      </c>
      <c r="E172" s="1020"/>
      <c r="F172" s="1020"/>
      <c r="G172" s="844"/>
    </row>
    <row r="173" spans="1:7" ht="12" customHeight="1">
      <c r="A173" s="842"/>
      <c r="B173" s="842"/>
      <c r="C173" s="843"/>
      <c r="D173" s="844"/>
      <c r="E173" s="845"/>
      <c r="F173" s="844"/>
      <c r="G173" s="844"/>
    </row>
    <row r="174" spans="1:7">
      <c r="A174" s="822"/>
      <c r="B174" s="823" t="s">
        <v>329</v>
      </c>
      <c r="C174" s="843"/>
      <c r="D174" s="1018" t="s">
        <v>1311</v>
      </c>
      <c r="E174" s="1018"/>
      <c r="F174" s="1018"/>
      <c r="G174" s="844"/>
    </row>
    <row r="175" spans="1:7">
      <c r="A175" s="822"/>
      <c r="B175" s="822"/>
      <c r="C175" s="843"/>
      <c r="D175" s="1018"/>
      <c r="E175" s="1018"/>
      <c r="F175" s="1018"/>
      <c r="G175" s="844"/>
    </row>
    <row r="176" spans="1:7">
      <c r="A176" s="822"/>
      <c r="B176" s="822"/>
      <c r="C176" s="843"/>
      <c r="D176" s="1018"/>
      <c r="E176" s="1018"/>
      <c r="F176" s="1018"/>
      <c r="G176" s="844"/>
    </row>
    <row r="177" spans="1:7">
      <c r="A177" s="843"/>
      <c r="B177" s="843"/>
      <c r="C177" s="843"/>
      <c r="D177" s="1018"/>
      <c r="E177" s="1018"/>
      <c r="F177" s="1018"/>
    </row>
    <row r="178" spans="1:7">
      <c r="A178" s="843"/>
      <c r="B178" s="843"/>
      <c r="C178" s="843"/>
      <c r="D178" s="828"/>
      <c r="E178" s="844"/>
      <c r="F178" s="844"/>
    </row>
    <row r="179" spans="1:7">
      <c r="A179" s="843"/>
      <c r="B179" s="843"/>
      <c r="C179" s="843"/>
      <c r="D179" s="960" t="s">
        <v>1220</v>
      </c>
      <c r="E179" s="960"/>
      <c r="F179" s="960"/>
    </row>
    <row r="180" spans="1:7">
      <c r="A180" s="843"/>
      <c r="B180" s="843"/>
      <c r="C180" s="843"/>
      <c r="D180" s="960"/>
      <c r="E180" s="960"/>
      <c r="F180" s="960"/>
    </row>
    <row r="181" spans="1:7">
      <c r="A181" s="843"/>
      <c r="B181" s="843"/>
      <c r="C181" s="843"/>
      <c r="D181" s="803"/>
      <c r="E181" s="803"/>
      <c r="F181" s="803"/>
    </row>
    <row r="182" spans="1:7" s="642" customFormat="1">
      <c r="A182" s="822"/>
      <c r="B182" s="823" t="s">
        <v>329</v>
      </c>
      <c r="C182" s="831"/>
      <c r="D182" s="1018" t="s">
        <v>1476</v>
      </c>
      <c r="E182" s="1018"/>
      <c r="F182" s="1018"/>
      <c r="G182" s="717"/>
    </row>
    <row r="183" spans="1:7" s="642" customFormat="1" ht="14.5" customHeight="1">
      <c r="A183" s="822"/>
      <c r="C183" s="831"/>
      <c r="D183" s="1018"/>
      <c r="E183" s="1018"/>
      <c r="F183" s="1018"/>
      <c r="G183" s="717"/>
    </row>
    <row r="184" spans="1:7" s="642" customFormat="1">
      <c r="A184" s="822"/>
      <c r="B184" s="843"/>
      <c r="C184" s="831"/>
      <c r="D184" s="1018"/>
      <c r="E184" s="1018"/>
      <c r="F184" s="1018"/>
      <c r="G184" s="717"/>
    </row>
    <row r="185" spans="1:7" s="642" customFormat="1">
      <c r="A185" s="822"/>
      <c r="B185" s="843"/>
      <c r="C185" s="831"/>
      <c r="D185" s="1018"/>
      <c r="E185" s="1018"/>
      <c r="F185" s="1018"/>
      <c r="G185" s="717"/>
    </row>
    <row r="186" spans="1:7">
      <c r="A186" s="843"/>
      <c r="B186" s="843"/>
      <c r="C186" s="843"/>
      <c r="D186" s="803"/>
      <c r="E186" s="803"/>
      <c r="F186" s="803"/>
    </row>
    <row r="187" spans="1:7">
      <c r="A187" s="983" t="s">
        <v>1205</v>
      </c>
      <c r="B187" s="983"/>
      <c r="C187" s="983"/>
      <c r="D187" s="983"/>
      <c r="E187" s="983"/>
      <c r="F187" s="983"/>
      <c r="G187" s="983"/>
    </row>
    <row r="188" spans="1:7" ht="12" customHeight="1">
      <c r="D188" s="825"/>
      <c r="E188" s="825"/>
      <c r="F188" s="825"/>
    </row>
    <row r="189" spans="1:7">
      <c r="C189" s="832"/>
      <c r="D189" s="1078" t="s">
        <v>222</v>
      </c>
      <c r="E189" s="1078"/>
      <c r="F189" s="1078"/>
    </row>
    <row r="190" spans="1:7">
      <c r="A190" s="818"/>
      <c r="B190" s="818"/>
      <c r="C190" s="818"/>
      <c r="D190" s="1056" t="s">
        <v>1334</v>
      </c>
      <c r="E190" s="1056"/>
      <c r="F190" s="1056"/>
    </row>
    <row r="191" spans="1:7" ht="12" customHeight="1">
      <c r="A191" s="841"/>
      <c r="B191" s="841"/>
      <c r="C191" s="841"/>
    </row>
    <row r="192" spans="1:7" ht="13.75" customHeight="1">
      <c r="A192" s="841"/>
      <c r="C192" s="841"/>
      <c r="D192" s="973" t="s">
        <v>593</v>
      </c>
      <c r="E192" s="973"/>
      <c r="F192" s="973"/>
    </row>
    <row r="193" spans="1:6">
      <c r="A193" s="822"/>
      <c r="B193" s="823" t="s">
        <v>329</v>
      </c>
      <c r="D193" s="1018" t="s">
        <v>1329</v>
      </c>
      <c r="E193" s="1018"/>
      <c r="F193" s="1018"/>
    </row>
    <row r="194" spans="1:6">
      <c r="A194" s="822"/>
      <c r="B194" s="822"/>
      <c r="D194" s="1018"/>
      <c r="E194" s="1018"/>
      <c r="F194" s="1018"/>
    </row>
    <row r="195" spans="1:6">
      <c r="A195" s="822"/>
      <c r="B195" s="822"/>
      <c r="D195" s="1018"/>
      <c r="E195" s="1018"/>
      <c r="F195" s="1018"/>
    </row>
    <row r="196" spans="1:6" ht="5" customHeight="1">
      <c r="A196" s="822"/>
      <c r="B196" s="822"/>
      <c r="D196" s="810"/>
      <c r="E196" s="825"/>
      <c r="F196" s="825"/>
    </row>
    <row r="197" spans="1:6">
      <c r="A197" s="822"/>
      <c r="B197" s="822"/>
      <c r="D197" s="1018" t="s">
        <v>1330</v>
      </c>
      <c r="E197" s="1018"/>
      <c r="F197" s="1018"/>
    </row>
    <row r="198" spans="1:6">
      <c r="A198" s="822"/>
      <c r="B198" s="822"/>
      <c r="D198" s="1018"/>
      <c r="E198" s="1018"/>
      <c r="F198" s="1018"/>
    </row>
    <row r="199" spans="1:6">
      <c r="A199" s="822"/>
      <c r="B199" s="822"/>
      <c r="D199" s="1018"/>
      <c r="E199" s="1018"/>
      <c r="F199" s="1018"/>
    </row>
    <row r="200" spans="1:6">
      <c r="A200" s="822"/>
      <c r="B200" s="822"/>
      <c r="D200" s="1018"/>
      <c r="E200" s="1018"/>
      <c r="F200" s="1018"/>
    </row>
    <row r="201" spans="1:6">
      <c r="A201" s="822"/>
      <c r="B201" s="822"/>
      <c r="D201" s="1018"/>
      <c r="E201" s="1018"/>
      <c r="F201" s="1018"/>
    </row>
    <row r="202" spans="1:6">
      <c r="A202" s="822"/>
      <c r="B202" s="822"/>
      <c r="D202" s="825"/>
      <c r="E202" s="825"/>
      <c r="F202" s="825"/>
    </row>
    <row r="203" spans="1:6">
      <c r="A203" s="822"/>
      <c r="B203" s="823" t="s">
        <v>329</v>
      </c>
      <c r="D203" s="1057" t="s">
        <v>1331</v>
      </c>
      <c r="E203" s="1057"/>
      <c r="F203" s="1057"/>
    </row>
    <row r="204" spans="1:6">
      <c r="A204" s="822"/>
      <c r="B204" s="822"/>
      <c r="D204" s="1057"/>
      <c r="E204" s="1057"/>
      <c r="F204" s="1057"/>
    </row>
    <row r="205" spans="1:6">
      <c r="A205" s="822"/>
      <c r="B205" s="822"/>
      <c r="D205" s="1059" t="s">
        <v>993</v>
      </c>
      <c r="E205" s="1059"/>
      <c r="F205" s="1059"/>
    </row>
    <row r="206" spans="1:6">
      <c r="A206" s="822"/>
      <c r="B206" s="822"/>
      <c r="D206" s="825"/>
      <c r="E206" s="825"/>
      <c r="F206" s="825"/>
    </row>
    <row r="207" spans="1:6" ht="14.5" customHeight="1">
      <c r="A207" s="822"/>
      <c r="B207" s="823" t="s">
        <v>329</v>
      </c>
      <c r="D207" s="1057" t="s">
        <v>1333</v>
      </c>
      <c r="E207" s="1057"/>
      <c r="F207" s="1057"/>
    </row>
    <row r="208" spans="1:6">
      <c r="A208" s="822"/>
      <c r="B208" s="822"/>
      <c r="D208" s="1057"/>
      <c r="E208" s="1057"/>
      <c r="F208" s="1057"/>
    </row>
    <row r="209" spans="1:7">
      <c r="A209" s="822"/>
      <c r="B209" s="822"/>
      <c r="D209" s="1057"/>
      <c r="E209" s="1057"/>
      <c r="F209" s="1057"/>
    </row>
    <row r="210" spans="1:7">
      <c r="A210" s="822"/>
      <c r="B210" s="822"/>
      <c r="D210" s="1057"/>
      <c r="E210" s="1057"/>
      <c r="F210" s="1057"/>
    </row>
    <row r="211" spans="1:7">
      <c r="A211" s="822"/>
      <c r="B211" s="822"/>
      <c r="D211" s="1057"/>
      <c r="E211" s="1057"/>
      <c r="F211" s="1057"/>
    </row>
    <row r="212" spans="1:7">
      <c r="D212" s="825"/>
      <c r="E212" s="825"/>
      <c r="F212" s="825"/>
    </row>
    <row r="213" spans="1:7">
      <c r="A213" s="822"/>
      <c r="B213" s="823" t="s">
        <v>329</v>
      </c>
      <c r="D213" s="1018" t="s">
        <v>1332</v>
      </c>
      <c r="E213" s="1018"/>
      <c r="F213" s="1018"/>
    </row>
    <row r="214" spans="1:7">
      <c r="A214" s="822"/>
      <c r="B214" s="822"/>
      <c r="D214" s="1018"/>
      <c r="E214" s="1018"/>
      <c r="F214" s="1018"/>
    </row>
    <row r="215" spans="1:7">
      <c r="D215" s="846"/>
    </row>
    <row r="216" spans="1:7">
      <c r="A216" s="983" t="s">
        <v>1206</v>
      </c>
      <c r="B216" s="983"/>
      <c r="C216" s="983"/>
      <c r="D216" s="983"/>
      <c r="E216" s="983"/>
      <c r="F216" s="983"/>
      <c r="G216" s="983"/>
    </row>
    <row r="217" spans="1:7">
      <c r="D217" s="846"/>
    </row>
    <row r="218" spans="1:7">
      <c r="C218" s="832"/>
      <c r="D218" s="973" t="s">
        <v>1335</v>
      </c>
      <c r="E218" s="973"/>
      <c r="F218" s="973"/>
    </row>
    <row r="219" spans="1:7">
      <c r="A219" s="818"/>
      <c r="B219" s="818"/>
      <c r="C219" s="818"/>
      <c r="D219" s="825"/>
      <c r="E219" s="825"/>
      <c r="F219" s="825"/>
    </row>
    <row r="220" spans="1:7">
      <c r="A220" s="820"/>
      <c r="B220" s="820"/>
      <c r="C220" s="820"/>
      <c r="D220" s="973" t="s">
        <v>285</v>
      </c>
      <c r="E220" s="973"/>
      <c r="F220" s="973"/>
    </row>
    <row r="221" spans="1:7" ht="14.5" customHeight="1">
      <c r="A221" s="822"/>
      <c r="B221" s="823" t="s">
        <v>329</v>
      </c>
      <c r="D221" s="1069" t="s">
        <v>1448</v>
      </c>
      <c r="E221" s="1069"/>
      <c r="F221" s="1069"/>
    </row>
    <row r="222" spans="1:7">
      <c r="D222" s="1069"/>
      <c r="E222" s="1069"/>
      <c r="F222" s="1069"/>
    </row>
    <row r="223" spans="1:7">
      <c r="D223" s="1056" t="s">
        <v>984</v>
      </c>
      <c r="E223" s="1056"/>
      <c r="F223" s="1056"/>
    </row>
    <row r="224" spans="1:7">
      <c r="D224" s="825"/>
      <c r="E224" s="825"/>
      <c r="F224" s="825"/>
    </row>
    <row r="225" spans="1:7" ht="14.5" customHeight="1">
      <c r="A225" s="822"/>
      <c r="B225" s="823" t="s">
        <v>329</v>
      </c>
      <c r="D225" s="1057" t="s">
        <v>1449</v>
      </c>
      <c r="E225" s="1057"/>
      <c r="F225" s="1057"/>
    </row>
    <row r="226" spans="1:7">
      <c r="D226" s="1057"/>
      <c r="E226" s="1057"/>
      <c r="F226" s="1057"/>
    </row>
    <row r="227" spans="1:7">
      <c r="D227" s="1057"/>
      <c r="E227" s="1057"/>
      <c r="F227" s="1057"/>
    </row>
    <row r="228" spans="1:7">
      <c r="D228" s="1057"/>
      <c r="E228" s="1057"/>
      <c r="F228" s="1057"/>
    </row>
    <row r="229" spans="1:7">
      <c r="D229" s="1057"/>
      <c r="E229" s="1057"/>
      <c r="F229" s="1057"/>
    </row>
    <row r="230" spans="1:7">
      <c r="D230" s="825"/>
      <c r="E230" s="825"/>
      <c r="F230" s="825"/>
    </row>
    <row r="231" spans="1:7">
      <c r="A231" s="822"/>
      <c r="B231" s="823" t="s">
        <v>329</v>
      </c>
      <c r="D231" s="1018" t="s">
        <v>1338</v>
      </c>
      <c r="E231" s="1018"/>
      <c r="F231" s="1018"/>
    </row>
    <row r="232" spans="1:7">
      <c r="D232" s="1018"/>
      <c r="E232" s="1018"/>
      <c r="F232" s="1018"/>
    </row>
    <row r="233" spans="1:7">
      <c r="D233" s="1018"/>
      <c r="E233" s="1018"/>
      <c r="F233" s="1018"/>
    </row>
    <row r="234" spans="1:7">
      <c r="D234" s="847"/>
      <c r="E234" s="825"/>
      <c r="F234" s="825"/>
    </row>
    <row r="235" spans="1:7">
      <c r="A235" s="983" t="s">
        <v>1207</v>
      </c>
      <c r="B235" s="983"/>
      <c r="C235" s="983"/>
      <c r="D235" s="983"/>
      <c r="E235" s="983"/>
      <c r="F235" s="983"/>
      <c r="G235" s="983"/>
    </row>
    <row r="236" spans="1:7">
      <c r="D236" s="847"/>
      <c r="E236" s="825"/>
      <c r="F236" s="825"/>
    </row>
    <row r="237" spans="1:7">
      <c r="C237" s="818"/>
      <c r="D237" s="1060" t="s">
        <v>1340</v>
      </c>
      <c r="E237" s="1060"/>
      <c r="F237" s="1060"/>
    </row>
    <row r="238" spans="1:7">
      <c r="C238" s="818"/>
      <c r="D238" s="1060"/>
      <c r="E238" s="1060"/>
      <c r="F238" s="1060"/>
    </row>
    <row r="239" spans="1:7">
      <c r="A239" s="820"/>
      <c r="B239" s="820"/>
      <c r="C239" s="820"/>
      <c r="D239" s="646"/>
      <c r="E239" s="696"/>
      <c r="F239" s="696"/>
    </row>
    <row r="240" spans="1:7">
      <c r="C240" s="820"/>
      <c r="D240" s="973" t="s">
        <v>223</v>
      </c>
      <c r="E240" s="973"/>
      <c r="F240" s="973"/>
    </row>
    <row r="241" spans="1:7" ht="15.75" customHeight="1">
      <c r="A241" s="822"/>
      <c r="B241" s="822"/>
      <c r="D241" s="1058" t="s">
        <v>1341</v>
      </c>
      <c r="E241" s="1058"/>
      <c r="F241" s="1058"/>
    </row>
    <row r="242" spans="1:7">
      <c r="E242" s="825"/>
      <c r="F242" s="825"/>
    </row>
    <row r="243" spans="1:7">
      <c r="A243" s="822"/>
      <c r="B243" s="823" t="s">
        <v>329</v>
      </c>
      <c r="D243" s="1018" t="s">
        <v>1342</v>
      </c>
      <c r="E243" s="1018"/>
      <c r="F243" s="1018"/>
    </row>
    <row r="244" spans="1:7">
      <c r="A244" s="822"/>
      <c r="B244" s="822"/>
      <c r="D244" s="1018"/>
      <c r="E244" s="1018"/>
      <c r="F244" s="1018"/>
    </row>
    <row r="245" spans="1:7">
      <c r="D245" s="825"/>
      <c r="E245" s="825"/>
      <c r="F245" s="825"/>
    </row>
    <row r="246" spans="1:7">
      <c r="A246" s="822"/>
      <c r="B246" s="823" t="s">
        <v>329</v>
      </c>
      <c r="D246" s="1057" t="s">
        <v>1343</v>
      </c>
      <c r="E246" s="1057"/>
      <c r="F246" s="1057"/>
    </row>
    <row r="247" spans="1:7">
      <c r="A247" s="822"/>
      <c r="B247" s="822"/>
      <c r="D247" s="1057"/>
      <c r="E247" s="1057"/>
      <c r="F247" s="1057"/>
    </row>
    <row r="248" spans="1:7">
      <c r="A248" s="822"/>
      <c r="B248" s="822"/>
      <c r="D248" s="1057"/>
      <c r="E248" s="1057"/>
      <c r="F248" s="1057"/>
    </row>
    <row r="249" spans="1:7">
      <c r="D249" s="825"/>
      <c r="E249" s="825"/>
      <c r="F249" s="825"/>
    </row>
    <row r="250" spans="1:7">
      <c r="A250" s="822"/>
      <c r="B250" s="823" t="s">
        <v>329</v>
      </c>
      <c r="D250" s="1018" t="s">
        <v>1344</v>
      </c>
      <c r="E250" s="1018"/>
      <c r="F250" s="1018"/>
    </row>
    <row r="251" spans="1:7">
      <c r="A251" s="822"/>
      <c r="B251" s="822"/>
      <c r="D251" s="1018"/>
      <c r="E251" s="1018"/>
      <c r="F251" s="1018"/>
    </row>
    <row r="252" spans="1:7">
      <c r="A252" s="841"/>
      <c r="B252" s="841"/>
      <c r="E252" s="825"/>
      <c r="F252" s="825"/>
    </row>
    <row r="253" spans="1:7">
      <c r="A253" s="983" t="s">
        <v>1208</v>
      </c>
      <c r="B253" s="983"/>
      <c r="C253" s="983"/>
      <c r="D253" s="983"/>
      <c r="E253" s="983"/>
      <c r="F253" s="983"/>
      <c r="G253" s="983"/>
    </row>
    <row r="254" spans="1:7">
      <c r="A254" s="841"/>
      <c r="B254" s="841"/>
      <c r="D254" s="825"/>
      <c r="E254" s="825"/>
      <c r="F254" s="825"/>
    </row>
    <row r="255" spans="1:7">
      <c r="C255" s="841"/>
      <c r="D255" s="973" t="s">
        <v>736</v>
      </c>
      <c r="E255" s="973"/>
      <c r="F255" s="973"/>
    </row>
    <row r="256" spans="1:7">
      <c r="C256" s="841"/>
      <c r="D256" s="1023" t="s">
        <v>1345</v>
      </c>
      <c r="E256" s="1023"/>
      <c r="F256" s="1023"/>
    </row>
    <row r="257" spans="1:7">
      <c r="C257" s="841"/>
      <c r="D257" s="848"/>
    </row>
    <row r="258" spans="1:7">
      <c r="A258" s="826"/>
      <c r="B258" s="823" t="s">
        <v>329</v>
      </c>
      <c r="D258" s="1023" t="s">
        <v>1346</v>
      </c>
      <c r="E258" s="1023"/>
      <c r="F258" s="1023"/>
    </row>
    <row r="259" spans="1:7" s="816" customFormat="1">
      <c r="A259" s="830"/>
      <c r="B259" s="830"/>
      <c r="C259" s="826"/>
      <c r="D259" s="849"/>
      <c r="E259" s="850"/>
      <c r="F259" s="850"/>
      <c r="G259" s="827"/>
    </row>
    <row r="260" spans="1:7" s="816" customFormat="1" ht="13.75" customHeight="1">
      <c r="A260" s="826"/>
      <c r="B260" s="823" t="s">
        <v>329</v>
      </c>
      <c r="C260" s="826"/>
      <c r="D260" s="1062" t="s">
        <v>1481</v>
      </c>
      <c r="E260" s="1062"/>
      <c r="F260" s="1062"/>
      <c r="G260" s="827"/>
    </row>
    <row r="261" spans="1:7" s="816" customFormat="1">
      <c r="A261" s="830"/>
      <c r="B261" s="830"/>
      <c r="C261" s="826"/>
      <c r="D261" s="1062"/>
      <c r="E261" s="1062"/>
      <c r="F261" s="1062"/>
      <c r="G261" s="827"/>
    </row>
    <row r="262" spans="1:7" s="816" customFormat="1">
      <c r="A262" s="830"/>
      <c r="B262" s="830"/>
      <c r="C262" s="826"/>
      <c r="D262" s="1062"/>
      <c r="E262" s="1062"/>
      <c r="F262" s="1062"/>
      <c r="G262" s="827"/>
    </row>
    <row r="263" spans="1:7" s="816" customFormat="1">
      <c r="A263" s="830"/>
      <c r="B263" s="830"/>
      <c r="C263" s="826"/>
      <c r="D263" s="1062"/>
      <c r="E263" s="1062"/>
      <c r="F263" s="1062"/>
      <c r="G263" s="827"/>
    </row>
    <row r="264" spans="1:7" s="816" customFormat="1">
      <c r="A264" s="830"/>
      <c r="B264" s="830"/>
      <c r="C264" s="826"/>
      <c r="D264" s="1062"/>
      <c r="E264" s="1062"/>
      <c r="F264" s="1062"/>
      <c r="G264" s="827"/>
    </row>
    <row r="265" spans="1:7" s="816" customFormat="1">
      <c r="A265" s="830"/>
      <c r="B265" s="830"/>
      <c r="C265" s="826"/>
      <c r="D265" s="849"/>
      <c r="E265" s="850"/>
      <c r="F265" s="850"/>
      <c r="G265" s="827"/>
    </row>
    <row r="266" spans="1:7" s="816" customFormat="1" ht="13.75" customHeight="1">
      <c r="A266" s="826"/>
      <c r="B266" s="823" t="s">
        <v>329</v>
      </c>
      <c r="C266" s="826"/>
      <c r="D266" s="1062" t="s">
        <v>1348</v>
      </c>
      <c r="E266" s="1062"/>
      <c r="F266" s="1062"/>
      <c r="G266" s="827"/>
    </row>
    <row r="267" spans="1:7" s="816" customFormat="1">
      <c r="A267" s="826"/>
      <c r="B267" s="826"/>
      <c r="C267" s="826"/>
      <c r="D267" s="1062"/>
      <c r="E267" s="1062"/>
      <c r="F267" s="1062"/>
      <c r="G267" s="827"/>
    </row>
    <row r="268" spans="1:7" s="816" customFormat="1">
      <c r="A268" s="830"/>
      <c r="B268" s="830"/>
      <c r="C268" s="826"/>
      <c r="D268" s="849"/>
      <c r="E268" s="850"/>
      <c r="F268" s="850"/>
      <c r="G268" s="827"/>
    </row>
    <row r="269" spans="1:7">
      <c r="A269" s="826"/>
      <c r="B269" s="823" t="s">
        <v>329</v>
      </c>
      <c r="D269" s="1023" t="s">
        <v>1349</v>
      </c>
      <c r="E269" s="1023"/>
      <c r="F269" s="1023"/>
    </row>
    <row r="270" spans="1:7">
      <c r="E270" s="825"/>
      <c r="F270" s="825"/>
    </row>
    <row r="271" spans="1:7">
      <c r="A271" s="822"/>
      <c r="B271" s="823" t="s">
        <v>329</v>
      </c>
      <c r="D271" s="1057" t="s">
        <v>1511</v>
      </c>
      <c r="E271" s="1057"/>
      <c r="F271" s="1057"/>
    </row>
    <row r="272" spans="1:7">
      <c r="A272" s="822"/>
      <c r="B272" s="822"/>
      <c r="D272" s="1057"/>
      <c r="E272" s="1057"/>
      <c r="F272" s="1057"/>
    </row>
    <row r="273" spans="1:6">
      <c r="A273" s="822"/>
      <c r="B273" s="822"/>
      <c r="D273" s="1057"/>
      <c r="E273" s="1057"/>
      <c r="F273" s="1057"/>
    </row>
    <row r="274" spans="1:6">
      <c r="A274" s="822"/>
      <c r="B274" s="822"/>
      <c r="D274" s="1057"/>
      <c r="E274" s="1057"/>
      <c r="F274" s="1057"/>
    </row>
    <row r="275" spans="1:6">
      <c r="A275" s="822"/>
      <c r="B275" s="822"/>
      <c r="D275" s="1057"/>
      <c r="E275" s="1057"/>
      <c r="F275" s="1057"/>
    </row>
    <row r="276" spans="1:6">
      <c r="A276" s="822"/>
      <c r="B276" s="822"/>
      <c r="D276" s="1057"/>
      <c r="E276" s="1057"/>
      <c r="F276" s="1057"/>
    </row>
    <row r="277" spans="1:6">
      <c r="A277" s="822"/>
      <c r="B277" s="822"/>
      <c r="D277" s="1057"/>
      <c r="E277" s="1057"/>
      <c r="F277" s="1057"/>
    </row>
    <row r="278" spans="1:6">
      <c r="A278" s="822"/>
      <c r="B278" s="822"/>
      <c r="D278" s="1057"/>
      <c r="E278" s="1057"/>
      <c r="F278" s="1057"/>
    </row>
    <row r="279" spans="1:6">
      <c r="A279" s="822"/>
      <c r="B279" s="822"/>
      <c r="D279" s="1057"/>
      <c r="E279" s="1057"/>
      <c r="F279" s="1057"/>
    </row>
    <row r="280" spans="1:6">
      <c r="A280" s="822"/>
      <c r="B280" s="822"/>
      <c r="D280" s="1057"/>
      <c r="E280" s="1057"/>
      <c r="F280" s="1057"/>
    </row>
    <row r="281" spans="1:6">
      <c r="A281" s="822"/>
      <c r="B281" s="822"/>
      <c r="D281" s="1057"/>
      <c r="E281" s="1057"/>
      <c r="F281" s="1057"/>
    </row>
    <row r="282" spans="1:6">
      <c r="A282" s="822"/>
      <c r="B282" s="822"/>
      <c r="D282" s="1057"/>
      <c r="E282" s="1057"/>
      <c r="F282" s="1057"/>
    </row>
    <row r="283" spans="1:6">
      <c r="A283" s="822"/>
      <c r="B283" s="822"/>
      <c r="D283" s="1057"/>
      <c r="E283" s="1057"/>
      <c r="F283" s="1057"/>
    </row>
    <row r="284" spans="1:6">
      <c r="A284" s="822"/>
      <c r="B284" s="822"/>
      <c r="D284" s="1057"/>
      <c r="E284" s="1057"/>
      <c r="F284" s="1057"/>
    </row>
    <row r="285" spans="1:6">
      <c r="A285" s="822"/>
      <c r="B285" s="822"/>
      <c r="D285" s="1057"/>
      <c r="E285" s="1057"/>
      <c r="F285" s="1057"/>
    </row>
    <row r="286" spans="1:6">
      <c r="D286" s="825"/>
      <c r="E286" s="825"/>
      <c r="F286" s="825"/>
    </row>
    <row r="287" spans="1:6">
      <c r="A287" s="822"/>
      <c r="B287" s="823" t="s">
        <v>329</v>
      </c>
      <c r="D287" s="1057" t="s">
        <v>1351</v>
      </c>
      <c r="E287" s="1057"/>
      <c r="F287" s="1057"/>
    </row>
    <row r="288" spans="1:6">
      <c r="D288" s="1057"/>
      <c r="E288" s="1057"/>
      <c r="F288" s="1057"/>
    </row>
    <row r="289" spans="1:7">
      <c r="D289" s="1057"/>
      <c r="E289" s="1057"/>
      <c r="F289" s="1057"/>
    </row>
    <row r="290" spans="1:7">
      <c r="D290" s="1057"/>
      <c r="E290" s="1057"/>
      <c r="F290" s="1057"/>
    </row>
    <row r="291" spans="1:7">
      <c r="D291" s="1057"/>
      <c r="E291" s="1057"/>
      <c r="F291" s="1057"/>
    </row>
    <row r="292" spans="1:7">
      <c r="D292" s="1057"/>
      <c r="E292" s="1057"/>
      <c r="F292" s="1057"/>
    </row>
    <row r="293" spans="1:7">
      <c r="D293" s="1057"/>
      <c r="E293" s="1057"/>
      <c r="F293" s="1057"/>
    </row>
    <row r="294" spans="1:7">
      <c r="D294" s="1057"/>
      <c r="E294" s="1057"/>
      <c r="F294" s="1057"/>
    </row>
    <row r="295" spans="1:7">
      <c r="D295" s="1057"/>
      <c r="E295" s="1057"/>
      <c r="F295" s="1057"/>
    </row>
    <row r="296" spans="1:7">
      <c r="D296" s="825"/>
      <c r="E296" s="825"/>
      <c r="F296" s="825"/>
    </row>
    <row r="297" spans="1:7">
      <c r="A297" s="822"/>
      <c r="B297" s="823" t="s">
        <v>329</v>
      </c>
      <c r="D297" s="1018" t="s">
        <v>1582</v>
      </c>
      <c r="E297" s="1018"/>
      <c r="F297" s="1018"/>
    </row>
    <row r="298" spans="1:7">
      <c r="D298" s="1018"/>
      <c r="E298" s="1018"/>
      <c r="F298" s="1018"/>
      <c r="G298" s="815"/>
    </row>
    <row r="299" spans="1:7">
      <c r="D299" s="1018"/>
      <c r="E299" s="1018"/>
      <c r="F299" s="1018"/>
      <c r="G299" s="815"/>
    </row>
    <row r="300" spans="1:7">
      <c r="D300" s="1018"/>
      <c r="E300" s="1018"/>
      <c r="F300" s="1018"/>
      <c r="G300" s="815"/>
    </row>
    <row r="301" spans="1:7">
      <c r="D301" s="1018"/>
      <c r="E301" s="1018"/>
      <c r="F301" s="1018"/>
      <c r="G301" s="815"/>
    </row>
    <row r="302" spans="1:7">
      <c r="D302" s="1018"/>
      <c r="E302" s="1018"/>
      <c r="F302" s="1018"/>
      <c r="G302" s="815"/>
    </row>
    <row r="303" spans="1:7">
      <c r="D303" s="809"/>
      <c r="E303" s="809"/>
      <c r="F303" s="809"/>
      <c r="G303" s="815"/>
    </row>
    <row r="304" spans="1:7" ht="14" thickBot="1">
      <c r="D304" s="1068" t="s">
        <v>1094</v>
      </c>
      <c r="E304" s="1068"/>
      <c r="F304" s="1068"/>
      <c r="G304" s="815"/>
    </row>
    <row r="305" spans="1:7" ht="14" thickTop="1">
      <c r="D305" s="1063" t="s">
        <v>1353</v>
      </c>
      <c r="E305" s="1063"/>
      <c r="F305" s="1063"/>
      <c r="G305" s="815"/>
    </row>
    <row r="306" spans="1:7">
      <c r="A306" s="839"/>
      <c r="B306" s="839"/>
      <c r="C306" s="839"/>
      <c r="D306" s="811"/>
      <c r="E306" s="811"/>
      <c r="F306" s="825"/>
      <c r="G306" s="815"/>
    </row>
    <row r="307" spans="1:7">
      <c r="A307" s="822"/>
      <c r="B307" s="823" t="s">
        <v>329</v>
      </c>
      <c r="C307" s="839"/>
      <c r="D307" s="1030" t="s">
        <v>1354</v>
      </c>
      <c r="E307" s="1030"/>
      <c r="F307" s="1030"/>
      <c r="G307" s="815"/>
    </row>
    <row r="308" spans="1:7">
      <c r="A308" s="839"/>
      <c r="B308" s="839"/>
      <c r="C308" s="839"/>
      <c r="D308" s="811"/>
      <c r="E308" s="811"/>
      <c r="F308" s="825"/>
      <c r="G308" s="815"/>
    </row>
    <row r="309" spans="1:7">
      <c r="A309" s="839"/>
      <c r="B309" s="823" t="s">
        <v>329</v>
      </c>
      <c r="C309" s="839"/>
      <c r="D309" s="1014" t="s">
        <v>1485</v>
      </c>
      <c r="E309" s="1014"/>
      <c r="F309" s="1014"/>
      <c r="G309" s="815"/>
    </row>
    <row r="310" spans="1:7">
      <c r="A310" s="839"/>
      <c r="B310" s="839"/>
      <c r="C310" s="839"/>
      <c r="D310" s="1014"/>
      <c r="E310" s="1014"/>
      <c r="F310" s="1014"/>
      <c r="G310" s="815"/>
    </row>
    <row r="311" spans="1:7">
      <c r="A311" s="839"/>
      <c r="B311" s="839"/>
      <c r="C311" s="839"/>
      <c r="D311" s="1014"/>
      <c r="E311" s="1014"/>
      <c r="F311" s="1014"/>
      <c r="G311" s="815"/>
    </row>
    <row r="312" spans="1:7">
      <c r="A312" s="839"/>
      <c r="B312" s="839"/>
      <c r="C312" s="839"/>
      <c r="D312" s="1014"/>
      <c r="E312" s="1014"/>
      <c r="F312" s="1014"/>
      <c r="G312" s="815"/>
    </row>
    <row r="313" spans="1:7">
      <c r="A313" s="839"/>
      <c r="B313" s="839"/>
      <c r="C313" s="839"/>
      <c r="D313" s="1014"/>
      <c r="E313" s="1014"/>
      <c r="F313" s="1014"/>
      <c r="G313" s="815"/>
    </row>
    <row r="314" spans="1:7">
      <c r="A314" s="839"/>
      <c r="B314" s="839"/>
      <c r="C314" s="839"/>
      <c r="D314" s="1014"/>
      <c r="E314" s="1014"/>
      <c r="F314" s="1014"/>
      <c r="G314" s="815"/>
    </row>
    <row r="315" spans="1:7">
      <c r="A315" s="839"/>
      <c r="B315" s="839"/>
      <c r="C315" s="839"/>
      <c r="D315" s="1014"/>
      <c r="E315" s="1014"/>
      <c r="F315" s="1014"/>
      <c r="G315" s="815"/>
    </row>
    <row r="316" spans="1:7">
      <c r="A316" s="839"/>
      <c r="B316" s="839"/>
      <c r="C316" s="839"/>
      <c r="D316" s="1014"/>
      <c r="E316" s="1014"/>
      <c r="F316" s="1014"/>
      <c r="G316" s="815"/>
    </row>
    <row r="317" spans="1:7">
      <c r="A317" s="839"/>
      <c r="B317" s="839"/>
      <c r="C317" s="839"/>
      <c r="D317" s="1014"/>
      <c r="E317" s="1014"/>
      <c r="F317" s="1014"/>
      <c r="G317" s="815"/>
    </row>
    <row r="318" spans="1:7">
      <c r="A318" s="839"/>
      <c r="B318" s="839"/>
      <c r="C318" s="839"/>
      <c r="D318" s="1014"/>
      <c r="E318" s="1014"/>
      <c r="F318" s="1014"/>
      <c r="G318" s="815"/>
    </row>
    <row r="319" spans="1:7">
      <c r="A319" s="839"/>
      <c r="B319" s="839"/>
      <c r="C319" s="839"/>
      <c r="D319" s="1014"/>
      <c r="E319" s="1014"/>
      <c r="F319" s="1014"/>
      <c r="G319" s="815"/>
    </row>
    <row r="320" spans="1:7">
      <c r="A320" s="839"/>
      <c r="B320" s="839"/>
      <c r="C320" s="839"/>
      <c r="D320" s="1014"/>
      <c r="E320" s="1014"/>
      <c r="F320" s="1014"/>
      <c r="G320" s="815"/>
    </row>
    <row r="321" spans="1:7" ht="12.5" customHeight="1">
      <c r="A321" s="839"/>
      <c r="B321" s="823" t="s">
        <v>329</v>
      </c>
      <c r="C321" s="839"/>
      <c r="D321" s="1064" t="s">
        <v>1486</v>
      </c>
      <c r="E321" s="1064"/>
      <c r="F321" s="1064"/>
      <c r="G321" s="815"/>
    </row>
    <row r="322" spans="1:7">
      <c r="A322" s="839"/>
      <c r="B322" s="839"/>
      <c r="C322" s="839"/>
      <c r="D322" s="1064"/>
      <c r="E322" s="1064"/>
      <c r="F322" s="1064"/>
      <c r="G322" s="815"/>
    </row>
    <row r="323" spans="1:7">
      <c r="A323" s="839"/>
      <c r="B323" s="839"/>
      <c r="C323" s="839"/>
      <c r="D323" s="1064"/>
      <c r="E323" s="1064"/>
      <c r="F323" s="1064"/>
      <c r="G323" s="815"/>
    </row>
    <row r="324" spans="1:7">
      <c r="A324" s="839"/>
      <c r="B324" s="839"/>
      <c r="C324" s="839"/>
      <c r="D324" s="1064"/>
      <c r="E324" s="1064"/>
      <c r="F324" s="1064"/>
      <c r="G324" s="815"/>
    </row>
    <row r="325" spans="1:7">
      <c r="A325" s="839"/>
      <c r="B325" s="839"/>
      <c r="C325" s="839"/>
      <c r="D325" s="815"/>
      <c r="E325" s="811"/>
      <c r="F325" s="825"/>
      <c r="G325" s="815"/>
    </row>
    <row r="326" spans="1:7">
      <c r="A326" s="822"/>
      <c r="B326" s="823" t="s">
        <v>329</v>
      </c>
      <c r="C326" s="839"/>
      <c r="D326" s="1033" t="s">
        <v>1356</v>
      </c>
      <c r="E326" s="1033"/>
      <c r="F326" s="1033"/>
      <c r="G326" s="815"/>
    </row>
    <row r="327" spans="1:7">
      <c r="A327" s="839"/>
      <c r="B327" s="839"/>
      <c r="C327" s="839"/>
      <c r="D327" s="1033"/>
      <c r="E327" s="1033"/>
      <c r="F327" s="1033"/>
      <c r="G327" s="815"/>
    </row>
    <row r="328" spans="1:7">
      <c r="A328" s="839"/>
      <c r="B328" s="839"/>
      <c r="C328" s="839"/>
      <c r="D328" s="1033"/>
      <c r="E328" s="1033"/>
      <c r="F328" s="1033"/>
      <c r="G328" s="815"/>
    </row>
    <row r="329" spans="1:7">
      <c r="A329" s="839"/>
      <c r="B329" s="839"/>
      <c r="C329" s="839"/>
      <c r="D329" s="1033"/>
      <c r="E329" s="1033"/>
      <c r="F329" s="1033"/>
      <c r="G329" s="815"/>
    </row>
    <row r="330" spans="1:7">
      <c r="A330" s="839"/>
      <c r="B330" s="839"/>
      <c r="C330" s="839"/>
      <c r="D330" s="851"/>
      <c r="E330" s="811"/>
      <c r="F330" s="825"/>
      <c r="G330" s="815"/>
    </row>
    <row r="331" spans="1:7">
      <c r="A331" s="839"/>
      <c r="B331" s="839"/>
      <c r="C331" s="839"/>
      <c r="D331" s="1033" t="s">
        <v>1357</v>
      </c>
      <c r="E331" s="1033"/>
      <c r="F331" s="1033"/>
      <c r="G331" s="815"/>
    </row>
    <row r="332" spans="1:7">
      <c r="A332" s="839"/>
      <c r="B332" s="839"/>
      <c r="C332" s="839"/>
      <c r="D332" s="1033"/>
      <c r="E332" s="1033"/>
      <c r="F332" s="1033"/>
      <c r="G332" s="815"/>
    </row>
    <row r="333" spans="1:7">
      <c r="A333" s="839"/>
      <c r="B333" s="839"/>
      <c r="C333" s="839"/>
      <c r="D333" s="1033"/>
      <c r="E333" s="1033"/>
      <c r="F333" s="1033"/>
      <c r="G333" s="815"/>
    </row>
    <row r="334" spans="1:7">
      <c r="A334" s="839"/>
      <c r="B334" s="839"/>
      <c r="C334" s="839"/>
      <c r="D334" s="1033"/>
      <c r="E334" s="1033"/>
      <c r="F334" s="1033"/>
      <c r="G334" s="815"/>
    </row>
    <row r="335" spans="1:7" ht="18" customHeight="1">
      <c r="A335" s="839"/>
      <c r="B335" s="839"/>
      <c r="C335" s="839"/>
      <c r="D335" s="1033"/>
      <c r="E335" s="1033"/>
      <c r="F335" s="1033"/>
      <c r="G335" s="815"/>
    </row>
    <row r="336" spans="1:7">
      <c r="A336" s="839"/>
      <c r="B336" s="839"/>
      <c r="C336" s="839"/>
      <c r="D336" s="1033"/>
      <c r="E336" s="1033"/>
      <c r="F336" s="1033"/>
      <c r="G336" s="815"/>
    </row>
    <row r="337" spans="1:7">
      <c r="A337" s="839"/>
      <c r="B337" s="839"/>
      <c r="C337" s="839"/>
      <c r="D337" s="1033"/>
      <c r="E337" s="1033"/>
      <c r="F337" s="1033"/>
      <c r="G337" s="815"/>
    </row>
    <row r="338" spans="1:7">
      <c r="A338" s="839"/>
      <c r="B338" s="839"/>
      <c r="C338" s="839"/>
      <c r="D338" s="1033"/>
      <c r="E338" s="1033"/>
      <c r="F338" s="1033"/>
      <c r="G338" s="815"/>
    </row>
    <row r="339" spans="1:7" ht="8.25" customHeight="1">
      <c r="A339" s="839"/>
      <c r="B339" s="839"/>
      <c r="C339" s="839"/>
      <c r="D339" s="1033"/>
      <c r="E339" s="1033"/>
      <c r="F339" s="1033"/>
      <c r="G339" s="815"/>
    </row>
    <row r="340" spans="1:7" ht="13.75" customHeight="1">
      <c r="A340" s="839"/>
      <c r="B340" s="839"/>
      <c r="C340" s="839"/>
      <c r="D340" s="1026" t="s">
        <v>1358</v>
      </c>
      <c r="E340" s="1026"/>
      <c r="F340" s="1026"/>
      <c r="G340" s="815"/>
    </row>
    <row r="341" spans="1:7">
      <c r="A341" s="839"/>
      <c r="B341" s="839"/>
      <c r="C341" s="839"/>
      <c r="D341" s="1026"/>
      <c r="E341" s="1026"/>
      <c r="F341" s="1026"/>
      <c r="G341" s="815"/>
    </row>
    <row r="342" spans="1:7">
      <c r="A342" s="839"/>
      <c r="B342" s="839"/>
      <c r="C342" s="839"/>
      <c r="D342" s="1026"/>
      <c r="E342" s="1026"/>
      <c r="F342" s="1026"/>
      <c r="G342" s="815"/>
    </row>
    <row r="343" spans="1:7">
      <c r="A343" s="839"/>
      <c r="B343" s="839"/>
      <c r="C343" s="839"/>
      <c r="D343" s="1026"/>
      <c r="E343" s="1026"/>
      <c r="F343" s="1026"/>
      <c r="G343" s="815"/>
    </row>
    <row r="344" spans="1:7">
      <c r="A344" s="839"/>
      <c r="B344" s="839"/>
      <c r="C344" s="839"/>
      <c r="D344" s="1026"/>
      <c r="E344" s="1026"/>
      <c r="F344" s="1026"/>
      <c r="G344" s="815"/>
    </row>
    <row r="345" spans="1:7">
      <c r="A345" s="839"/>
      <c r="B345" s="839"/>
      <c r="C345" s="839"/>
      <c r="D345" s="1026"/>
      <c r="E345" s="1026"/>
      <c r="F345" s="1026"/>
      <c r="G345" s="815"/>
    </row>
    <row r="346" spans="1:7">
      <c r="A346" s="839"/>
      <c r="B346" s="839"/>
      <c r="C346" s="839"/>
      <c r="D346" s="1026"/>
      <c r="E346" s="1026"/>
      <c r="F346" s="1026"/>
      <c r="G346" s="815"/>
    </row>
    <row r="347" spans="1:7">
      <c r="A347" s="839"/>
      <c r="B347" s="839"/>
      <c r="C347" s="839"/>
      <c r="D347" s="1026"/>
      <c r="E347" s="1026"/>
      <c r="F347" s="1026"/>
      <c r="G347" s="815"/>
    </row>
    <row r="348" spans="1:7">
      <c r="A348" s="839"/>
      <c r="B348" s="839"/>
      <c r="C348" s="839"/>
      <c r="D348" s="1026"/>
      <c r="E348" s="1026"/>
      <c r="F348" s="1026"/>
      <c r="G348" s="815"/>
    </row>
    <row r="349" spans="1:7">
      <c r="A349" s="839"/>
      <c r="B349" s="839"/>
      <c r="C349" s="839"/>
      <c r="D349" s="1026"/>
      <c r="E349" s="1026"/>
      <c r="F349" s="1026"/>
      <c r="G349" s="815"/>
    </row>
    <row r="350" spans="1:7">
      <c r="A350" s="839"/>
      <c r="B350" s="839"/>
      <c r="C350" s="839"/>
      <c r="D350" s="1026"/>
      <c r="E350" s="1026"/>
      <c r="F350" s="1026"/>
      <c r="G350" s="815"/>
    </row>
    <row r="351" spans="1:7">
      <c r="A351" s="839"/>
      <c r="B351" s="839"/>
      <c r="C351" s="839"/>
      <c r="D351" s="1026"/>
      <c r="E351" s="1026"/>
      <c r="F351" s="1026"/>
      <c r="G351" s="815"/>
    </row>
    <row r="352" spans="1:7">
      <c r="A352" s="839"/>
      <c r="B352" s="839"/>
      <c r="C352" s="852"/>
      <c r="D352" s="1026"/>
      <c r="E352" s="1026"/>
      <c r="F352" s="1026"/>
      <c r="G352" s="815"/>
    </row>
    <row r="353" spans="1:7">
      <c r="A353" s="839"/>
      <c r="B353" s="839"/>
      <c r="C353" s="852"/>
      <c r="D353" s="1026"/>
      <c r="E353" s="1026"/>
      <c r="F353" s="1026"/>
      <c r="G353" s="815"/>
    </row>
    <row r="354" spans="1:7">
      <c r="A354" s="839"/>
      <c r="B354" s="839"/>
      <c r="C354" s="839"/>
      <c r="D354" s="1026"/>
      <c r="E354" s="1026"/>
      <c r="F354" s="1026"/>
      <c r="G354" s="815"/>
    </row>
    <row r="355" spans="1:7">
      <c r="A355" s="839"/>
      <c r="B355" s="839"/>
      <c r="C355" s="852"/>
      <c r="D355" s="1026"/>
      <c r="E355" s="1026"/>
      <c r="F355" s="1026"/>
      <c r="G355" s="815"/>
    </row>
    <row r="356" spans="1:7">
      <c r="A356" s="839"/>
      <c r="B356" s="839"/>
      <c r="C356" s="852"/>
      <c r="D356" s="1026"/>
      <c r="E356" s="1026"/>
      <c r="F356" s="1026"/>
      <c r="G356" s="815"/>
    </row>
    <row r="357" spans="1:7">
      <c r="A357" s="839"/>
      <c r="B357" s="839"/>
      <c r="C357" s="852"/>
      <c r="D357" s="1026"/>
      <c r="E357" s="1026"/>
      <c r="F357" s="1026"/>
      <c r="G357" s="815"/>
    </row>
    <row r="358" spans="1:7">
      <c r="A358" s="839"/>
      <c r="B358" s="839"/>
      <c r="C358" s="839"/>
      <c r="D358" s="851"/>
      <c r="E358" s="811"/>
      <c r="F358" s="825"/>
      <c r="G358" s="815"/>
    </row>
    <row r="359" spans="1:7">
      <c r="A359" s="839"/>
      <c r="B359" s="823" t="s">
        <v>329</v>
      </c>
      <c r="C359" s="839"/>
      <c r="D359" s="1026" t="s">
        <v>1359</v>
      </c>
      <c r="E359" s="1026"/>
      <c r="F359" s="1026"/>
      <c r="G359" s="815"/>
    </row>
    <row r="360" spans="1:7">
      <c r="A360" s="839"/>
      <c r="B360" s="839"/>
      <c r="C360" s="839"/>
      <c r="D360" s="1026"/>
      <c r="E360" s="1026"/>
      <c r="F360" s="1026"/>
      <c r="G360" s="815"/>
    </row>
    <row r="361" spans="1:7">
      <c r="A361" s="839"/>
      <c r="B361" s="839"/>
      <c r="C361" s="839"/>
      <c r="D361" s="946"/>
      <c r="E361" s="946"/>
      <c r="F361" s="946"/>
      <c r="G361" s="815"/>
    </row>
    <row r="362" spans="1:7" ht="14.5" customHeight="1">
      <c r="A362" s="822"/>
      <c r="B362" s="914" t="s">
        <v>329</v>
      </c>
      <c r="D362" s="1026" t="s">
        <v>1605</v>
      </c>
      <c r="E362" s="1026"/>
      <c r="F362" s="1026"/>
    </row>
    <row r="363" spans="1:7" ht="14.5" customHeight="1">
      <c r="A363" s="822"/>
      <c r="D363" s="1026"/>
      <c r="E363" s="1026"/>
      <c r="F363" s="1026"/>
    </row>
    <row r="364" spans="1:7" ht="14.5" customHeight="1">
      <c r="A364" s="822"/>
      <c r="D364" s="1026"/>
      <c r="E364" s="1026"/>
      <c r="F364" s="1026"/>
    </row>
    <row r="365" spans="1:7" ht="14.5" customHeight="1">
      <c r="A365" s="822"/>
      <c r="D365" s="1026"/>
      <c r="E365" s="1026"/>
      <c r="F365" s="1026"/>
    </row>
    <row r="366" spans="1:7" ht="14.5" customHeight="1">
      <c r="A366" s="822"/>
      <c r="D366" s="1026"/>
      <c r="E366" s="1026"/>
      <c r="F366" s="1026"/>
    </row>
    <row r="367" spans="1:7" ht="14.5" customHeight="1">
      <c r="A367" s="822"/>
      <c r="D367" s="913"/>
      <c r="E367" s="913"/>
      <c r="F367" s="913"/>
    </row>
    <row r="368" spans="1:7" ht="13.75" customHeight="1">
      <c r="A368" s="822"/>
      <c r="B368" s="823" t="s">
        <v>329</v>
      </c>
      <c r="C368" s="839"/>
      <c r="D368" s="1014" t="s">
        <v>1512</v>
      </c>
      <c r="E368" s="1014"/>
      <c r="F368" s="1014"/>
      <c r="G368" s="815"/>
    </row>
    <row r="369" spans="1:7">
      <c r="A369" s="853"/>
      <c r="B369" s="853"/>
      <c r="C369" s="839"/>
      <c r="D369" s="1014"/>
      <c r="E369" s="1014"/>
      <c r="F369" s="1014"/>
      <c r="G369" s="815"/>
    </row>
    <row r="370" spans="1:7">
      <c r="A370" s="853"/>
      <c r="B370" s="853"/>
      <c r="C370" s="839"/>
      <c r="D370" s="1014"/>
      <c r="E370" s="1014"/>
      <c r="F370" s="1014"/>
      <c r="G370" s="815"/>
    </row>
    <row r="371" spans="1:7">
      <c r="A371" s="853"/>
      <c r="B371" s="853"/>
      <c r="C371" s="839"/>
      <c r="D371" s="1014"/>
      <c r="E371" s="1014"/>
      <c r="F371" s="1014"/>
      <c r="G371" s="815"/>
    </row>
    <row r="372" spans="1:7" ht="15.75" customHeight="1">
      <c r="A372" s="853"/>
      <c r="B372" s="853"/>
      <c r="C372" s="839"/>
      <c r="D372" s="1054" t="s">
        <v>1583</v>
      </c>
      <c r="E372" s="1014"/>
      <c r="F372" s="1014"/>
      <c r="G372" s="815"/>
    </row>
    <row r="373" spans="1:7">
      <c r="D373" s="825"/>
      <c r="E373" s="825"/>
      <c r="F373" s="825"/>
      <c r="G373" s="815"/>
    </row>
    <row r="374" spans="1:7">
      <c r="A374" s="822"/>
      <c r="B374" s="823" t="s">
        <v>329</v>
      </c>
      <c r="C374" s="854"/>
      <c r="D374" s="1018" t="s">
        <v>1361</v>
      </c>
      <c r="E374" s="1018"/>
      <c r="F374" s="1018"/>
      <c r="G374" s="815"/>
    </row>
    <row r="375" spans="1:7">
      <c r="A375" s="822"/>
      <c r="B375" s="822"/>
      <c r="D375" s="1018"/>
      <c r="E375" s="1018"/>
      <c r="F375" s="1018"/>
      <c r="G375" s="815"/>
    </row>
    <row r="376" spans="1:7">
      <c r="D376" s="1018"/>
      <c r="E376" s="1018"/>
      <c r="F376" s="1018"/>
      <c r="G376" s="815"/>
    </row>
    <row r="377" spans="1:7">
      <c r="D377" s="1018"/>
      <c r="E377" s="1018"/>
      <c r="F377" s="1018"/>
      <c r="G377" s="815"/>
    </row>
    <row r="378" spans="1:7">
      <c r="D378" s="1018"/>
      <c r="E378" s="1018"/>
      <c r="F378" s="1018"/>
      <c r="G378" s="815"/>
    </row>
    <row r="379" spans="1:7">
      <c r="D379" s="1018"/>
      <c r="E379" s="1018"/>
      <c r="F379" s="1018"/>
      <c r="G379" s="815"/>
    </row>
    <row r="380" spans="1:7">
      <c r="D380" s="1018"/>
      <c r="E380" s="1018"/>
      <c r="F380" s="1018"/>
      <c r="G380" s="815"/>
    </row>
    <row r="381" spans="1:7">
      <c r="D381" s="1018"/>
      <c r="E381" s="1018"/>
      <c r="F381" s="1018"/>
      <c r="G381" s="815"/>
    </row>
    <row r="382" spans="1:7">
      <c r="D382" s="1018"/>
      <c r="E382" s="1018"/>
      <c r="F382" s="1018"/>
      <c r="G382" s="815"/>
    </row>
    <row r="383" spans="1:7">
      <c r="D383" s="1018"/>
      <c r="E383" s="1018"/>
      <c r="F383" s="1018"/>
      <c r="G383" s="815"/>
    </row>
    <row r="384" spans="1:7">
      <c r="D384" s="1018"/>
      <c r="E384" s="1018"/>
      <c r="F384" s="1018"/>
      <c r="G384" s="815"/>
    </row>
    <row r="385" spans="1:7">
      <c r="D385" s="1018"/>
      <c r="E385" s="1018"/>
      <c r="F385" s="1018"/>
      <c r="G385" s="815"/>
    </row>
    <row r="386" spans="1:7">
      <c r="D386" s="1018"/>
      <c r="E386" s="1018"/>
      <c r="F386" s="1018"/>
      <c r="G386" s="815"/>
    </row>
    <row r="387" spans="1:7">
      <c r="A387" s="815"/>
      <c r="B387" s="815"/>
      <c r="C387" s="815"/>
      <c r="D387" s="1018"/>
      <c r="E387" s="1018"/>
      <c r="F387" s="1018"/>
      <c r="G387" s="815"/>
    </row>
    <row r="388" spans="1:7">
      <c r="A388" s="815"/>
      <c r="B388" s="815"/>
      <c r="C388" s="815"/>
      <c r="D388" s="1018"/>
      <c r="E388" s="1018"/>
      <c r="F388" s="1018"/>
      <c r="G388" s="815"/>
    </row>
    <row r="389" spans="1:7">
      <c r="A389" s="815"/>
      <c r="B389" s="815"/>
      <c r="C389" s="815"/>
      <c r="D389" s="1018"/>
      <c r="E389" s="1018"/>
      <c r="F389" s="1018"/>
      <c r="G389" s="815"/>
    </row>
    <row r="390" spans="1:7">
      <c r="A390" s="815"/>
      <c r="B390" s="815"/>
      <c r="C390" s="815"/>
      <c r="D390" s="1018"/>
      <c r="E390" s="1018"/>
      <c r="F390" s="1018"/>
      <c r="G390" s="815"/>
    </row>
    <row r="391" spans="1:7">
      <c r="A391" s="815"/>
      <c r="B391" s="815"/>
      <c r="C391" s="815"/>
      <c r="D391" s="1018"/>
      <c r="E391" s="1018"/>
      <c r="F391" s="1018"/>
      <c r="G391" s="815"/>
    </row>
    <row r="392" spans="1:7">
      <c r="A392" s="815"/>
      <c r="B392" s="815"/>
      <c r="C392" s="815"/>
      <c r="D392" s="1018"/>
      <c r="E392" s="1018"/>
      <c r="F392" s="1018"/>
      <c r="G392" s="815"/>
    </row>
    <row r="393" spans="1:7">
      <c r="A393" s="815"/>
      <c r="B393" s="815"/>
      <c r="C393" s="815"/>
      <c r="D393" s="1018"/>
      <c r="E393" s="1018"/>
      <c r="F393" s="1018"/>
      <c r="G393" s="815"/>
    </row>
    <row r="394" spans="1:7">
      <c r="A394" s="815"/>
      <c r="B394" s="815"/>
      <c r="C394" s="815"/>
      <c r="D394" s="1018"/>
      <c r="E394" s="1018"/>
      <c r="F394" s="1018"/>
      <c r="G394" s="815"/>
    </row>
    <row r="395" spans="1:7">
      <c r="A395" s="815"/>
      <c r="B395" s="815"/>
      <c r="C395" s="815"/>
      <c r="D395" s="1018"/>
      <c r="E395" s="1018"/>
      <c r="F395" s="1018"/>
      <c r="G395" s="815"/>
    </row>
    <row r="396" spans="1:7">
      <c r="A396" s="815"/>
      <c r="B396" s="815"/>
      <c r="C396" s="815"/>
      <c r="D396" s="1018"/>
      <c r="E396" s="1018"/>
      <c r="F396" s="1018"/>
      <c r="G396" s="815"/>
    </row>
    <row r="397" spans="1:7">
      <c r="A397" s="815"/>
      <c r="B397" s="815"/>
      <c r="C397" s="815"/>
      <c r="D397" s="1018"/>
      <c r="E397" s="1018"/>
      <c r="F397" s="1018"/>
      <c r="G397" s="815"/>
    </row>
    <row r="398" spans="1:7">
      <c r="A398" s="815"/>
      <c r="B398" s="815"/>
      <c r="C398" s="815"/>
      <c r="D398" s="1018"/>
      <c r="E398" s="1018"/>
      <c r="F398" s="1018"/>
      <c r="G398" s="815"/>
    </row>
    <row r="399" spans="1:7">
      <c r="A399" s="815"/>
      <c r="B399" s="815"/>
      <c r="C399" s="815"/>
      <c r="D399" s="1018"/>
      <c r="E399" s="1018"/>
      <c r="F399" s="1018"/>
      <c r="G399" s="815"/>
    </row>
    <row r="400" spans="1:7">
      <c r="A400" s="815"/>
      <c r="B400" s="815"/>
      <c r="C400" s="815"/>
      <c r="D400" s="1018"/>
      <c r="E400" s="1018"/>
      <c r="F400" s="1018"/>
      <c r="G400" s="815"/>
    </row>
    <row r="401" spans="1:7">
      <c r="A401" s="815"/>
      <c r="B401" s="815"/>
      <c r="C401" s="815"/>
      <c r="D401" s="1018"/>
      <c r="E401" s="1018"/>
      <c r="F401" s="1018"/>
      <c r="G401" s="815"/>
    </row>
    <row r="402" spans="1:7">
      <c r="A402" s="815"/>
      <c r="B402" s="815"/>
      <c r="C402" s="815"/>
      <c r="D402" s="1018"/>
      <c r="E402" s="1018"/>
      <c r="F402" s="1018"/>
      <c r="G402" s="815"/>
    </row>
    <row r="403" spans="1:7" s="856" customFormat="1">
      <c r="A403" s="813"/>
      <c r="B403" s="813"/>
      <c r="C403" s="813"/>
      <c r="D403" s="1018"/>
      <c r="E403" s="1018"/>
      <c r="F403" s="1018"/>
      <c r="G403" s="855"/>
    </row>
    <row r="404" spans="1:7" s="856" customFormat="1" ht="40.75" customHeight="1">
      <c r="A404" s="813"/>
      <c r="B404" s="813"/>
      <c r="C404" s="813"/>
      <c r="D404" s="1018"/>
      <c r="E404" s="1018"/>
      <c r="F404" s="1018"/>
      <c r="G404" s="855"/>
    </row>
    <row r="405" spans="1:7" s="856" customFormat="1">
      <c r="A405" s="813"/>
      <c r="B405" s="813"/>
      <c r="C405" s="813"/>
      <c r="D405" s="825"/>
      <c r="E405" s="825"/>
      <c r="F405" s="825"/>
      <c r="G405" s="855"/>
    </row>
    <row r="406" spans="1:7">
      <c r="A406" s="822"/>
      <c r="B406" s="823" t="s">
        <v>329</v>
      </c>
      <c r="C406" s="854"/>
      <c r="D406" s="1023" t="s">
        <v>1362</v>
      </c>
      <c r="E406" s="1023"/>
      <c r="F406" s="1023"/>
    </row>
    <row r="407" spans="1:7">
      <c r="D407" s="1027" t="s">
        <v>1509</v>
      </c>
      <c r="E407" s="1027"/>
      <c r="F407" s="1027"/>
    </row>
    <row r="408" spans="1:7">
      <c r="D408" s="1057" t="s">
        <v>1508</v>
      </c>
      <c r="E408" s="1057"/>
      <c r="F408" s="1057"/>
    </row>
    <row r="409" spans="1:7">
      <c r="D409" s="1057"/>
      <c r="E409" s="1057"/>
      <c r="F409" s="1057"/>
    </row>
    <row r="410" spans="1:7">
      <c r="D410" s="1057"/>
      <c r="E410" s="1057"/>
      <c r="F410" s="1057"/>
    </row>
    <row r="411" spans="1:7">
      <c r="D411" s="825"/>
      <c r="E411" s="825"/>
      <c r="F411" s="825"/>
      <c r="G411" s="815"/>
    </row>
    <row r="412" spans="1:7">
      <c r="A412" s="822"/>
      <c r="B412" s="823" t="s">
        <v>329</v>
      </c>
      <c r="C412" s="854"/>
      <c r="D412" s="1018" t="s">
        <v>1364</v>
      </c>
      <c r="E412" s="1018"/>
      <c r="F412" s="1018"/>
      <c r="G412" s="815"/>
    </row>
    <row r="413" spans="1:7">
      <c r="D413" s="1018"/>
      <c r="E413" s="1018"/>
      <c r="F413" s="1018"/>
      <c r="G413" s="815"/>
    </row>
    <row r="414" spans="1:7">
      <c r="D414" s="1018"/>
      <c r="E414" s="1018"/>
      <c r="F414" s="1018"/>
      <c r="G414" s="815"/>
    </row>
    <row r="415" spans="1:7">
      <c r="D415" s="809"/>
      <c r="E415" s="809"/>
      <c r="F415" s="809"/>
      <c r="G415" s="815"/>
    </row>
    <row r="416" spans="1:7">
      <c r="B416" s="823" t="s">
        <v>329</v>
      </c>
      <c r="C416" s="822"/>
      <c r="D416" s="1057" t="s">
        <v>1450</v>
      </c>
      <c r="E416" s="1057"/>
      <c r="F416" s="1057"/>
      <c r="G416" s="815"/>
    </row>
    <row r="417" spans="1:7">
      <c r="D417" s="1057"/>
      <c r="E417" s="1057"/>
      <c r="F417" s="1057"/>
      <c r="G417" s="815"/>
    </row>
    <row r="418" spans="1:7">
      <c r="D418" s="825"/>
      <c r="E418" s="825"/>
      <c r="F418" s="825"/>
      <c r="G418" s="815"/>
    </row>
    <row r="419" spans="1:7">
      <c r="B419" s="823" t="s">
        <v>329</v>
      </c>
      <c r="C419" s="822"/>
      <c r="D419" s="1057" t="s">
        <v>1366</v>
      </c>
      <c r="E419" s="1057"/>
      <c r="F419" s="1057"/>
      <c r="G419" s="815"/>
    </row>
    <row r="420" spans="1:7">
      <c r="D420" s="1057"/>
      <c r="E420" s="1057"/>
      <c r="F420" s="1057"/>
      <c r="G420" s="815"/>
    </row>
    <row r="421" spans="1:7">
      <c r="D421" s="1057"/>
      <c r="E421" s="1057"/>
      <c r="F421" s="1057"/>
      <c r="G421" s="815"/>
    </row>
    <row r="422" spans="1:7">
      <c r="D422" s="1057"/>
      <c r="E422" s="1057"/>
      <c r="F422" s="1057"/>
      <c r="G422" s="815"/>
    </row>
    <row r="423" spans="1:7">
      <c r="B423" s="823" t="s">
        <v>329</v>
      </c>
      <c r="D423" s="1057"/>
      <c r="E423" s="1057"/>
      <c r="F423" s="1057"/>
      <c r="G423" s="815"/>
    </row>
    <row r="424" spans="1:7">
      <c r="A424" s="815"/>
      <c r="B424" s="815"/>
      <c r="C424" s="815"/>
      <c r="D424" s="1057"/>
      <c r="E424" s="1057"/>
      <c r="F424" s="1057"/>
      <c r="G424" s="815"/>
    </row>
    <row r="425" spans="1:7">
      <c r="A425" s="815"/>
      <c r="C425" s="815"/>
      <c r="D425" s="1057"/>
      <c r="E425" s="1057"/>
      <c r="F425" s="1057"/>
      <c r="G425" s="815"/>
    </row>
    <row r="426" spans="1:7">
      <c r="A426" s="815"/>
      <c r="B426" s="823" t="s">
        <v>329</v>
      </c>
      <c r="C426" s="815"/>
      <c r="D426" s="1057"/>
      <c r="E426" s="1057"/>
      <c r="F426" s="1057"/>
      <c r="G426" s="815"/>
    </row>
    <row r="427" spans="1:7">
      <c r="A427" s="815"/>
      <c r="B427" s="815"/>
      <c r="C427" s="815"/>
      <c r="D427" s="1057"/>
      <c r="E427" s="1057"/>
      <c r="F427" s="1057"/>
      <c r="G427" s="815"/>
    </row>
    <row r="428" spans="1:7">
      <c r="A428" s="815"/>
      <c r="C428" s="815"/>
      <c r="D428" s="1057"/>
      <c r="E428" s="1057"/>
      <c r="F428" s="1057"/>
      <c r="G428" s="815"/>
    </row>
    <row r="429" spans="1:7">
      <c r="A429" s="815"/>
      <c r="C429" s="815"/>
      <c r="D429" s="1057"/>
      <c r="E429" s="1057"/>
      <c r="F429" s="1057"/>
      <c r="G429" s="815"/>
    </row>
    <row r="430" spans="1:7">
      <c r="A430" s="815"/>
      <c r="B430" s="823" t="s">
        <v>329</v>
      </c>
      <c r="C430" s="815"/>
      <c r="D430" s="1057"/>
      <c r="E430" s="1057"/>
      <c r="F430" s="1057"/>
      <c r="G430" s="815"/>
    </row>
    <row r="431" spans="1:7">
      <c r="A431" s="815"/>
      <c r="B431" s="815"/>
      <c r="C431" s="815"/>
      <c r="D431" s="1057"/>
      <c r="E431" s="1057"/>
      <c r="F431" s="1057"/>
      <c r="G431" s="815"/>
    </row>
    <row r="432" spans="1:7">
      <c r="A432" s="815"/>
      <c r="B432" s="823" t="s">
        <v>329</v>
      </c>
      <c r="C432" s="815"/>
      <c r="D432" s="1057"/>
      <c r="E432" s="1057"/>
      <c r="F432" s="1057"/>
      <c r="G432" s="815"/>
    </row>
    <row r="433" spans="1:7">
      <c r="A433" s="815"/>
      <c r="B433" s="815"/>
      <c r="C433" s="815"/>
      <c r="D433" s="857"/>
      <c r="E433" s="857"/>
      <c r="F433" s="857"/>
      <c r="G433" s="815"/>
    </row>
    <row r="434" spans="1:7">
      <c r="A434" s="815"/>
      <c r="B434" s="823" t="s">
        <v>329</v>
      </c>
      <c r="C434" s="815"/>
      <c r="D434" s="1057" t="s">
        <v>1367</v>
      </c>
      <c r="E434" s="1057"/>
      <c r="F434" s="1057"/>
      <c r="G434" s="815"/>
    </row>
    <row r="435" spans="1:7">
      <c r="A435" s="815"/>
      <c r="B435" s="815"/>
      <c r="C435" s="815"/>
      <c r="D435" s="1057"/>
      <c r="E435" s="1057"/>
      <c r="F435" s="1057"/>
      <c r="G435" s="815"/>
    </row>
    <row r="436" spans="1:7">
      <c r="A436" s="815"/>
      <c r="B436" s="815"/>
      <c r="C436" s="815"/>
      <c r="D436" s="1057"/>
      <c r="E436" s="1057"/>
      <c r="F436" s="1057"/>
      <c r="G436" s="815"/>
    </row>
    <row r="437" spans="1:7">
      <c r="A437" s="815"/>
      <c r="B437" s="815"/>
      <c r="C437" s="815"/>
      <c r="D437" s="1057"/>
      <c r="E437" s="1057"/>
      <c r="F437" s="1057"/>
      <c r="G437" s="815"/>
    </row>
    <row r="438" spans="1:7">
      <c r="D438" s="1057"/>
      <c r="E438" s="1057"/>
      <c r="F438" s="1057"/>
    </row>
    <row r="439" spans="1:7">
      <c r="D439" s="825"/>
      <c r="E439" s="825"/>
      <c r="F439" s="825"/>
    </row>
    <row r="440" spans="1:7">
      <c r="B440" s="823" t="s">
        <v>329</v>
      </c>
      <c r="D440" s="1056" t="s">
        <v>1368</v>
      </c>
      <c r="E440" s="1056"/>
      <c r="F440" s="1056"/>
    </row>
    <row r="441" spans="1:7">
      <c r="A441" s="825"/>
      <c r="B441" s="825"/>
    </row>
    <row r="442" spans="1:7">
      <c r="A442" s="983" t="s">
        <v>1209</v>
      </c>
      <c r="B442" s="983"/>
      <c r="C442" s="983"/>
      <c r="D442" s="983"/>
      <c r="E442" s="983"/>
      <c r="F442" s="983"/>
      <c r="G442" s="983"/>
    </row>
    <row r="443" spans="1:7">
      <c r="A443" s="825"/>
      <c r="B443" s="825"/>
    </row>
    <row r="444" spans="1:7">
      <c r="D444" s="1034" t="s">
        <v>978</v>
      </c>
      <c r="E444" s="1034"/>
      <c r="F444" s="1034"/>
    </row>
    <row r="445" spans="1:7" s="816" customFormat="1">
      <c r="A445" s="830"/>
      <c r="B445" s="830"/>
      <c r="C445" s="826"/>
      <c r="D445" s="1035" t="s">
        <v>1369</v>
      </c>
      <c r="E445" s="1035"/>
      <c r="F445" s="1035"/>
      <c r="G445" s="827"/>
    </row>
    <row r="446" spans="1:7" s="816" customFormat="1">
      <c r="A446" s="830"/>
      <c r="B446" s="830"/>
      <c r="C446" s="826"/>
      <c r="D446" s="812"/>
      <c r="E446" s="696"/>
      <c r="F446" s="696"/>
      <c r="G446" s="827"/>
    </row>
    <row r="447" spans="1:7" s="816" customFormat="1">
      <c r="A447" s="822"/>
      <c r="B447" s="823" t="s">
        <v>329</v>
      </c>
      <c r="C447" s="826"/>
      <c r="D447" s="1036" t="s">
        <v>1370</v>
      </c>
      <c r="E447" s="1036"/>
      <c r="F447" s="1036"/>
      <c r="G447" s="827"/>
    </row>
    <row r="448" spans="1:7" s="816" customFormat="1">
      <c r="A448" s="822"/>
      <c r="B448" s="822"/>
      <c r="C448" s="826"/>
      <c r="D448" s="1036"/>
      <c r="E448" s="1036"/>
      <c r="F448" s="1036"/>
      <c r="G448" s="827"/>
    </row>
    <row r="449" spans="1:7" s="816" customFormat="1">
      <c r="A449" s="822"/>
      <c r="B449" s="822"/>
      <c r="C449" s="826"/>
      <c r="D449" s="810"/>
      <c r="E449" s="696"/>
      <c r="F449" s="696"/>
      <c r="G449" s="827"/>
    </row>
    <row r="450" spans="1:7" ht="12.75" customHeight="1">
      <c r="B450" s="823" t="s">
        <v>329</v>
      </c>
      <c r="D450" s="1006" t="s">
        <v>1584</v>
      </c>
      <c r="E450" s="1006"/>
      <c r="F450" s="1006"/>
    </row>
    <row r="451" spans="1:7">
      <c r="A451" s="822"/>
      <c r="D451" s="1006"/>
      <c r="E451" s="1006"/>
      <c r="F451" s="1006"/>
    </row>
    <row r="452" spans="1:7">
      <c r="A452" s="822"/>
      <c r="B452" s="822"/>
      <c r="D452" s="1006"/>
      <c r="E452" s="1006"/>
      <c r="F452" s="1006"/>
    </row>
    <row r="453" spans="1:7">
      <c r="A453" s="822"/>
      <c r="B453" s="822"/>
      <c r="D453" s="1006"/>
      <c r="E453" s="1006"/>
      <c r="F453" s="1006"/>
    </row>
    <row r="454" spans="1:7">
      <c r="A454" s="822"/>
      <c r="D454" s="936"/>
      <c r="E454" s="936"/>
      <c r="F454" s="936"/>
      <c r="G454" s="815"/>
    </row>
    <row r="455" spans="1:7">
      <c r="A455" s="822"/>
      <c r="B455" s="823" t="s">
        <v>329</v>
      </c>
      <c r="D455" s="1023" t="s">
        <v>1373</v>
      </c>
      <c r="E455" s="1023"/>
      <c r="F455" s="1023"/>
      <c r="G455" s="815"/>
    </row>
    <row r="456" spans="1:7">
      <c r="A456" s="822"/>
      <c r="B456" s="822"/>
      <c r="D456" s="810"/>
      <c r="E456" s="696"/>
      <c r="F456" s="696"/>
      <c r="G456" s="815"/>
    </row>
    <row r="457" spans="1:7">
      <c r="A457" s="822"/>
      <c r="B457" s="823" t="s">
        <v>329</v>
      </c>
      <c r="D457" s="1018" t="s">
        <v>1374</v>
      </c>
      <c r="E457" s="1018"/>
      <c r="F457" s="1018"/>
      <c r="G457" s="815"/>
    </row>
    <row r="458" spans="1:7">
      <c r="A458" s="822"/>
      <c r="D458" s="1018"/>
      <c r="E458" s="1018"/>
      <c r="F458" s="1018"/>
      <c r="G458" s="815"/>
    </row>
    <row r="459" spans="1:7">
      <c r="A459" s="841"/>
      <c r="B459" s="841"/>
      <c r="D459" s="757"/>
      <c r="E459" s="696"/>
      <c r="F459" s="696"/>
      <c r="G459" s="815"/>
    </row>
    <row r="460" spans="1:7">
      <c r="A460" s="841"/>
      <c r="B460" s="823" t="s">
        <v>329</v>
      </c>
      <c r="D460" s="1023" t="s">
        <v>1375</v>
      </c>
      <c r="E460" s="1023"/>
      <c r="F460" s="1023"/>
      <c r="G460" s="815"/>
    </row>
    <row r="461" spans="1:7">
      <c r="A461" s="822"/>
      <c r="B461" s="822"/>
      <c r="D461" s="825"/>
    </row>
    <row r="462" spans="1:7">
      <c r="A462" s="983" t="s">
        <v>1210</v>
      </c>
      <c r="B462" s="983"/>
      <c r="C462" s="983"/>
      <c r="D462" s="983"/>
      <c r="E462" s="983"/>
      <c r="F462" s="983"/>
      <c r="G462" s="983"/>
    </row>
    <row r="463" spans="1:7" s="746" customFormat="1" ht="12" customHeight="1">
      <c r="A463" s="822"/>
      <c r="B463" s="822"/>
      <c r="C463" s="829"/>
      <c r="D463" s="810"/>
      <c r="E463" s="696"/>
      <c r="F463" s="696"/>
      <c r="G463" s="696"/>
    </row>
    <row r="464" spans="1:7" s="746" customFormat="1">
      <c r="A464" s="826"/>
      <c r="B464" s="826"/>
      <c r="C464" s="858"/>
      <c r="D464" s="1071" t="s">
        <v>875</v>
      </c>
      <c r="E464" s="1071"/>
      <c r="F464" s="1071"/>
      <c r="G464" s="717"/>
    </row>
    <row r="465" spans="1:7" s="746" customFormat="1">
      <c r="A465" s="826"/>
      <c r="B465" s="826"/>
      <c r="C465" s="858"/>
      <c r="D465" s="886" t="s">
        <v>1453</v>
      </c>
      <c r="E465" s="886"/>
      <c r="F465" s="886"/>
      <c r="G465" s="717"/>
    </row>
    <row r="466" spans="1:7" s="746" customFormat="1">
      <c r="A466" s="826"/>
      <c r="B466" s="826"/>
      <c r="C466" s="858"/>
      <c r="D466" s="886" t="s">
        <v>1454</v>
      </c>
      <c r="E466" s="886"/>
      <c r="F466" s="886"/>
      <c r="G466" s="717"/>
    </row>
    <row r="467" spans="1:7" s="746" customFormat="1">
      <c r="A467" s="826"/>
      <c r="B467" s="826"/>
      <c r="C467" s="858"/>
      <c r="D467" s="885"/>
      <c r="E467" s="885"/>
      <c r="F467" s="885"/>
      <c r="G467" s="717"/>
    </row>
    <row r="468" spans="1:7" s="746" customFormat="1" ht="13.75" customHeight="1">
      <c r="A468" s="820"/>
      <c r="B468" s="823" t="s">
        <v>329</v>
      </c>
      <c r="C468" s="824"/>
      <c r="D468" s="1017" t="s">
        <v>1452</v>
      </c>
      <c r="E468" s="1017"/>
      <c r="F468" s="1017"/>
      <c r="G468" s="696"/>
    </row>
    <row r="469" spans="1:7" s="746" customFormat="1">
      <c r="A469" s="820"/>
      <c r="B469" s="820"/>
      <c r="C469" s="824"/>
      <c r="D469" s="1017"/>
      <c r="E469" s="1017"/>
      <c r="F469" s="1017"/>
      <c r="G469" s="696"/>
    </row>
    <row r="470" spans="1:7" s="746" customFormat="1">
      <c r="A470" s="820"/>
      <c r="B470" s="820"/>
      <c r="C470" s="824"/>
      <c r="D470" s="859"/>
      <c r="E470" s="696"/>
      <c r="F470" s="810"/>
      <c r="G470" s="696"/>
    </row>
    <row r="471" spans="1:7" s="746" customFormat="1" ht="14.5" customHeight="1">
      <c r="A471" s="822"/>
      <c r="B471" s="823" t="s">
        <v>329</v>
      </c>
      <c r="C471" s="824"/>
      <c r="D471" s="1017" t="s">
        <v>1629</v>
      </c>
      <c r="E471" s="1017"/>
      <c r="F471" s="1017"/>
      <c r="G471" s="696"/>
    </row>
    <row r="472" spans="1:7" s="746" customFormat="1">
      <c r="A472" s="820"/>
      <c r="B472" s="820"/>
      <c r="C472" s="824"/>
      <c r="D472" s="1017"/>
      <c r="E472" s="1017"/>
      <c r="F472" s="1017"/>
      <c r="G472" s="696"/>
    </row>
    <row r="473" spans="1:7" s="746" customFormat="1">
      <c r="A473" s="820"/>
      <c r="B473" s="820"/>
      <c r="C473" s="824"/>
      <c r="D473" s="1017"/>
      <c r="E473" s="1017"/>
      <c r="F473" s="1017"/>
      <c r="G473" s="696"/>
    </row>
    <row r="474" spans="1:7" s="746" customFormat="1">
      <c r="A474" s="820"/>
      <c r="B474" s="820"/>
      <c r="C474" s="824"/>
      <c r="D474" s="1017"/>
      <c r="E474" s="1017"/>
      <c r="F474" s="1017"/>
      <c r="G474" s="696"/>
    </row>
    <row r="475" spans="1:7" s="746" customFormat="1">
      <c r="A475" s="820"/>
      <c r="B475" s="820"/>
      <c r="C475" s="824"/>
      <c r="D475" s="1017"/>
      <c r="E475" s="1017"/>
      <c r="F475" s="1017"/>
      <c r="G475" s="696"/>
    </row>
    <row r="476" spans="1:7" s="746" customFormat="1">
      <c r="A476" s="820"/>
      <c r="B476" s="820"/>
      <c r="C476" s="824"/>
      <c r="D476" s="757"/>
      <c r="E476" s="696"/>
      <c r="F476" s="810"/>
      <c r="G476" s="696"/>
    </row>
    <row r="477" spans="1:7" s="746" customFormat="1" ht="14.5" customHeight="1">
      <c r="A477" s="822"/>
      <c r="B477" s="823" t="s">
        <v>329</v>
      </c>
      <c r="C477" s="824"/>
      <c r="D477" s="1017" t="s">
        <v>1247</v>
      </c>
      <c r="E477" s="1017"/>
      <c r="F477" s="1017"/>
      <c r="G477" s="696"/>
    </row>
    <row r="478" spans="1:7" s="746" customFormat="1">
      <c r="A478" s="820"/>
      <c r="B478" s="820"/>
      <c r="C478" s="824"/>
      <c r="D478" s="1017"/>
      <c r="E478" s="1017"/>
      <c r="F478" s="1017"/>
      <c r="G478" s="696"/>
    </row>
    <row r="479" spans="1:7" s="746" customFormat="1">
      <c r="A479" s="820"/>
      <c r="B479" s="820"/>
      <c r="C479" s="824"/>
      <c r="D479" s="1017"/>
      <c r="E479" s="1017"/>
      <c r="F479" s="1017"/>
      <c r="G479" s="696"/>
    </row>
    <row r="480" spans="1:7" s="746" customFormat="1">
      <c r="A480" s="820"/>
      <c r="B480" s="820"/>
      <c r="C480" s="824"/>
      <c r="D480" s="1017"/>
      <c r="E480" s="1017"/>
      <c r="F480" s="1017"/>
      <c r="G480" s="696"/>
    </row>
    <row r="481" spans="1:7" s="746" customFormat="1" ht="10" customHeight="1">
      <c r="A481" s="820"/>
      <c r="B481" s="820"/>
      <c r="C481" s="824"/>
      <c r="D481" s="757"/>
      <c r="E481" s="696"/>
      <c r="F481" s="810"/>
      <c r="G481" s="696"/>
    </row>
    <row r="482" spans="1:7" s="746" customFormat="1" ht="14.5" customHeight="1">
      <c r="A482" s="822"/>
      <c r="B482" s="823" t="s">
        <v>329</v>
      </c>
      <c r="C482" s="824"/>
      <c r="D482" s="1017" t="s">
        <v>1245</v>
      </c>
      <c r="E482" s="1017"/>
      <c r="F482" s="1017"/>
      <c r="G482" s="696"/>
    </row>
    <row r="483" spans="1:7" s="746" customFormat="1">
      <c r="A483" s="820"/>
      <c r="B483" s="820"/>
      <c r="C483" s="824"/>
      <c r="D483" s="1017"/>
      <c r="E483" s="1017"/>
      <c r="F483" s="1017"/>
      <c r="G483" s="696"/>
    </row>
    <row r="484" spans="1:7" s="746" customFormat="1">
      <c r="A484" s="820"/>
      <c r="B484" s="820"/>
      <c r="C484" s="824"/>
      <c r="D484" s="1017"/>
      <c r="E484" s="1017"/>
      <c r="F484" s="1017"/>
      <c r="G484" s="696"/>
    </row>
    <row r="485" spans="1:7" s="746" customFormat="1">
      <c r="A485" s="820"/>
      <c r="B485" s="820"/>
      <c r="C485" s="824"/>
      <c r="D485" s="808"/>
      <c r="E485" s="808"/>
      <c r="F485" s="808"/>
      <c r="G485" s="696"/>
    </row>
    <row r="486" spans="1:7" s="746" customFormat="1" ht="14.5" customHeight="1">
      <c r="A486" s="822"/>
      <c r="B486" s="823" t="s">
        <v>329</v>
      </c>
      <c r="C486" s="824"/>
      <c r="D486" s="1017" t="s">
        <v>1246</v>
      </c>
      <c r="E486" s="1017"/>
      <c r="F486" s="1017"/>
      <c r="G486" s="696"/>
    </row>
    <row r="487" spans="1:7" s="746" customFormat="1">
      <c r="A487" s="820"/>
      <c r="B487" s="820"/>
      <c r="C487" s="824"/>
      <c r="D487" s="1017"/>
      <c r="E487" s="1017"/>
      <c r="F487" s="1017"/>
      <c r="G487" s="696"/>
    </row>
    <row r="488" spans="1:7" s="746" customFormat="1">
      <c r="A488" s="820"/>
      <c r="B488" s="820"/>
      <c r="C488" s="824"/>
      <c r="D488" s="1017"/>
      <c r="E488" s="1017"/>
      <c r="F488" s="1017"/>
      <c r="G488" s="696"/>
    </row>
    <row r="489" spans="1:7" s="746" customFormat="1">
      <c r="A489" s="820"/>
      <c r="B489" s="820"/>
      <c r="C489" s="824"/>
      <c r="D489" s="1017"/>
      <c r="E489" s="1017"/>
      <c r="F489" s="1017"/>
      <c r="G489" s="696"/>
    </row>
    <row r="490" spans="1:7" s="746" customFormat="1">
      <c r="A490" s="820"/>
      <c r="B490" s="820"/>
      <c r="C490" s="824"/>
      <c r="D490" s="1017"/>
      <c r="E490" s="1017"/>
      <c r="F490" s="1017"/>
      <c r="G490" s="696"/>
    </row>
    <row r="491" spans="1:7" s="746" customFormat="1">
      <c r="A491" s="820"/>
      <c r="B491" s="820"/>
      <c r="C491" s="824"/>
      <c r="D491" s="1017"/>
      <c r="E491" s="1017"/>
      <c r="F491" s="1017"/>
      <c r="G491" s="696"/>
    </row>
    <row r="492" spans="1:7" s="746" customFormat="1">
      <c r="A492" s="820"/>
      <c r="B492" s="820"/>
      <c r="C492" s="824"/>
      <c r="D492" s="1017"/>
      <c r="E492" s="1017"/>
      <c r="F492" s="1017"/>
      <c r="G492" s="696"/>
    </row>
    <row r="493" spans="1:7" s="746" customFormat="1">
      <c r="A493" s="860"/>
      <c r="B493" s="860"/>
      <c r="C493" s="861"/>
      <c r="D493" s="1017"/>
      <c r="E493" s="1017"/>
      <c r="F493" s="1017"/>
      <c r="G493" s="696"/>
    </row>
    <row r="494" spans="1:7" s="746" customFormat="1">
      <c r="A494" s="860"/>
      <c r="B494" s="860"/>
      <c r="C494" s="861"/>
      <c r="D494" s="1017"/>
      <c r="E494" s="1017"/>
      <c r="F494" s="1017"/>
      <c r="G494" s="696"/>
    </row>
    <row r="495" spans="1:7" s="746" customFormat="1">
      <c r="A495" s="860"/>
      <c r="B495" s="860"/>
      <c r="C495" s="861"/>
      <c r="D495" s="757"/>
      <c r="E495" s="696"/>
      <c r="F495" s="810"/>
      <c r="G495" s="696"/>
    </row>
    <row r="496" spans="1:7" s="746" customFormat="1" ht="13.75" customHeight="1">
      <c r="A496" s="860"/>
      <c r="B496" s="823" t="s">
        <v>329</v>
      </c>
      <c r="C496" s="861"/>
      <c r="D496" s="1017" t="s">
        <v>1390</v>
      </c>
      <c r="E496" s="1017"/>
      <c r="F496" s="1017"/>
      <c r="G496" s="696"/>
    </row>
    <row r="497" spans="1:7" s="746" customFormat="1">
      <c r="A497" s="860"/>
      <c r="B497" s="860"/>
      <c r="C497" s="861"/>
      <c r="D497" s="1017"/>
      <c r="E497" s="1017"/>
      <c r="F497" s="1017"/>
      <c r="G497" s="696"/>
    </row>
    <row r="498" spans="1:7" s="746" customFormat="1">
      <c r="A498" s="860"/>
      <c r="B498" s="860"/>
      <c r="C498" s="861"/>
      <c r="D498" s="1017"/>
      <c r="E498" s="1017"/>
      <c r="F498" s="1017"/>
      <c r="G498" s="696"/>
    </row>
    <row r="499" spans="1:7" s="746" customFormat="1">
      <c r="A499" s="860"/>
      <c r="B499" s="860"/>
      <c r="C499" s="861"/>
      <c r="D499" s="1017"/>
      <c r="E499" s="1017"/>
      <c r="F499" s="1017"/>
      <c r="G499" s="696"/>
    </row>
    <row r="500" spans="1:7" s="746" customFormat="1">
      <c r="A500" s="820"/>
      <c r="B500" s="820"/>
      <c r="C500" s="824"/>
      <c r="D500" s="1017"/>
      <c r="E500" s="1017"/>
      <c r="F500" s="1017"/>
      <c r="G500" s="696"/>
    </row>
    <row r="501" spans="1:7" s="746" customFormat="1">
      <c r="A501" s="820"/>
      <c r="B501" s="820"/>
      <c r="C501" s="824"/>
      <c r="D501" s="912"/>
      <c r="E501" s="912"/>
      <c r="F501" s="912"/>
      <c r="G501" s="696"/>
    </row>
    <row r="502" spans="1:7" s="746" customFormat="1" ht="13.25" customHeight="1">
      <c r="A502" s="820"/>
      <c r="B502" s="823" t="s">
        <v>329</v>
      </c>
      <c r="C502" s="824"/>
      <c r="D502" s="1053" t="s">
        <v>1274</v>
      </c>
      <c r="E502" s="1053"/>
      <c r="F502" s="1053"/>
      <c r="G502" s="696"/>
    </row>
    <row r="503" spans="1:7" s="746" customFormat="1">
      <c r="A503" s="820"/>
      <c r="B503" s="820"/>
      <c r="C503" s="824"/>
      <c r="D503" s="1053"/>
      <c r="E503" s="1053"/>
      <c r="F503" s="1053"/>
      <c r="G503" s="696"/>
    </row>
    <row r="504" spans="1:7" s="746" customFormat="1">
      <c r="A504" s="820"/>
      <c r="B504" s="820"/>
      <c r="C504" s="824"/>
      <c r="D504" s="1053"/>
      <c r="E504" s="1053"/>
      <c r="F504" s="1053"/>
      <c r="G504" s="696"/>
    </row>
    <row r="505" spans="1:7" s="746" customFormat="1" ht="14.5" customHeight="1">
      <c r="A505" s="822"/>
      <c r="B505" s="823" t="s">
        <v>329</v>
      </c>
      <c r="C505" s="829"/>
      <c r="D505" s="1017" t="s">
        <v>1248</v>
      </c>
      <c r="E505" s="1017"/>
      <c r="F505" s="1017"/>
      <c r="G505" s="696"/>
    </row>
    <row r="506" spans="1:7" s="746" customFormat="1">
      <c r="A506" s="813"/>
      <c r="B506" s="813"/>
      <c r="C506" s="829"/>
      <c r="D506" s="1017"/>
      <c r="E506" s="1017"/>
      <c r="F506" s="1017"/>
      <c r="G506" s="696"/>
    </row>
    <row r="507" spans="1:7" s="746" customFormat="1">
      <c r="A507" s="813"/>
      <c r="B507" s="813"/>
      <c r="C507" s="829"/>
      <c r="D507" s="1017"/>
      <c r="E507" s="1017"/>
      <c r="F507" s="1017"/>
      <c r="G507" s="696"/>
    </row>
    <row r="508" spans="1:7" s="746" customFormat="1" ht="12" customHeight="1">
      <c r="A508" s="825"/>
      <c r="B508" s="825"/>
      <c r="C508" s="833"/>
      <c r="D508" s="825"/>
      <c r="E508" s="696"/>
      <c r="F508" s="862"/>
      <c r="G508" s="696"/>
    </row>
    <row r="509" spans="1:7">
      <c r="A509" s="983" t="s">
        <v>1211</v>
      </c>
      <c r="B509" s="983"/>
      <c r="C509" s="983"/>
      <c r="D509" s="983"/>
      <c r="E509" s="983"/>
      <c r="F509" s="983"/>
      <c r="G509" s="983"/>
    </row>
    <row r="510" spans="1:7">
      <c r="A510" s="825"/>
      <c r="B510" s="825"/>
      <c r="C510" s="854"/>
      <c r="F510" s="863"/>
    </row>
    <row r="511" spans="1:7">
      <c r="B511" s="1059" t="s">
        <v>484</v>
      </c>
      <c r="C511" s="1059"/>
      <c r="D511" s="1059"/>
      <c r="E511" s="1059"/>
      <c r="F511" s="1059"/>
    </row>
    <row r="512" spans="1:7">
      <c r="A512" s="825"/>
      <c r="B512" s="825"/>
      <c r="C512" s="854"/>
      <c r="D512" s="825"/>
      <c r="F512" s="825"/>
    </row>
    <row r="513" spans="1:7">
      <c r="A513" s="984" t="s">
        <v>1212</v>
      </c>
      <c r="B513" s="984"/>
      <c r="C513" s="984"/>
      <c r="D513" s="984"/>
      <c r="E513" s="984"/>
      <c r="F513" s="984"/>
      <c r="G513" s="984"/>
    </row>
    <row r="514" spans="1:7">
      <c r="A514" s="825"/>
      <c r="B514" s="825"/>
      <c r="C514" s="854"/>
      <c r="D514" s="825"/>
      <c r="F514" s="825"/>
    </row>
    <row r="515" spans="1:7">
      <c r="C515" s="854"/>
      <c r="D515" s="973" t="s">
        <v>737</v>
      </c>
      <c r="E515" s="973"/>
      <c r="F515" s="973"/>
    </row>
    <row r="516" spans="1:7">
      <c r="C516" s="854"/>
      <c r="D516" s="1023" t="s">
        <v>1269</v>
      </c>
      <c r="E516" s="1023"/>
      <c r="F516" s="1023"/>
    </row>
    <row r="517" spans="1:7">
      <c r="C517" s="854"/>
      <c r="D517" s="810"/>
      <c r="E517" s="810"/>
      <c r="F517" s="810"/>
    </row>
    <row r="518" spans="1:7" ht="13.75" customHeight="1">
      <c r="A518" s="822"/>
      <c r="B518" s="823" t="s">
        <v>329</v>
      </c>
      <c r="C518" s="854"/>
      <c r="D518" s="1023" t="s">
        <v>979</v>
      </c>
      <c r="E518" s="1023"/>
      <c r="F518" s="1023"/>
      <c r="G518" s="815"/>
    </row>
    <row r="519" spans="1:7" ht="13.75" customHeight="1">
      <c r="A519" s="854"/>
      <c r="B519" s="854"/>
      <c r="C519" s="854"/>
      <c r="D519" s="810"/>
      <c r="E519" s="642"/>
      <c r="F519" s="642"/>
      <c r="G519" s="815"/>
    </row>
    <row r="520" spans="1:7">
      <c r="A520" s="822"/>
      <c r="B520" s="823" t="s">
        <v>329</v>
      </c>
      <c r="C520" s="854"/>
      <c r="D520" s="1018" t="s">
        <v>1270</v>
      </c>
      <c r="E520" s="1018"/>
      <c r="F520" s="1018"/>
      <c r="G520" s="815"/>
    </row>
    <row r="521" spans="1:7">
      <c r="A521" s="854"/>
      <c r="B521" s="854"/>
      <c r="C521" s="854"/>
      <c r="D521" s="1018"/>
      <c r="E521" s="1018"/>
      <c r="F521" s="1018"/>
      <c r="G521" s="815"/>
    </row>
    <row r="522" spans="1:7">
      <c r="A522" s="854"/>
      <c r="B522" s="854"/>
      <c r="C522" s="854"/>
      <c r="D522" s="825"/>
      <c r="E522" s="825"/>
      <c r="F522" s="825"/>
      <c r="G522" s="815"/>
    </row>
    <row r="523" spans="1:7">
      <c r="A523" s="822"/>
      <c r="B523" s="823" t="s">
        <v>329</v>
      </c>
      <c r="C523" s="854"/>
      <c r="D523" s="1018" t="s">
        <v>1271</v>
      </c>
      <c r="E523" s="1018"/>
      <c r="F523" s="1018"/>
      <c r="G523" s="815"/>
    </row>
    <row r="524" spans="1:7">
      <c r="A524" s="854"/>
      <c r="B524" s="854"/>
      <c r="C524" s="854"/>
      <c r="D524" s="1018"/>
      <c r="E524" s="1018"/>
      <c r="F524" s="1018"/>
      <c r="G524" s="815"/>
    </row>
    <row r="525" spans="1:7">
      <c r="A525" s="854"/>
      <c r="B525" s="854"/>
      <c r="C525" s="854"/>
      <c r="D525" s="825"/>
      <c r="E525" s="825"/>
      <c r="F525" s="825"/>
      <c r="G525" s="815"/>
    </row>
    <row r="526" spans="1:7">
      <c r="A526" s="822"/>
      <c r="B526" s="823" t="s">
        <v>329</v>
      </c>
      <c r="C526" s="854"/>
      <c r="D526" s="1018" t="s">
        <v>1272</v>
      </c>
      <c r="E526" s="1018"/>
      <c r="F526" s="1018"/>
      <c r="G526" s="815"/>
    </row>
    <row r="527" spans="1:7">
      <c r="A527" s="854"/>
      <c r="B527" s="854"/>
      <c r="C527" s="854"/>
      <c r="D527" s="1018"/>
      <c r="E527" s="1018"/>
      <c r="F527" s="1018"/>
      <c r="G527" s="815"/>
    </row>
    <row r="528" spans="1:7">
      <c r="A528" s="854"/>
      <c r="B528" s="854"/>
      <c r="C528" s="854"/>
      <c r="D528" s="825"/>
      <c r="E528" s="825"/>
      <c r="F528" s="825"/>
      <c r="G528" s="815"/>
    </row>
    <row r="529" spans="1:7">
      <c r="A529" s="822"/>
      <c r="B529" s="823" t="s">
        <v>329</v>
      </c>
      <c r="C529" s="854"/>
      <c r="D529" s="1018" t="s">
        <v>1273</v>
      </c>
      <c r="E529" s="1018"/>
      <c r="F529" s="1018"/>
      <c r="G529" s="815"/>
    </row>
    <row r="530" spans="1:7">
      <c r="A530" s="854"/>
      <c r="B530" s="854"/>
      <c r="C530" s="854"/>
      <c r="D530" s="1018"/>
      <c r="E530" s="1018"/>
      <c r="F530" s="1018"/>
      <c r="G530" s="815"/>
    </row>
    <row r="531" spans="1:7">
      <c r="A531" s="854"/>
      <c r="B531" s="854"/>
      <c r="C531" s="854"/>
      <c r="D531" s="1018"/>
      <c r="E531" s="1018"/>
      <c r="F531" s="1018"/>
      <c r="G531" s="815"/>
    </row>
    <row r="532" spans="1:7">
      <c r="A532" s="854"/>
      <c r="B532" s="854"/>
      <c r="C532" s="854"/>
      <c r="D532" s="825"/>
      <c r="E532" s="825"/>
      <c r="F532" s="825"/>
    </row>
    <row r="533" spans="1:7">
      <c r="A533" s="822"/>
      <c r="B533" s="823" t="s">
        <v>329</v>
      </c>
      <c r="C533" s="854"/>
      <c r="D533" s="1053" t="s">
        <v>1391</v>
      </c>
      <c r="E533" s="1053"/>
      <c r="F533" s="1053"/>
    </row>
    <row r="534" spans="1:7">
      <c r="A534" s="854"/>
      <c r="B534" s="854"/>
      <c r="C534" s="854"/>
      <c r="D534" s="1053"/>
      <c r="E534" s="1053"/>
      <c r="F534" s="1053"/>
    </row>
    <row r="535" spans="1:7">
      <c r="A535" s="854"/>
      <c r="B535" s="854"/>
      <c r="C535" s="854"/>
      <c r="D535" s="825"/>
      <c r="E535" s="825"/>
      <c r="F535" s="825"/>
    </row>
    <row r="536" spans="1:7">
      <c r="A536" s="822"/>
      <c r="B536" s="823" t="s">
        <v>329</v>
      </c>
      <c r="C536" s="854"/>
      <c r="D536" s="1018" t="s">
        <v>1275</v>
      </c>
      <c r="E536" s="1018"/>
      <c r="F536" s="1018"/>
    </row>
    <row r="537" spans="1:7">
      <c r="A537" s="854"/>
      <c r="B537" s="854"/>
      <c r="C537" s="854"/>
      <c r="D537" s="1018"/>
      <c r="E537" s="1018"/>
      <c r="F537" s="1018"/>
      <c r="G537" s="844"/>
    </row>
    <row r="538" spans="1:7">
      <c r="A538" s="854"/>
      <c r="B538" s="854"/>
      <c r="C538" s="854"/>
      <c r="D538" s="825"/>
      <c r="E538" s="825"/>
      <c r="F538" s="825"/>
      <c r="G538" s="844"/>
    </row>
    <row r="539" spans="1:7">
      <c r="A539" s="822"/>
      <c r="B539" s="823" t="s">
        <v>329</v>
      </c>
      <c r="C539" s="854"/>
      <c r="D539" s="1023" t="s">
        <v>1276</v>
      </c>
      <c r="E539" s="1023"/>
      <c r="F539" s="1023"/>
      <c r="G539" s="844"/>
    </row>
    <row r="540" spans="1:7">
      <c r="A540" s="841"/>
      <c r="B540" s="841"/>
      <c r="C540" s="854"/>
      <c r="D540" s="1023" t="s">
        <v>905</v>
      </c>
      <c r="E540" s="1023"/>
      <c r="F540" s="1023"/>
      <c r="G540" s="844"/>
    </row>
    <row r="541" spans="1:7">
      <c r="A541" s="841"/>
      <c r="B541" s="841"/>
      <c r="C541" s="854"/>
      <c r="D541" s="696"/>
      <c r="E541" s="1058" t="s">
        <v>1277</v>
      </c>
      <c r="F541" s="1058"/>
      <c r="G541" s="844"/>
    </row>
    <row r="542" spans="1:7">
      <c r="A542" s="822"/>
      <c r="B542" s="822"/>
      <c r="C542" s="854"/>
      <c r="E542" s="825"/>
      <c r="F542" s="825"/>
      <c r="G542" s="844"/>
    </row>
    <row r="543" spans="1:7">
      <c r="A543" s="822"/>
      <c r="B543" s="823" t="s">
        <v>329</v>
      </c>
      <c r="C543" s="854"/>
      <c r="D543" s="1055" t="s">
        <v>1278</v>
      </c>
      <c r="E543" s="1055"/>
      <c r="F543" s="1055"/>
      <c r="G543" s="844"/>
    </row>
    <row r="544" spans="1:7">
      <c r="C544" s="854"/>
      <c r="D544" s="1018" t="s">
        <v>1279</v>
      </c>
      <c r="E544" s="1018"/>
      <c r="F544" s="1018"/>
      <c r="G544" s="844"/>
    </row>
    <row r="545" spans="1:7">
      <c r="A545" s="854"/>
      <c r="B545" s="854"/>
      <c r="C545" s="854"/>
      <c r="D545" s="1018"/>
      <c r="E545" s="1018"/>
      <c r="F545" s="1018"/>
      <c r="G545" s="844"/>
    </row>
    <row r="546" spans="1:7">
      <c r="A546" s="854"/>
      <c r="B546" s="854"/>
      <c r="C546" s="854"/>
      <c r="D546" s="1018"/>
      <c r="E546" s="1018"/>
      <c r="F546" s="1018"/>
      <c r="G546" s="844"/>
    </row>
    <row r="547" spans="1:7">
      <c r="A547" s="854"/>
      <c r="B547" s="854"/>
      <c r="C547" s="854"/>
      <c r="D547" s="825"/>
      <c r="E547" s="825"/>
      <c r="F547" s="825"/>
      <c r="G547" s="844"/>
    </row>
    <row r="548" spans="1:7">
      <c r="A548" s="822"/>
      <c r="B548" s="823" t="s">
        <v>329</v>
      </c>
      <c r="C548" s="854"/>
      <c r="D548" s="1018" t="s">
        <v>1280</v>
      </c>
      <c r="E548" s="1018"/>
      <c r="F548" s="1018"/>
      <c r="G548" s="844"/>
    </row>
    <row r="549" spans="1:7">
      <c r="A549" s="822"/>
      <c r="B549" s="822"/>
      <c r="C549" s="854"/>
      <c r="D549" s="1018"/>
      <c r="E549" s="1018"/>
      <c r="F549" s="1018"/>
      <c r="G549" s="844"/>
    </row>
    <row r="550" spans="1:7">
      <c r="A550" s="822"/>
      <c r="B550" s="822"/>
      <c r="C550" s="854"/>
      <c r="D550" s="1018"/>
      <c r="E550" s="1018"/>
      <c r="F550" s="1018"/>
      <c r="G550" s="844"/>
    </row>
    <row r="551" spans="1:7">
      <c r="A551" s="822"/>
      <c r="B551" s="822"/>
      <c r="C551" s="854"/>
      <c r="D551" s="1018"/>
      <c r="E551" s="1018"/>
      <c r="F551" s="1018"/>
      <c r="G551" s="844"/>
    </row>
    <row r="552" spans="1:7">
      <c r="A552" s="822"/>
      <c r="B552" s="822"/>
      <c r="C552" s="854"/>
      <c r="D552" s="825"/>
      <c r="E552" s="825"/>
      <c r="F552" s="825"/>
      <c r="G552" s="844"/>
    </row>
    <row r="553" spans="1:7">
      <c r="A553" s="983" t="s">
        <v>1213</v>
      </c>
      <c r="B553" s="983"/>
      <c r="C553" s="983"/>
      <c r="D553" s="983"/>
      <c r="E553" s="983"/>
      <c r="F553" s="983"/>
      <c r="G553" s="983"/>
    </row>
    <row r="554" spans="1:7">
      <c r="A554" s="854"/>
      <c r="B554" s="854"/>
      <c r="C554" s="854"/>
      <c r="E554" s="825"/>
      <c r="F554" s="825"/>
      <c r="G554" s="844"/>
    </row>
    <row r="555" spans="1:7" ht="12.75" customHeight="1">
      <c r="C555" s="818"/>
      <c r="D555" s="1060" t="s">
        <v>225</v>
      </c>
      <c r="E555" s="1060"/>
      <c r="F555" s="1060"/>
      <c r="G555" s="844"/>
    </row>
    <row r="556" spans="1:7">
      <c r="A556" s="820"/>
      <c r="B556" s="820"/>
      <c r="C556" s="820"/>
      <c r="D556" s="1005" t="s">
        <v>1229</v>
      </c>
      <c r="E556" s="1005"/>
      <c r="F556" s="1005"/>
      <c r="G556" s="844"/>
    </row>
    <row r="557" spans="1:7">
      <c r="A557" s="815"/>
      <c r="B557" s="815"/>
      <c r="C557" s="820"/>
      <c r="D557" s="864"/>
      <c r="G557" s="844"/>
    </row>
    <row r="558" spans="1:7">
      <c r="A558" s="820"/>
      <c r="B558" s="823" t="s">
        <v>329</v>
      </c>
      <c r="D558" s="1005" t="s">
        <v>985</v>
      </c>
      <c r="E558" s="1005"/>
      <c r="F558" s="1005"/>
      <c r="G558" s="844"/>
    </row>
    <row r="559" spans="1:7">
      <c r="A559" s="841"/>
      <c r="B559" s="841"/>
      <c r="D559" s="839"/>
    </row>
    <row r="560" spans="1:7">
      <c r="A560" s="841"/>
      <c r="B560" s="823" t="s">
        <v>329</v>
      </c>
      <c r="D560" s="1006" t="s">
        <v>1230</v>
      </c>
      <c r="E560" s="1006"/>
      <c r="F560" s="1006"/>
    </row>
    <row r="561" spans="1:7">
      <c r="A561" s="841"/>
      <c r="B561" s="841"/>
      <c r="D561" s="1006"/>
      <c r="E561" s="1006"/>
      <c r="F561" s="1006"/>
      <c r="G561" s="815"/>
    </row>
    <row r="562" spans="1:7">
      <c r="A562" s="841"/>
      <c r="B562" s="841"/>
      <c r="D562" s="1006"/>
      <c r="E562" s="1006"/>
      <c r="F562" s="1006"/>
      <c r="G562" s="815"/>
    </row>
    <row r="563" spans="1:7">
      <c r="A563" s="841"/>
      <c r="B563" s="841"/>
      <c r="D563" s="1006"/>
      <c r="E563" s="1006"/>
      <c r="F563" s="1006"/>
      <c r="G563" s="815"/>
    </row>
    <row r="564" spans="1:7">
      <c r="A564" s="841"/>
      <c r="B564" s="823" t="s">
        <v>329</v>
      </c>
      <c r="D564" s="1006" t="s">
        <v>1231</v>
      </c>
      <c r="E564" s="1006"/>
      <c r="F564" s="1006"/>
      <c r="G564" s="815"/>
    </row>
    <row r="565" spans="1:7">
      <c r="A565" s="841"/>
      <c r="B565" s="841"/>
      <c r="D565" s="1006"/>
      <c r="E565" s="1006"/>
      <c r="F565" s="1006"/>
      <c r="G565" s="815"/>
    </row>
    <row r="566" spans="1:7">
      <c r="A566" s="841"/>
      <c r="B566" s="841"/>
      <c r="D566" s="1006"/>
      <c r="E566" s="1006"/>
      <c r="F566" s="1006"/>
      <c r="G566" s="815"/>
    </row>
    <row r="567" spans="1:7">
      <c r="A567" s="841"/>
      <c r="B567" s="841"/>
      <c r="D567" s="1006"/>
      <c r="E567" s="1006"/>
      <c r="F567" s="1006"/>
      <c r="G567" s="815"/>
    </row>
    <row r="568" spans="1:7">
      <c r="A568" s="841"/>
      <c r="B568" s="841"/>
      <c r="D568" s="807"/>
      <c r="E568" s="807"/>
      <c r="F568" s="807"/>
      <c r="G568" s="815"/>
    </row>
    <row r="569" spans="1:7">
      <c r="A569" s="841"/>
      <c r="B569" s="823" t="s">
        <v>329</v>
      </c>
      <c r="D569" s="1006" t="s">
        <v>1232</v>
      </c>
      <c r="E569" s="1006"/>
      <c r="F569" s="1006"/>
      <c r="G569" s="815"/>
    </row>
    <row r="570" spans="1:7">
      <c r="A570" s="841"/>
      <c r="B570" s="841"/>
      <c r="D570" s="1006"/>
      <c r="E570" s="1006"/>
      <c r="F570" s="1006"/>
      <c r="G570" s="815"/>
    </row>
    <row r="571" spans="1:7">
      <c r="A571" s="841"/>
      <c r="B571" s="841"/>
      <c r="D571" s="864"/>
      <c r="G571" s="815"/>
    </row>
    <row r="572" spans="1:7">
      <c r="A572" s="841"/>
      <c r="B572" s="823" t="s">
        <v>329</v>
      </c>
      <c r="D572" s="1005" t="s">
        <v>1233</v>
      </c>
      <c r="E572" s="1005"/>
      <c r="F572" s="1005"/>
      <c r="G572" s="815"/>
    </row>
    <row r="573" spans="1:7">
      <c r="A573" s="841"/>
      <c r="B573" s="841"/>
      <c r="D573" s="1005"/>
      <c r="E573" s="1005"/>
      <c r="F573" s="1005"/>
      <c r="G573" s="815"/>
    </row>
    <row r="574" spans="1:7">
      <c r="A574" s="841"/>
      <c r="B574" s="841"/>
      <c r="D574" s="864"/>
      <c r="G574" s="815"/>
    </row>
    <row r="575" spans="1:7">
      <c r="A575" s="822"/>
      <c r="B575" s="823" t="s">
        <v>329</v>
      </c>
      <c r="D575" s="1005" t="s">
        <v>980</v>
      </c>
      <c r="E575" s="1005"/>
      <c r="F575" s="1005"/>
      <c r="G575" s="815"/>
    </row>
    <row r="576" spans="1:7">
      <c r="A576" s="822"/>
      <c r="B576" s="822"/>
      <c r="D576" s="864"/>
      <c r="G576" s="815"/>
    </row>
    <row r="577" spans="1:7">
      <c r="A577" s="983" t="s">
        <v>1214</v>
      </c>
      <c r="B577" s="983"/>
      <c r="C577" s="983"/>
      <c r="D577" s="983"/>
      <c r="E577" s="983"/>
      <c r="F577" s="983"/>
      <c r="G577" s="983"/>
    </row>
    <row r="578" spans="1:7"/>
    <row r="579" spans="1:7">
      <c r="D579" s="973" t="s">
        <v>1314</v>
      </c>
      <c r="E579" s="973"/>
      <c r="F579" s="973"/>
    </row>
    <row r="580" spans="1:7">
      <c r="D580" s="974" t="s">
        <v>1315</v>
      </c>
      <c r="E580" s="974"/>
      <c r="F580" s="974"/>
    </row>
    <row r="581" spans="1:7">
      <c r="D581" s="804"/>
      <c r="E581" s="746"/>
      <c r="F581" s="746"/>
    </row>
    <row r="582" spans="1:7" s="816" customFormat="1">
      <c r="A582" s="830"/>
      <c r="B582" s="823" t="s">
        <v>329</v>
      </c>
      <c r="C582" s="826"/>
      <c r="D582" s="975" t="s">
        <v>1316</v>
      </c>
      <c r="E582" s="975"/>
      <c r="F582" s="975"/>
      <c r="G582" s="827"/>
    </row>
    <row r="583" spans="1:7">
      <c r="D583" s="975"/>
      <c r="E583" s="975"/>
      <c r="F583" s="975"/>
    </row>
    <row r="584" spans="1:7">
      <c r="D584" s="975"/>
      <c r="E584" s="975"/>
      <c r="F584" s="975"/>
    </row>
    <row r="585" spans="1:7"/>
    <row r="586" spans="1:7">
      <c r="A586" s="983" t="s">
        <v>1215</v>
      </c>
      <c r="B586" s="983"/>
      <c r="C586" s="983"/>
      <c r="D586" s="983"/>
      <c r="E586" s="983"/>
      <c r="F586" s="983"/>
      <c r="G586" s="983"/>
    </row>
    <row r="587" spans="1:7">
      <c r="A587" s="825"/>
      <c r="B587" s="825"/>
      <c r="G587" s="844"/>
    </row>
    <row r="588" spans="1:7">
      <c r="A588" s="865"/>
      <c r="B588" s="865"/>
      <c r="C588" s="818"/>
      <c r="D588" s="976" t="s">
        <v>1317</v>
      </c>
      <c r="E588" s="976"/>
      <c r="F588" s="976"/>
      <c r="G588" s="844"/>
    </row>
    <row r="589" spans="1:7">
      <c r="A589" s="865"/>
      <c r="B589" s="865"/>
      <c r="C589" s="818"/>
      <c r="D589" s="976"/>
      <c r="E589" s="976"/>
      <c r="F589" s="976"/>
      <c r="G589" s="844"/>
    </row>
    <row r="590" spans="1:7">
      <c r="C590" s="820"/>
      <c r="D590" s="974" t="s">
        <v>1318</v>
      </c>
      <c r="E590" s="974"/>
      <c r="F590" s="974"/>
      <c r="G590" s="844"/>
    </row>
    <row r="591" spans="1:7">
      <c r="C591" s="820"/>
      <c r="D591" s="804"/>
      <c r="E591" s="804"/>
      <c r="F591" s="804"/>
      <c r="G591" s="844"/>
    </row>
    <row r="592" spans="1:7">
      <c r="A592" s="841"/>
      <c r="B592" s="823" t="s">
        <v>329</v>
      </c>
      <c r="D592" s="974" t="s">
        <v>467</v>
      </c>
      <c r="E592" s="974"/>
      <c r="F592" s="974"/>
      <c r="G592" s="844"/>
    </row>
    <row r="593" spans="1:7">
      <c r="C593" s="866"/>
      <c r="E593" s="815"/>
      <c r="G593" s="844"/>
    </row>
    <row r="594" spans="1:7">
      <c r="A594" s="841"/>
      <c r="B594" s="823" t="s">
        <v>329</v>
      </c>
      <c r="D594" s="977" t="s">
        <v>1319</v>
      </c>
      <c r="E594" s="977"/>
      <c r="F594" s="977"/>
      <c r="G594" s="844"/>
    </row>
    <row r="595" spans="1:7">
      <c r="D595" s="977"/>
      <c r="E595" s="977"/>
      <c r="F595" s="977"/>
      <c r="G595" s="844"/>
    </row>
    <row r="596" spans="1:7">
      <c r="D596" s="815"/>
      <c r="G596" s="844"/>
    </row>
    <row r="597" spans="1:7">
      <c r="B597" s="823" t="s">
        <v>329</v>
      </c>
      <c r="D597" s="977" t="s">
        <v>1320</v>
      </c>
      <c r="E597" s="977"/>
      <c r="F597" s="977"/>
      <c r="G597" s="844"/>
    </row>
    <row r="598" spans="1:7">
      <c r="C598" s="866"/>
      <c r="D598" s="977"/>
      <c r="E598" s="977"/>
      <c r="F598" s="977"/>
      <c r="G598" s="844"/>
    </row>
    <row r="599" spans="1:7">
      <c r="C599" s="866"/>
      <c r="G599" s="844"/>
    </row>
    <row r="600" spans="1:7">
      <c r="B600" s="823" t="s">
        <v>329</v>
      </c>
      <c r="C600" s="866"/>
      <c r="D600" s="977" t="s">
        <v>1321</v>
      </c>
      <c r="E600" s="977"/>
      <c r="F600" s="977"/>
      <c r="G600" s="844"/>
    </row>
    <row r="601" spans="1:7">
      <c r="C601" s="866"/>
      <c r="D601" s="977"/>
      <c r="E601" s="977"/>
      <c r="F601" s="977"/>
      <c r="G601" s="844"/>
    </row>
    <row r="602" spans="1:7">
      <c r="C602" s="866"/>
      <c r="G602" s="844"/>
    </row>
    <row r="603" spans="1:7">
      <c r="A603" s="983" t="s">
        <v>1216</v>
      </c>
      <c r="B603" s="983"/>
      <c r="C603" s="983"/>
      <c r="D603" s="983"/>
      <c r="E603" s="983"/>
      <c r="F603" s="983"/>
      <c r="G603" s="983"/>
    </row>
    <row r="604" spans="1:7">
      <c r="A604" s="867"/>
      <c r="B604" s="867"/>
      <c r="C604" s="867"/>
      <c r="G604" s="844"/>
    </row>
    <row r="605" spans="1:7">
      <c r="C605" s="841"/>
      <c r="D605" s="973" t="s">
        <v>1322</v>
      </c>
      <c r="E605" s="973"/>
      <c r="F605" s="973"/>
      <c r="G605" s="844"/>
    </row>
    <row r="606" spans="1:7">
      <c r="A606" s="841"/>
      <c r="B606" s="841"/>
      <c r="C606" s="843"/>
      <c r="D606" s="819"/>
      <c r="G606" s="844"/>
    </row>
    <row r="607" spans="1:7">
      <c r="A607" s="822"/>
      <c r="B607" s="823" t="s">
        <v>329</v>
      </c>
      <c r="C607" s="843"/>
      <c r="D607" s="1018" t="s">
        <v>1567</v>
      </c>
      <c r="E607" s="1018"/>
      <c r="F607" s="1018"/>
      <c r="G607" s="844"/>
    </row>
    <row r="608" spans="1:7">
      <c r="C608" s="843"/>
      <c r="D608" s="1018"/>
      <c r="E608" s="1018"/>
      <c r="F608" s="1018"/>
      <c r="G608" s="844"/>
    </row>
    <row r="609" spans="1:7">
      <c r="C609" s="843"/>
      <c r="D609" s="1018"/>
      <c r="E609" s="1018"/>
      <c r="F609" s="1018"/>
      <c r="G609" s="844"/>
    </row>
    <row r="610" spans="1:7">
      <c r="C610" s="843"/>
      <c r="D610" s="1018"/>
      <c r="E610" s="1018"/>
      <c r="F610" s="1018"/>
      <c r="G610" s="844"/>
    </row>
    <row r="611" spans="1:7">
      <c r="C611" s="843"/>
      <c r="D611" s="1018"/>
      <c r="E611" s="1018"/>
      <c r="F611" s="1018"/>
      <c r="G611" s="844"/>
    </row>
    <row r="612" spans="1:7">
      <c r="C612" s="843"/>
      <c r="D612" s="1018"/>
      <c r="E612" s="1018"/>
      <c r="F612" s="1018"/>
      <c r="G612" s="844"/>
    </row>
    <row r="613" spans="1:7">
      <c r="C613" s="843"/>
      <c r="D613" s="809"/>
      <c r="E613" s="809"/>
      <c r="F613" s="809"/>
      <c r="G613" s="844"/>
    </row>
    <row r="614" spans="1:7">
      <c r="A614" s="822"/>
      <c r="B614" s="823" t="s">
        <v>329</v>
      </c>
      <c r="C614" s="843"/>
      <c r="D614" s="1018" t="s">
        <v>1324</v>
      </c>
      <c r="E614" s="1018"/>
      <c r="F614" s="1018"/>
      <c r="G614" s="844"/>
    </row>
    <row r="615" spans="1:7">
      <c r="A615" s="854"/>
      <c r="B615" s="854"/>
      <c r="C615" s="854"/>
      <c r="D615" s="1018"/>
      <c r="E615" s="1018"/>
      <c r="F615" s="1018"/>
      <c r="G615" s="844"/>
    </row>
    <row r="616" spans="1:7">
      <c r="A616" s="854"/>
      <c r="B616" s="854"/>
      <c r="C616" s="854"/>
      <c r="D616" s="810"/>
      <c r="E616" s="868"/>
      <c r="F616" s="868"/>
      <c r="G616" s="844"/>
    </row>
    <row r="617" spans="1:7">
      <c r="A617" s="822"/>
      <c r="B617" s="823" t="s">
        <v>329</v>
      </c>
      <c r="C617" s="854"/>
      <c r="D617" s="975" t="s">
        <v>1493</v>
      </c>
      <c r="E617" s="975"/>
      <c r="F617" s="975"/>
      <c r="G617" s="844"/>
    </row>
    <row r="618" spans="1:7">
      <c r="A618" s="822"/>
      <c r="B618" s="822"/>
      <c r="C618" s="854"/>
      <c r="D618" s="975"/>
      <c r="E618" s="975"/>
      <c r="F618" s="975"/>
      <c r="G618" s="844"/>
    </row>
    <row r="619" spans="1:7">
      <c r="A619" s="822"/>
      <c r="B619" s="822"/>
      <c r="C619" s="854"/>
      <c r="D619" s="975"/>
      <c r="E619" s="975"/>
      <c r="F619" s="975"/>
      <c r="G619" s="844"/>
    </row>
    <row r="620" spans="1:7">
      <c r="A620" s="854"/>
      <c r="B620" s="823" t="s">
        <v>329</v>
      </c>
      <c r="C620" s="854"/>
      <c r="D620" s="1023" t="s">
        <v>1326</v>
      </c>
      <c r="E620" s="1023"/>
      <c r="F620" s="1023"/>
      <c r="G620" s="844"/>
    </row>
    <row r="621" spans="1:7">
      <c r="A621" s="854"/>
      <c r="B621" s="854"/>
      <c r="C621" s="854"/>
      <c r="D621" s="751"/>
      <c r="E621" s="751"/>
      <c r="F621" s="751"/>
      <c r="G621" s="844"/>
    </row>
    <row r="622" spans="1:7">
      <c r="A622" s="983" t="s">
        <v>1217</v>
      </c>
      <c r="B622" s="983"/>
      <c r="C622" s="983"/>
      <c r="D622" s="983"/>
      <c r="E622" s="983"/>
      <c r="F622" s="983"/>
      <c r="G622" s="983"/>
    </row>
    <row r="623" spans="1:7">
      <c r="A623" s="825"/>
      <c r="B623" s="825"/>
      <c r="C623" s="854"/>
      <c r="D623" s="868"/>
      <c r="E623" s="868"/>
      <c r="F623" s="868"/>
      <c r="G623" s="844"/>
    </row>
    <row r="624" spans="1:7">
      <c r="C624" s="867"/>
      <c r="D624" s="1066" t="s">
        <v>1376</v>
      </c>
      <c r="E624" s="1066"/>
      <c r="F624" s="1066"/>
      <c r="G624" s="844"/>
    </row>
    <row r="625" spans="1:7">
      <c r="A625" s="820"/>
      <c r="B625" s="820"/>
      <c r="C625" s="820"/>
      <c r="D625" s="1067" t="s">
        <v>1377</v>
      </c>
      <c r="E625" s="1067"/>
      <c r="F625" s="1067"/>
      <c r="G625" s="844"/>
    </row>
    <row r="626" spans="1:7">
      <c r="A626" s="820"/>
      <c r="B626" s="820"/>
      <c r="C626" s="820"/>
      <c r="D626" s="751"/>
      <c r="E626" s="751"/>
      <c r="F626" s="751"/>
      <c r="G626" s="844"/>
    </row>
    <row r="627" spans="1:7" ht="12.75" customHeight="1">
      <c r="B627" s="823" t="s">
        <v>329</v>
      </c>
      <c r="C627" s="854"/>
      <c r="D627" s="1052" t="s">
        <v>1601</v>
      </c>
      <c r="E627" s="1052"/>
      <c r="F627" s="1052"/>
    </row>
    <row r="628" spans="1:7">
      <c r="D628" s="1052"/>
      <c r="E628" s="1052"/>
      <c r="F628" s="1052"/>
    </row>
    <row r="629" spans="1:7">
      <c r="D629" s="1052"/>
      <c r="E629" s="1052"/>
      <c r="F629" s="1052"/>
    </row>
    <row r="630" spans="1:7">
      <c r="D630" s="1052"/>
      <c r="E630" s="1052"/>
      <c r="F630" s="1052"/>
    </row>
    <row r="631" spans="1:7" ht="14.5" customHeight="1">
      <c r="A631" s="822"/>
      <c r="B631" s="822"/>
      <c r="C631" s="854"/>
      <c r="D631" s="943"/>
      <c r="E631" s="943"/>
      <c r="F631" s="943"/>
      <c r="G631" s="844"/>
    </row>
    <row r="632" spans="1:7" ht="12.75" customHeight="1">
      <c r="A632" s="820"/>
      <c r="B632" s="823" t="s">
        <v>329</v>
      </c>
      <c r="C632" s="854"/>
      <c r="D632" s="1052" t="s">
        <v>1604</v>
      </c>
      <c r="E632" s="1052"/>
      <c r="F632" s="1052"/>
      <c r="G632" s="844"/>
    </row>
    <row r="633" spans="1:7">
      <c r="A633" s="820"/>
      <c r="B633" s="822"/>
      <c r="C633" s="854"/>
      <c r="D633" s="1052"/>
      <c r="E633" s="1052"/>
      <c r="F633" s="1052"/>
      <c r="G633" s="844"/>
    </row>
    <row r="634" spans="1:7">
      <c r="A634" s="820"/>
      <c r="B634" s="822"/>
      <c r="C634" s="854"/>
      <c r="D634" s="1052"/>
      <c r="E634" s="1052"/>
      <c r="F634" s="1052"/>
      <c r="G634" s="844"/>
    </row>
    <row r="635" spans="1:7">
      <c r="A635" s="820"/>
      <c r="B635" s="822"/>
      <c r="C635" s="854"/>
      <c r="D635" s="1052"/>
      <c r="E635" s="1052"/>
      <c r="F635" s="1052"/>
      <c r="G635" s="844"/>
    </row>
    <row r="636" spans="1:7">
      <c r="A636" s="820"/>
      <c r="B636" s="822"/>
      <c r="C636" s="854"/>
      <c r="D636" s="1052"/>
      <c r="E636" s="1052"/>
      <c r="F636" s="1052"/>
      <c r="G636" s="844"/>
    </row>
    <row r="637" spans="1:7" ht="14.25" customHeight="1">
      <c r="A637" s="820"/>
      <c r="B637" s="822"/>
      <c r="C637" s="854"/>
      <c r="F637" s="944"/>
      <c r="G637" s="844"/>
    </row>
    <row r="638" spans="1:7" ht="12.75" customHeight="1">
      <c r="A638" s="820"/>
      <c r="B638" s="823" t="s">
        <v>329</v>
      </c>
      <c r="C638" s="854"/>
      <c r="D638" s="1052" t="s">
        <v>1602</v>
      </c>
      <c r="E638" s="1052"/>
      <c r="F638" s="1052"/>
      <c r="G638" s="844"/>
    </row>
    <row r="639" spans="1:7">
      <c r="A639" s="820"/>
      <c r="B639" s="822"/>
      <c r="C639" s="854"/>
      <c r="D639" s="1052"/>
      <c r="E639" s="1052"/>
      <c r="F639" s="1052"/>
      <c r="G639" s="844"/>
    </row>
    <row r="640" spans="1:7">
      <c r="A640" s="822"/>
      <c r="B640" s="822"/>
      <c r="C640" s="854"/>
      <c r="D640" s="1052"/>
      <c r="E640" s="1052"/>
      <c r="F640" s="1052"/>
      <c r="G640" s="844"/>
    </row>
    <row r="641" spans="1:7">
      <c r="A641" s="822"/>
      <c r="B641" s="822"/>
      <c r="C641" s="854"/>
      <c r="D641" s="1052"/>
      <c r="E641" s="1052"/>
      <c r="F641" s="1052"/>
      <c r="G641" s="844"/>
    </row>
    <row r="642" spans="1:7">
      <c r="A642" s="822"/>
      <c r="B642" s="822"/>
      <c r="C642" s="854"/>
      <c r="D642" s="934"/>
      <c r="E642" s="934"/>
      <c r="F642" s="934"/>
      <c r="G642" s="844"/>
    </row>
    <row r="643" spans="1:7" ht="12.75" customHeight="1">
      <c r="A643" s="820"/>
      <c r="B643" s="823" t="s">
        <v>329</v>
      </c>
      <c r="C643" s="854"/>
      <c r="D643" s="1052" t="s">
        <v>1603</v>
      </c>
      <c r="E643" s="1052"/>
      <c r="F643" s="1052"/>
      <c r="G643" s="844"/>
    </row>
    <row r="644" spans="1:7" ht="12.75" customHeight="1">
      <c r="A644" s="820"/>
      <c r="B644" s="822"/>
      <c r="C644" s="854"/>
      <c r="D644" s="1052"/>
      <c r="E644" s="1052"/>
      <c r="F644" s="1052"/>
      <c r="G644" s="844"/>
    </row>
    <row r="645" spans="1:7" ht="12.75" customHeight="1">
      <c r="A645" s="820"/>
      <c r="B645" s="822"/>
      <c r="C645" s="854"/>
      <c r="D645" s="1052"/>
      <c r="E645" s="1052"/>
      <c r="F645" s="1052"/>
      <c r="G645" s="844"/>
    </row>
    <row r="646" spans="1:7" ht="12.75" customHeight="1">
      <c r="A646" s="820"/>
      <c r="B646" s="822"/>
      <c r="C646" s="854"/>
      <c r="D646" s="1052"/>
      <c r="E646" s="1052"/>
      <c r="F646" s="1052"/>
      <c r="G646" s="844"/>
    </row>
    <row r="647" spans="1:7" ht="12.75" customHeight="1">
      <c r="A647" s="820"/>
      <c r="B647" s="822"/>
      <c r="C647" s="854"/>
      <c r="D647" s="1052"/>
      <c r="E647" s="1052"/>
      <c r="F647" s="1052"/>
      <c r="G647" s="844"/>
    </row>
    <row r="648" spans="1:7" ht="12.75" customHeight="1">
      <c r="A648" s="820"/>
      <c r="B648" s="822"/>
      <c r="C648" s="854"/>
      <c r="D648" s="1052"/>
      <c r="E648" s="1052"/>
      <c r="F648" s="1052"/>
      <c r="G648" s="844"/>
    </row>
    <row r="649" spans="1:7" ht="12.75" customHeight="1">
      <c r="A649" s="820"/>
      <c r="B649" s="822"/>
      <c r="C649" s="854"/>
      <c r="D649" s="1052"/>
      <c r="E649" s="1052"/>
      <c r="F649" s="1052"/>
      <c r="G649" s="844"/>
    </row>
    <row r="650" spans="1:7" ht="12.75" customHeight="1">
      <c r="A650" s="820"/>
      <c r="B650" s="822"/>
      <c r="C650" s="854"/>
      <c r="D650" s="1052"/>
      <c r="E650" s="1052"/>
      <c r="F650" s="1052"/>
      <c r="G650" s="844"/>
    </row>
    <row r="651" spans="1:7" ht="12.75" customHeight="1">
      <c r="A651" s="820"/>
      <c r="B651" s="822"/>
      <c r="C651" s="854"/>
      <c r="D651" s="1052"/>
      <c r="E651" s="1052"/>
      <c r="F651" s="1052"/>
      <c r="G651" s="844"/>
    </row>
    <row r="652" spans="1:7">
      <c r="A652" s="822"/>
      <c r="B652" s="822"/>
      <c r="C652" s="854"/>
      <c r="D652" s="934"/>
      <c r="E652" s="934"/>
      <c r="F652" s="934"/>
      <c r="G652" s="844"/>
    </row>
    <row r="653" spans="1:7">
      <c r="A653" s="822"/>
      <c r="B653" s="823" t="s">
        <v>329</v>
      </c>
      <c r="C653" s="854"/>
      <c r="D653" s="1070" t="s">
        <v>1228</v>
      </c>
      <c r="E653" s="1070"/>
      <c r="F653" s="1070"/>
      <c r="G653" s="844"/>
    </row>
    <row r="654" spans="1:7">
      <c r="A654" s="822"/>
      <c r="B654" s="822"/>
      <c r="C654" s="854"/>
      <c r="D654" s="977" t="s">
        <v>1379</v>
      </c>
      <c r="E654" s="977"/>
      <c r="F654" s="977"/>
      <c r="G654" s="844"/>
    </row>
    <row r="655" spans="1:7">
      <c r="A655" s="822"/>
      <c r="B655" s="822"/>
      <c r="C655" s="854"/>
      <c r="D655" s="977"/>
      <c r="E655" s="977"/>
      <c r="F655" s="977"/>
      <c r="G655" s="844"/>
    </row>
    <row r="656" spans="1:7">
      <c r="A656" s="822"/>
      <c r="B656" s="822"/>
      <c r="C656" s="854"/>
      <c r="D656" s="977"/>
      <c r="E656" s="977"/>
      <c r="F656" s="977"/>
      <c r="G656" s="844"/>
    </row>
    <row r="657" spans="1:11">
      <c r="A657" s="822"/>
      <c r="B657" s="822"/>
      <c r="C657" s="854"/>
      <c r="D657" s="977"/>
      <c r="E657" s="977"/>
      <c r="F657" s="977"/>
      <c r="G657" s="844"/>
    </row>
    <row r="658" spans="1:11">
      <c r="A658" s="822"/>
      <c r="B658" s="822"/>
      <c r="C658" s="854"/>
      <c r="D658" s="977"/>
      <c r="E658" s="977"/>
      <c r="F658" s="977"/>
      <c r="G658" s="844"/>
    </row>
    <row r="659" spans="1:11">
      <c r="A659" s="822"/>
      <c r="B659" s="822"/>
      <c r="C659" s="854"/>
      <c r="D659" s="1003" t="s">
        <v>1566</v>
      </c>
      <c r="E659" s="1003"/>
      <c r="F659" s="1003"/>
      <c r="G659" s="844"/>
    </row>
    <row r="660" spans="1:11">
      <c r="A660" s="854"/>
      <c r="B660" s="854"/>
      <c r="C660" s="854"/>
      <c r="D660" s="868"/>
      <c r="E660" s="868"/>
      <c r="F660" s="868"/>
      <c r="G660" s="844"/>
    </row>
    <row r="661" spans="1:11">
      <c r="A661" s="983" t="s">
        <v>1218</v>
      </c>
      <c r="B661" s="983"/>
      <c r="C661" s="983"/>
      <c r="D661" s="983"/>
      <c r="E661" s="983"/>
      <c r="F661" s="983"/>
      <c r="G661" s="983"/>
      <c r="H661" s="869"/>
      <c r="I661" s="869"/>
      <c r="J661" s="869"/>
      <c r="K661" s="869"/>
    </row>
    <row r="662" spans="1:11">
      <c r="A662" s="759"/>
      <c r="B662" s="759"/>
      <c r="C662" s="759"/>
      <c r="D662" s="759"/>
      <c r="E662" s="759"/>
      <c r="F662" s="759"/>
      <c r="G662" s="759"/>
      <c r="H662" s="869"/>
      <c r="I662" s="869"/>
      <c r="J662" s="869"/>
      <c r="K662" s="869"/>
    </row>
    <row r="663" spans="1:11">
      <c r="C663" s="867"/>
      <c r="D663" s="973" t="s">
        <v>106</v>
      </c>
      <c r="E663" s="973"/>
      <c r="F663" s="973"/>
      <c r="G663" s="844"/>
      <c r="H663" s="869"/>
      <c r="I663" s="869"/>
      <c r="J663" s="869"/>
      <c r="K663" s="869"/>
    </row>
    <row r="664" spans="1:11">
      <c r="A664" s="867"/>
      <c r="B664" s="867"/>
      <c r="C664" s="867"/>
      <c r="D664" s="973" t="s">
        <v>130</v>
      </c>
      <c r="E664" s="973"/>
      <c r="F664" s="973"/>
      <c r="G664" s="844"/>
      <c r="H664" s="869"/>
      <c r="I664" s="869"/>
      <c r="J664" s="869"/>
      <c r="K664" s="869"/>
    </row>
    <row r="665" spans="1:11">
      <c r="A665" s="820"/>
      <c r="B665" s="820"/>
      <c r="C665" s="820"/>
      <c r="D665" s="1023" t="s">
        <v>1254</v>
      </c>
      <c r="E665" s="1023"/>
      <c r="F665" s="1023"/>
      <c r="G665" s="844"/>
      <c r="H665" s="869"/>
      <c r="I665" s="869"/>
      <c r="J665" s="869"/>
      <c r="K665" s="869"/>
    </row>
    <row r="666" spans="1:11">
      <c r="A666" s="820"/>
      <c r="B666" s="820"/>
      <c r="C666" s="820"/>
      <c r="G666" s="844"/>
      <c r="H666" s="869"/>
      <c r="I666" s="869"/>
      <c r="J666" s="869"/>
      <c r="K666" s="869"/>
    </row>
    <row r="667" spans="1:11">
      <c r="A667" s="822"/>
      <c r="B667" s="823" t="s">
        <v>329</v>
      </c>
      <c r="C667" s="820"/>
      <c r="D667" s="1023" t="s">
        <v>981</v>
      </c>
      <c r="E667" s="1023"/>
      <c r="F667" s="1023"/>
      <c r="G667" s="844"/>
      <c r="H667" s="869"/>
      <c r="I667" s="869"/>
      <c r="J667" s="869"/>
      <c r="K667" s="869"/>
    </row>
    <row r="668" spans="1:11">
      <c r="A668" s="820"/>
      <c r="B668" s="820"/>
      <c r="C668" s="820"/>
      <c r="D668" s="1023" t="s">
        <v>992</v>
      </c>
      <c r="E668" s="1023"/>
      <c r="F668" s="1023"/>
      <c r="G668" s="844"/>
      <c r="H668" s="869"/>
      <c r="I668" s="869"/>
      <c r="J668" s="869"/>
      <c r="K668" s="869"/>
    </row>
    <row r="669" spans="1:11">
      <c r="A669" s="820"/>
      <c r="B669" s="820"/>
      <c r="C669" s="820"/>
      <c r="D669" s="696"/>
      <c r="E669" s="1085" t="s">
        <v>1255</v>
      </c>
      <c r="F669" s="1085"/>
      <c r="G669" s="844"/>
      <c r="H669" s="869"/>
      <c r="I669" s="869"/>
      <c r="J669" s="869"/>
      <c r="K669" s="869"/>
    </row>
    <row r="670" spans="1:11">
      <c r="A670" s="820"/>
      <c r="B670" s="820"/>
      <c r="C670" s="820"/>
      <c r="D670" s="696"/>
      <c r="E670" s="1085"/>
      <c r="F670" s="1085"/>
      <c r="G670" s="844"/>
      <c r="H670" s="869"/>
      <c r="I670" s="869"/>
      <c r="J670" s="869"/>
      <c r="K670" s="869"/>
    </row>
    <row r="671" spans="1:11">
      <c r="A671" s="820"/>
      <c r="B671" s="820"/>
      <c r="C671" s="820"/>
      <c r="D671" s="870"/>
      <c r="E671" s="825"/>
      <c r="G671" s="844"/>
      <c r="H671" s="869"/>
      <c r="I671" s="869"/>
      <c r="J671" s="869"/>
      <c r="K671" s="869"/>
    </row>
    <row r="672" spans="1:11">
      <c r="A672" s="822"/>
      <c r="B672" s="823" t="s">
        <v>329</v>
      </c>
      <c r="C672" s="820"/>
      <c r="D672" s="1018" t="s">
        <v>1455</v>
      </c>
      <c r="E672" s="1018"/>
      <c r="F672" s="1018"/>
      <c r="G672" s="844"/>
      <c r="H672" s="869"/>
      <c r="I672" s="869"/>
      <c r="J672" s="869"/>
      <c r="K672" s="869"/>
    </row>
    <row r="673" spans="1:11">
      <c r="A673" s="841"/>
      <c r="B673" s="841"/>
      <c r="C673" s="820"/>
      <c r="D673" s="1018"/>
      <c r="E673" s="1018"/>
      <c r="F673" s="1018"/>
      <c r="G673" s="844"/>
      <c r="H673" s="869"/>
      <c r="I673" s="869"/>
      <c r="J673" s="869"/>
      <c r="K673" s="869"/>
    </row>
    <row r="674" spans="1:11">
      <c r="A674" s="820"/>
      <c r="B674" s="820"/>
      <c r="C674" s="820"/>
      <c r="D674" s="1018"/>
      <c r="E674" s="1018"/>
      <c r="F674" s="1018"/>
      <c r="G674" s="844"/>
      <c r="H674" s="869"/>
      <c r="I674" s="869"/>
      <c r="J674" s="869"/>
      <c r="K674" s="869"/>
    </row>
    <row r="675" spans="1:11">
      <c r="A675" s="820"/>
      <c r="B675" s="820"/>
      <c r="C675" s="820"/>
      <c r="G675" s="844"/>
      <c r="H675" s="869"/>
      <c r="I675" s="869"/>
      <c r="J675" s="869"/>
      <c r="K675" s="869"/>
    </row>
    <row r="676" spans="1:11">
      <c r="A676" s="822"/>
      <c r="B676" s="823" t="s">
        <v>329</v>
      </c>
      <c r="C676" s="820"/>
      <c r="D676" s="1023" t="s">
        <v>1022</v>
      </c>
      <c r="E676" s="1023"/>
      <c r="F676" s="1023"/>
      <c r="G676" s="844"/>
      <c r="H676" s="869"/>
      <c r="I676" s="869"/>
      <c r="J676" s="869"/>
      <c r="K676" s="869"/>
    </row>
    <row r="677" spans="1:11">
      <c r="A677" s="822"/>
      <c r="B677" s="822"/>
      <c r="C677" s="820"/>
      <c r="D677" s="1023" t="s">
        <v>992</v>
      </c>
      <c r="E677" s="1023"/>
      <c r="F677" s="1023"/>
      <c r="G677" s="844"/>
      <c r="H677" s="869"/>
      <c r="I677" s="869"/>
      <c r="J677" s="869"/>
      <c r="K677" s="869"/>
    </row>
    <row r="678" spans="1:11">
      <c r="A678" s="820"/>
      <c r="B678" s="820"/>
      <c r="C678" s="820"/>
      <c r="D678" s="696"/>
      <c r="E678" s="1058" t="s">
        <v>1257</v>
      </c>
      <c r="F678" s="1058"/>
      <c r="G678" s="844"/>
      <c r="H678" s="869"/>
      <c r="I678" s="869"/>
      <c r="J678" s="869"/>
      <c r="K678" s="869"/>
    </row>
    <row r="679" spans="1:11">
      <c r="A679" s="820"/>
      <c r="B679" s="820"/>
      <c r="C679" s="820"/>
      <c r="D679" s="819"/>
      <c r="G679" s="844"/>
      <c r="H679" s="869"/>
      <c r="I679" s="869"/>
      <c r="J679" s="869"/>
      <c r="K679" s="869"/>
    </row>
    <row r="680" spans="1:11">
      <c r="A680" s="822"/>
      <c r="B680" s="823" t="s">
        <v>329</v>
      </c>
      <c r="C680" s="820"/>
      <c r="D680" s="1053" t="s">
        <v>1267</v>
      </c>
      <c r="E680" s="1053"/>
      <c r="F680" s="1053"/>
      <c r="G680" s="844"/>
      <c r="H680" s="869"/>
      <c r="I680" s="869"/>
      <c r="J680" s="869"/>
      <c r="K680" s="869"/>
    </row>
    <row r="681" spans="1:11">
      <c r="A681" s="820"/>
      <c r="B681" s="820"/>
      <c r="C681" s="820"/>
      <c r="D681" s="1053"/>
      <c r="E681" s="1053"/>
      <c r="F681" s="1053"/>
      <c r="G681" s="844"/>
      <c r="H681" s="869"/>
      <c r="I681" s="869"/>
      <c r="J681" s="869"/>
      <c r="K681" s="869"/>
    </row>
    <row r="682" spans="1:11">
      <c r="A682" s="820"/>
      <c r="B682" s="820"/>
      <c r="C682" s="820"/>
      <c r="D682" s="1053"/>
      <c r="E682" s="1053"/>
      <c r="F682" s="1053"/>
      <c r="G682" s="844"/>
      <c r="H682" s="869"/>
      <c r="I682" s="869"/>
      <c r="J682" s="869"/>
      <c r="K682" s="869"/>
    </row>
    <row r="683" spans="1:11">
      <c r="A683" s="820"/>
      <c r="B683" s="820"/>
      <c r="C683" s="820"/>
      <c r="D683" s="1053"/>
      <c r="E683" s="1053"/>
      <c r="F683" s="1053"/>
      <c r="G683" s="844"/>
      <c r="H683" s="869"/>
      <c r="I683" s="869"/>
      <c r="J683" s="869"/>
      <c r="K683" s="869"/>
    </row>
    <row r="684" spans="1:11">
      <c r="A684" s="820"/>
      <c r="B684" s="820"/>
      <c r="C684" s="820"/>
      <c r="D684" s="1053"/>
      <c r="E684" s="1053"/>
      <c r="F684" s="1053"/>
      <c r="G684" s="844"/>
      <c r="H684" s="869"/>
      <c r="I684" s="869"/>
      <c r="J684" s="869"/>
      <c r="K684" s="869"/>
    </row>
    <row r="685" spans="1:11" s="816" customFormat="1">
      <c r="A685" s="860"/>
      <c r="B685" s="860"/>
      <c r="C685" s="860"/>
      <c r="D685" s="1053"/>
      <c r="E685" s="1053"/>
      <c r="F685" s="1053"/>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3" t="s">
        <v>1457</v>
      </c>
      <c r="E687" s="1053"/>
      <c r="F687" s="1053"/>
      <c r="G687" s="871"/>
      <c r="H687" s="872"/>
      <c r="I687" s="872"/>
      <c r="J687" s="872"/>
      <c r="K687" s="872"/>
    </row>
    <row r="688" spans="1:11" s="816" customFormat="1">
      <c r="A688" s="860"/>
      <c r="B688" s="860"/>
      <c r="C688" s="860"/>
      <c r="D688" s="1053"/>
      <c r="E688" s="1053"/>
      <c r="F688" s="1053"/>
      <c r="G688" s="871"/>
      <c r="H688" s="872"/>
      <c r="I688" s="872"/>
      <c r="J688" s="872"/>
      <c r="K688" s="872"/>
    </row>
    <row r="689" spans="1:11" s="816" customFormat="1">
      <c r="A689" s="860"/>
      <c r="B689" s="860"/>
      <c r="C689" s="860"/>
      <c r="D689" s="873"/>
      <c r="E689" s="873"/>
      <c r="F689" s="873"/>
      <c r="G689" s="871"/>
      <c r="H689" s="872"/>
      <c r="I689" s="872"/>
      <c r="J689" s="872"/>
      <c r="K689" s="872"/>
    </row>
    <row r="690" spans="1:11">
      <c r="A690" s="822"/>
      <c r="B690" s="823" t="s">
        <v>329</v>
      </c>
      <c r="C690" s="820"/>
      <c r="D690" s="1053" t="s">
        <v>1258</v>
      </c>
      <c r="E690" s="1053"/>
      <c r="F690" s="1053"/>
      <c r="G690" s="844"/>
      <c r="H690" s="869"/>
      <c r="I690" s="869"/>
      <c r="J690" s="869"/>
      <c r="K690" s="869"/>
    </row>
    <row r="691" spans="1:11">
      <c r="A691" s="820"/>
      <c r="B691" s="820"/>
      <c r="C691" s="820"/>
      <c r="D691" s="1053"/>
      <c r="E691" s="1053"/>
      <c r="F691" s="1053"/>
      <c r="G691" s="844"/>
      <c r="H691" s="869"/>
      <c r="I691" s="869"/>
      <c r="J691" s="869"/>
      <c r="K691" s="869"/>
    </row>
    <row r="692" spans="1:11">
      <c r="A692" s="820"/>
      <c r="B692" s="820"/>
      <c r="C692" s="820"/>
      <c r="D692" s="1053"/>
      <c r="E692" s="1053"/>
      <c r="F692" s="1053"/>
      <c r="G692" s="844"/>
      <c r="H692" s="869"/>
      <c r="I692" s="869"/>
      <c r="J692" s="869"/>
      <c r="K692" s="869"/>
    </row>
    <row r="693" spans="1:11" ht="15" customHeight="1">
      <c r="A693" s="820"/>
      <c r="B693" s="820"/>
      <c r="C693" s="820"/>
      <c r="D693" s="1053"/>
      <c r="E693" s="1053"/>
      <c r="F693" s="1053"/>
      <c r="G693" s="844"/>
      <c r="H693" s="869"/>
      <c r="I693" s="869"/>
      <c r="J693" s="869"/>
      <c r="K693" s="869"/>
    </row>
    <row r="694" spans="1:11" ht="15" customHeight="1">
      <c r="A694" s="820"/>
      <c r="B694" s="820"/>
      <c r="C694" s="820"/>
      <c r="D694" s="1053"/>
      <c r="E694" s="1053"/>
      <c r="F694" s="1053"/>
      <c r="G694" s="844"/>
      <c r="H694" s="869"/>
      <c r="I694" s="869"/>
      <c r="J694" s="869"/>
      <c r="K694" s="869"/>
    </row>
    <row r="695" spans="1:11">
      <c r="A695" s="820"/>
      <c r="B695" s="820"/>
      <c r="C695" s="820"/>
      <c r="D695" s="1053"/>
      <c r="E695" s="1053"/>
      <c r="F695" s="1053"/>
      <c r="G695" s="844"/>
      <c r="H695" s="869"/>
      <c r="I695" s="869"/>
      <c r="J695" s="869"/>
      <c r="K695" s="869"/>
    </row>
    <row r="696" spans="1:11">
      <c r="A696" s="820"/>
      <c r="B696" s="820"/>
      <c r="C696" s="820"/>
      <c r="D696" s="1053"/>
      <c r="E696" s="1053"/>
      <c r="F696" s="1053"/>
      <c r="G696" s="844"/>
      <c r="H696" s="869"/>
      <c r="I696" s="869"/>
      <c r="J696" s="869"/>
      <c r="K696" s="869"/>
    </row>
    <row r="697" spans="1:11">
      <c r="A697" s="820"/>
      <c r="B697" s="820"/>
      <c r="C697" s="820"/>
      <c r="D697" s="1053"/>
      <c r="E697" s="1053"/>
      <c r="F697" s="1053"/>
      <c r="G697" s="844"/>
      <c r="H697" s="869"/>
      <c r="I697" s="869"/>
      <c r="J697" s="869"/>
      <c r="K697" s="869"/>
    </row>
    <row r="698" spans="1:11" ht="15" customHeight="1">
      <c r="A698" s="820"/>
      <c r="B698" s="820"/>
      <c r="C698" s="820"/>
      <c r="D698" s="1053"/>
      <c r="E698" s="1053"/>
      <c r="F698" s="1053"/>
      <c r="G698" s="844"/>
      <c r="H698" s="869"/>
      <c r="I698" s="869"/>
      <c r="J698" s="869"/>
      <c r="K698" s="869"/>
    </row>
    <row r="699" spans="1:11">
      <c r="A699" s="820"/>
      <c r="B699" s="820"/>
      <c r="C699" s="820"/>
      <c r="D699" s="1053"/>
      <c r="E699" s="1053"/>
      <c r="F699" s="1053"/>
      <c r="G699" s="844"/>
      <c r="H699" s="869"/>
      <c r="I699" s="869"/>
      <c r="J699" s="869"/>
      <c r="K699" s="869"/>
    </row>
    <row r="700" spans="1:11">
      <c r="A700" s="820"/>
      <c r="B700" s="820"/>
      <c r="C700" s="820"/>
      <c r="D700" s="1053"/>
      <c r="E700" s="1053"/>
      <c r="F700" s="1053"/>
      <c r="G700" s="844"/>
      <c r="H700" s="869"/>
      <c r="I700" s="869"/>
      <c r="J700" s="869"/>
      <c r="K700" s="869"/>
    </row>
    <row r="701" spans="1:11">
      <c r="A701" s="820"/>
      <c r="B701" s="820"/>
      <c r="C701" s="820"/>
      <c r="D701" s="1053"/>
      <c r="E701" s="1053"/>
      <c r="F701" s="1053"/>
      <c r="G701" s="844"/>
      <c r="H701" s="869"/>
      <c r="I701" s="869"/>
      <c r="J701" s="869"/>
      <c r="K701" s="869"/>
    </row>
    <row r="702" spans="1:11">
      <c r="A702" s="820"/>
      <c r="B702" s="820"/>
      <c r="C702" s="820"/>
      <c r="D702" s="1053"/>
      <c r="E702" s="1053"/>
      <c r="F702" s="1053"/>
      <c r="G702" s="844"/>
      <c r="H702" s="869"/>
      <c r="I702" s="869"/>
      <c r="J702" s="869"/>
      <c r="K702" s="869"/>
    </row>
    <row r="703" spans="1:11">
      <c r="A703" s="820"/>
      <c r="B703" s="823" t="s">
        <v>329</v>
      </c>
      <c r="C703" s="820"/>
      <c r="D703" s="1053" t="s">
        <v>1265</v>
      </c>
      <c r="E703" s="1053"/>
      <c r="F703" s="1053"/>
      <c r="G703" s="844"/>
      <c r="H703" s="869"/>
      <c r="I703" s="869"/>
      <c r="J703" s="869"/>
      <c r="K703" s="869"/>
    </row>
    <row r="704" spans="1:11">
      <c r="A704" s="820"/>
      <c r="B704" s="820"/>
      <c r="C704" s="820"/>
      <c r="D704" s="1053"/>
      <c r="E704" s="1053"/>
      <c r="F704" s="1053"/>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3" t="s">
        <v>1266</v>
      </c>
      <c r="E706" s="1053"/>
      <c r="F706" s="1053"/>
      <c r="G706" s="844"/>
      <c r="H706" s="869"/>
      <c r="I706" s="869"/>
      <c r="J706" s="869"/>
      <c r="K706" s="869"/>
    </row>
    <row r="707" spans="1:11">
      <c r="A707" s="820"/>
      <c r="B707" s="820"/>
      <c r="C707" s="820"/>
      <c r="D707" s="1053"/>
      <c r="E707" s="1053"/>
      <c r="F707" s="1053"/>
      <c r="G707" s="844"/>
      <c r="H707" s="869"/>
      <c r="I707" s="869"/>
      <c r="J707" s="869"/>
      <c r="K707" s="869"/>
    </row>
    <row r="708" spans="1:11">
      <c r="A708" s="820"/>
      <c r="B708" s="820"/>
      <c r="C708" s="820"/>
      <c r="D708" s="1053"/>
      <c r="E708" s="1053"/>
      <c r="F708" s="1053"/>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3" t="s">
        <v>1259</v>
      </c>
      <c r="E710" s="1053"/>
      <c r="F710" s="1053"/>
      <c r="G710" s="844"/>
      <c r="H710" s="869"/>
      <c r="I710" s="869"/>
      <c r="J710" s="869"/>
      <c r="K710" s="869"/>
    </row>
    <row r="711" spans="1:11">
      <c r="A711" s="820"/>
      <c r="B711" s="820"/>
      <c r="C711" s="820"/>
      <c r="D711" s="1053"/>
      <c r="E711" s="1053"/>
      <c r="F711" s="1053"/>
      <c r="G711" s="844"/>
      <c r="H711" s="869"/>
      <c r="I711" s="869"/>
      <c r="J711" s="869"/>
      <c r="K711" s="869"/>
    </row>
    <row r="712" spans="1:11">
      <c r="A712" s="820"/>
      <c r="B712" s="820"/>
      <c r="C712" s="820"/>
      <c r="D712" s="1053"/>
      <c r="E712" s="1053"/>
      <c r="F712" s="1053"/>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3" t="s">
        <v>1260</v>
      </c>
      <c r="E714" s="1053"/>
      <c r="F714" s="1053"/>
      <c r="G714" s="844"/>
      <c r="H714" s="869"/>
      <c r="I714" s="869"/>
      <c r="J714" s="869"/>
      <c r="K714" s="869"/>
    </row>
    <row r="715" spans="1:11">
      <c r="A715" s="820"/>
      <c r="B715" s="820"/>
      <c r="C715" s="820"/>
      <c r="D715" s="1053"/>
      <c r="E715" s="1053"/>
      <c r="F715" s="1053"/>
      <c r="G715" s="844"/>
      <c r="H715" s="869"/>
      <c r="I715" s="869"/>
      <c r="J715" s="869"/>
      <c r="K715" s="869"/>
    </row>
    <row r="716" spans="1:11">
      <c r="A716" s="820"/>
      <c r="B716" s="820"/>
      <c r="C716" s="820"/>
      <c r="D716" s="1053"/>
      <c r="E716" s="1053"/>
      <c r="F716" s="1053"/>
      <c r="G716" s="844"/>
      <c r="H716" s="869"/>
      <c r="I716" s="869"/>
      <c r="J716" s="869"/>
      <c r="K716" s="869"/>
    </row>
    <row r="717" spans="1:11">
      <c r="A717" s="820"/>
      <c r="B717" s="820"/>
      <c r="C717" s="820"/>
      <c r="D717" s="815"/>
      <c r="G717" s="844"/>
      <c r="H717" s="869"/>
      <c r="I717" s="869"/>
      <c r="J717" s="869"/>
      <c r="K717" s="869"/>
    </row>
    <row r="718" spans="1:11">
      <c r="A718" s="822"/>
      <c r="B718" s="823" t="s">
        <v>329</v>
      </c>
      <c r="C718" s="820"/>
      <c r="D718" s="1018" t="s">
        <v>1261</v>
      </c>
      <c r="E718" s="1018"/>
      <c r="F718" s="1018"/>
      <c r="G718" s="844"/>
      <c r="H718" s="869"/>
      <c r="I718" s="869"/>
      <c r="J718" s="869"/>
      <c r="K718" s="869"/>
    </row>
    <row r="719" spans="1:11">
      <c r="A719" s="820"/>
      <c r="B719" s="820"/>
      <c r="C719" s="820"/>
      <c r="D719" s="1018"/>
      <c r="E719" s="1018"/>
      <c r="F719" s="1018"/>
      <c r="G719" s="844"/>
      <c r="H719" s="869"/>
      <c r="I719" s="869"/>
      <c r="J719" s="869"/>
      <c r="K719" s="869"/>
    </row>
    <row r="720" spans="1:11">
      <c r="A720" s="820"/>
      <c r="B720" s="820"/>
      <c r="C720" s="820"/>
      <c r="D720" s="1018"/>
      <c r="E720" s="1018"/>
      <c r="F720" s="1018"/>
      <c r="G720" s="844"/>
      <c r="H720" s="869"/>
      <c r="I720" s="869"/>
      <c r="J720" s="869"/>
      <c r="K720" s="869"/>
    </row>
    <row r="721" spans="1:11">
      <c r="A721" s="820"/>
      <c r="B721" s="820"/>
      <c r="C721" s="820"/>
      <c r="D721" s="1018"/>
      <c r="E721" s="1018"/>
      <c r="F721" s="1018"/>
      <c r="G721" s="844"/>
      <c r="H721" s="869"/>
      <c r="I721" s="869"/>
      <c r="J721" s="869"/>
      <c r="K721" s="869"/>
    </row>
    <row r="722" spans="1:11">
      <c r="A722" s="820"/>
      <c r="B722" s="820"/>
      <c r="C722" s="820"/>
      <c r="D722" s="847"/>
      <c r="G722" s="844"/>
      <c r="H722" s="869"/>
      <c r="I722" s="869"/>
      <c r="J722" s="869"/>
      <c r="K722" s="869"/>
    </row>
    <row r="723" spans="1:11">
      <c r="A723" s="822"/>
      <c r="B723" s="823" t="s">
        <v>329</v>
      </c>
      <c r="C723" s="820"/>
      <c r="D723" s="1053" t="s">
        <v>1394</v>
      </c>
      <c r="E723" s="1053"/>
      <c r="F723" s="1053"/>
      <c r="G723" s="844"/>
      <c r="H723" s="869"/>
      <c r="I723" s="869"/>
      <c r="J723" s="869"/>
      <c r="K723" s="869"/>
    </row>
    <row r="724" spans="1:11">
      <c r="A724" s="820"/>
      <c r="B724" s="820"/>
      <c r="C724" s="820"/>
      <c r="D724" s="1053"/>
      <c r="E724" s="1053"/>
      <c r="F724" s="1053"/>
      <c r="G724" s="844"/>
      <c r="H724" s="869"/>
      <c r="I724" s="869"/>
      <c r="J724" s="869"/>
      <c r="K724" s="869"/>
    </row>
    <row r="725" spans="1:11">
      <c r="A725" s="820"/>
      <c r="B725" s="820"/>
      <c r="C725" s="820"/>
      <c r="D725" s="1053"/>
      <c r="E725" s="1053"/>
      <c r="F725" s="1053"/>
      <c r="G725" s="844"/>
      <c r="H725" s="869"/>
      <c r="I725" s="869"/>
      <c r="J725" s="869"/>
      <c r="K725" s="869"/>
    </row>
    <row r="726" spans="1:11">
      <c r="A726" s="820"/>
      <c r="B726" s="820"/>
      <c r="C726" s="820"/>
      <c r="D726" s="1053"/>
      <c r="E726" s="1053"/>
      <c r="F726" s="1053"/>
      <c r="G726" s="844"/>
      <c r="H726" s="869"/>
      <c r="I726" s="869"/>
      <c r="J726" s="869"/>
      <c r="K726" s="869"/>
    </row>
    <row r="727" spans="1:11">
      <c r="A727" s="820"/>
      <c r="B727" s="820"/>
      <c r="C727" s="820"/>
      <c r="D727" s="1053"/>
      <c r="E727" s="1053"/>
      <c r="F727" s="1053"/>
      <c r="G727" s="844"/>
      <c r="H727" s="869"/>
      <c r="I727" s="869"/>
      <c r="J727" s="869"/>
      <c r="K727" s="869"/>
    </row>
    <row r="728" spans="1:11">
      <c r="A728" s="820"/>
      <c r="B728" s="820"/>
      <c r="C728" s="820"/>
      <c r="D728" s="1053"/>
      <c r="E728" s="1053"/>
      <c r="F728" s="1053"/>
      <c r="G728" s="844"/>
      <c r="H728" s="869"/>
      <c r="I728" s="869"/>
      <c r="J728" s="869"/>
      <c r="K728" s="869"/>
    </row>
    <row r="729" spans="1:11">
      <c r="A729" s="820"/>
      <c r="B729" s="820"/>
      <c r="C729" s="820"/>
      <c r="D729" s="1053"/>
      <c r="E729" s="1053"/>
      <c r="F729" s="1053"/>
      <c r="G729" s="844"/>
      <c r="H729" s="869"/>
      <c r="I729" s="869"/>
      <c r="J729" s="869"/>
      <c r="K729" s="869"/>
    </row>
    <row r="730" spans="1:11">
      <c r="A730" s="820"/>
      <c r="B730" s="820"/>
      <c r="C730" s="820"/>
      <c r="D730" s="991" t="s">
        <v>1262</v>
      </c>
      <c r="E730" s="991"/>
      <c r="F730" s="991"/>
      <c r="G730" s="844"/>
      <c r="H730" s="869"/>
      <c r="I730" s="869"/>
      <c r="J730" s="869"/>
      <c r="K730" s="869"/>
    </row>
    <row r="731" spans="1:11">
      <c r="A731" s="820"/>
      <c r="B731" s="820"/>
      <c r="C731" s="820"/>
      <c r="D731" s="806"/>
      <c r="G731" s="844"/>
      <c r="H731" s="869"/>
      <c r="I731" s="869"/>
      <c r="J731" s="869"/>
      <c r="K731" s="869"/>
    </row>
    <row r="732" spans="1:11">
      <c r="A732" s="984" t="s">
        <v>1219</v>
      </c>
      <c r="B732" s="984"/>
      <c r="C732" s="984"/>
      <c r="D732" s="984"/>
      <c r="E732" s="984"/>
      <c r="F732" s="984"/>
      <c r="G732" s="984"/>
      <c r="H732" s="869"/>
      <c r="I732" s="869"/>
      <c r="J732" s="869"/>
      <c r="K732" s="869"/>
    </row>
    <row r="733" spans="1:11">
      <c r="A733" s="820"/>
      <c r="B733" s="820"/>
      <c r="C733" s="820"/>
      <c r="D733" s="847"/>
      <c r="G733" s="874"/>
      <c r="H733" s="869"/>
      <c r="I733" s="869"/>
      <c r="J733" s="869"/>
      <c r="K733" s="869"/>
    </row>
    <row r="734" spans="1:11" ht="13.75" customHeight="1">
      <c r="C734" s="820"/>
      <c r="D734" s="1060" t="s">
        <v>1235</v>
      </c>
      <c r="E734" s="1060"/>
      <c r="F734" s="1060"/>
      <c r="G734" s="874"/>
      <c r="H734" s="869"/>
      <c r="I734" s="869"/>
      <c r="J734" s="869"/>
      <c r="K734" s="869"/>
    </row>
    <row r="735" spans="1:11">
      <c r="A735" s="820"/>
      <c r="B735" s="820"/>
      <c r="C735" s="820"/>
      <c r="D735" s="997" t="s">
        <v>1236</v>
      </c>
      <c r="E735" s="997"/>
      <c r="F735" s="997"/>
      <c r="G735" s="874"/>
      <c r="H735" s="869"/>
      <c r="I735" s="869"/>
      <c r="J735" s="869"/>
      <c r="K735" s="869"/>
    </row>
    <row r="736" spans="1:11">
      <c r="A736" s="820"/>
      <c r="B736" s="820"/>
      <c r="C736" s="820"/>
      <c r="G736" s="874"/>
      <c r="H736" s="869"/>
      <c r="I736" s="869"/>
      <c r="J736" s="869"/>
      <c r="K736" s="869"/>
    </row>
    <row r="737" spans="1:11" s="816" customFormat="1">
      <c r="A737" s="822"/>
      <c r="B737" s="823" t="s">
        <v>329</v>
      </c>
      <c r="C737" s="813"/>
      <c r="D737" s="1018" t="s">
        <v>1237</v>
      </c>
      <c r="E737" s="1018"/>
      <c r="F737" s="1018"/>
      <c r="G737" s="874"/>
      <c r="H737" s="872"/>
      <c r="I737" s="872"/>
      <c r="J737" s="872"/>
      <c r="K737" s="872"/>
    </row>
    <row r="738" spans="1:11" s="816" customFormat="1" ht="10.5" customHeight="1">
      <c r="A738" s="813"/>
      <c r="B738" s="813"/>
      <c r="C738" s="813"/>
      <c r="D738" s="1018"/>
      <c r="E738" s="1018"/>
      <c r="F738" s="1018"/>
      <c r="G738" s="874"/>
      <c r="H738" s="872"/>
      <c r="I738" s="872"/>
      <c r="J738" s="872"/>
      <c r="K738" s="872"/>
    </row>
    <row r="739" spans="1:11" s="816" customFormat="1">
      <c r="A739" s="813"/>
      <c r="B739" s="813"/>
      <c r="C739" s="813"/>
      <c r="D739" s="1018"/>
      <c r="E739" s="1018"/>
      <c r="F739" s="1018"/>
      <c r="G739" s="874"/>
      <c r="H739" s="872"/>
      <c r="I739" s="872"/>
      <c r="J739" s="872"/>
      <c r="K739" s="872"/>
    </row>
    <row r="740" spans="1:11">
      <c r="D740" s="1018"/>
      <c r="E740" s="1018"/>
      <c r="F740" s="1018"/>
      <c r="G740" s="874"/>
      <c r="H740" s="869"/>
      <c r="I740" s="869"/>
      <c r="J740" s="869"/>
      <c r="K740" s="869"/>
    </row>
    <row r="741" spans="1:11">
      <c r="A741" s="826"/>
      <c r="B741" s="826"/>
      <c r="C741" s="826"/>
      <c r="D741" s="1018"/>
      <c r="E741" s="1018"/>
      <c r="F741" s="1018"/>
      <c r="G741" s="875"/>
      <c r="H741" s="869"/>
      <c r="I741" s="869"/>
      <c r="J741" s="869"/>
      <c r="K741" s="869"/>
    </row>
    <row r="742" spans="1:11" ht="15.5" customHeight="1">
      <c r="A742" s="826"/>
      <c r="B742" s="826"/>
      <c r="C742" s="826"/>
      <c r="D742" s="1018"/>
      <c r="E742" s="1018"/>
      <c r="F742" s="1018"/>
      <c r="G742" s="875"/>
      <c r="H742" s="869"/>
      <c r="I742" s="869"/>
      <c r="J742" s="869"/>
      <c r="K742" s="869"/>
    </row>
    <row r="743" spans="1:11">
      <c r="A743" s="826"/>
      <c r="B743" s="826"/>
      <c r="C743" s="826"/>
      <c r="D743" s="864"/>
      <c r="E743" s="876"/>
      <c r="F743" s="876"/>
      <c r="G743" s="875"/>
      <c r="H743" s="869"/>
      <c r="I743" s="869"/>
      <c r="J743" s="869"/>
      <c r="K743" s="869"/>
    </row>
    <row r="744" spans="1:11" s="880" customFormat="1">
      <c r="A744" s="877"/>
      <c r="B744" s="823" t="s">
        <v>329</v>
      </c>
      <c r="C744" s="878"/>
      <c r="D744" s="975" t="s">
        <v>1513</v>
      </c>
      <c r="E744" s="975"/>
      <c r="F744" s="975"/>
      <c r="G744" s="879"/>
    </row>
    <row r="745" spans="1:11" s="880" customFormat="1">
      <c r="A745" s="878"/>
      <c r="B745" s="878"/>
      <c r="C745" s="878"/>
      <c r="D745" s="975"/>
      <c r="E745" s="975"/>
      <c r="F745" s="975"/>
      <c r="G745" s="879"/>
    </row>
    <row r="746" spans="1:11" s="880" customFormat="1">
      <c r="A746" s="878"/>
      <c r="B746" s="878"/>
      <c r="C746" s="878"/>
      <c r="D746" s="975"/>
      <c r="E746" s="975"/>
      <c r="F746" s="975"/>
      <c r="G746" s="879"/>
    </row>
    <row r="747" spans="1:11" s="880" customFormat="1">
      <c r="A747" s="878"/>
      <c r="B747" s="878"/>
      <c r="C747" s="878"/>
      <c r="D747" s="975"/>
      <c r="E747" s="975"/>
      <c r="F747" s="975"/>
      <c r="G747" s="879"/>
    </row>
    <row r="748" spans="1:11" s="880" customFormat="1">
      <c r="A748" s="878"/>
      <c r="B748" s="878"/>
      <c r="C748" s="878"/>
      <c r="D748" s="864"/>
      <c r="E748" s="879"/>
      <c r="F748" s="879"/>
      <c r="G748" s="879"/>
    </row>
    <row r="749" spans="1:11" s="880" customFormat="1">
      <c r="A749" s="822"/>
      <c r="B749" s="823" t="s">
        <v>329</v>
      </c>
      <c r="C749" s="878"/>
      <c r="D749" s="1065" t="s">
        <v>1514</v>
      </c>
      <c r="E749" s="1065"/>
      <c r="F749" s="1065"/>
      <c r="G749" s="879"/>
    </row>
    <row r="750" spans="1:11" s="880" customFormat="1">
      <c r="A750" s="878"/>
      <c r="B750" s="878"/>
      <c r="C750" s="878"/>
      <c r="D750" s="1065"/>
      <c r="E750" s="1065"/>
      <c r="F750" s="1065"/>
      <c r="G750" s="879"/>
    </row>
    <row r="751" spans="1:11" s="880" customFormat="1">
      <c r="A751" s="878"/>
      <c r="B751" s="878"/>
      <c r="C751" s="878"/>
      <c r="D751" s="1065"/>
      <c r="E751" s="1065"/>
      <c r="F751" s="1065"/>
      <c r="G751" s="879"/>
    </row>
    <row r="752" spans="1:11">
      <c r="A752" s="826"/>
      <c r="B752" s="826"/>
      <c r="C752" s="826"/>
      <c r="D752" s="864"/>
      <c r="E752" s="876"/>
      <c r="F752" s="876"/>
      <c r="G752" s="875"/>
      <c r="H752" s="869"/>
      <c r="I752" s="869"/>
      <c r="J752" s="869"/>
      <c r="K752" s="869"/>
    </row>
    <row r="753" spans="1:11">
      <c r="A753" s="822"/>
      <c r="B753" s="823" t="s">
        <v>329</v>
      </c>
      <c r="C753" s="826"/>
      <c r="D753" s="975" t="s">
        <v>1451</v>
      </c>
      <c r="E753" s="975"/>
      <c r="F753" s="975"/>
      <c r="G753" s="875"/>
      <c r="H753" s="869"/>
      <c r="I753" s="869"/>
      <c r="J753" s="869"/>
      <c r="K753" s="869"/>
    </row>
    <row r="754" spans="1:11">
      <c r="A754" s="826"/>
      <c r="B754" s="826"/>
      <c r="C754" s="826"/>
      <c r="D754" s="975"/>
      <c r="E754" s="975"/>
      <c r="F754" s="975"/>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975" t="s">
        <v>1475</v>
      </c>
      <c r="E756" s="975"/>
      <c r="F756" s="975"/>
      <c r="G756" s="875"/>
      <c r="H756" s="869"/>
      <c r="I756" s="869"/>
      <c r="J756" s="869"/>
      <c r="K756" s="869"/>
    </row>
    <row r="757" spans="1:11">
      <c r="A757" s="826"/>
      <c r="B757" s="826"/>
      <c r="C757" s="826"/>
      <c r="D757" s="975"/>
      <c r="E757" s="975"/>
      <c r="F757" s="975"/>
      <c r="G757" s="875"/>
      <c r="H757" s="869"/>
      <c r="I757" s="869"/>
      <c r="J757" s="869"/>
      <c r="K757" s="869"/>
    </row>
    <row r="758" spans="1:11">
      <c r="A758" s="826"/>
      <c r="B758" s="826"/>
      <c r="C758" s="826"/>
      <c r="D758" s="975"/>
      <c r="E758" s="975"/>
      <c r="F758" s="975"/>
      <c r="G758" s="875"/>
      <c r="H758" s="869"/>
      <c r="I758" s="869"/>
      <c r="J758" s="869"/>
      <c r="K758" s="869"/>
    </row>
    <row r="759" spans="1:11">
      <c r="A759" s="826"/>
      <c r="B759" s="826"/>
      <c r="C759" s="826"/>
      <c r="D759" s="805"/>
      <c r="E759" s="805"/>
      <c r="F759" s="805"/>
      <c r="G759" s="875"/>
      <c r="H759" s="869"/>
      <c r="I759" s="869"/>
      <c r="J759" s="869"/>
      <c r="K759" s="869"/>
    </row>
    <row r="760" spans="1:11">
      <c r="A760" s="994" t="s">
        <v>1572</v>
      </c>
      <c r="B760" s="994"/>
      <c r="C760" s="994"/>
      <c r="D760" s="994"/>
      <c r="E760" s="994"/>
      <c r="F760" s="994"/>
      <c r="G760" s="994"/>
    </row>
    <row r="761" spans="1:11">
      <c r="A761" s="820"/>
      <c r="B761" s="820"/>
      <c r="C761" s="820"/>
      <c r="D761" s="881"/>
      <c r="F761" s="868"/>
      <c r="G761" s="874"/>
    </row>
    <row r="762" spans="1:11">
      <c r="A762" s="826"/>
      <c r="B762" s="826"/>
      <c r="C762" s="831"/>
      <c r="D762" s="995" t="s">
        <v>1580</v>
      </c>
      <c r="E762" s="995"/>
      <c r="F762" s="995"/>
      <c r="G762" s="874"/>
    </row>
    <row r="763" spans="1:11">
      <c r="A763" s="882"/>
      <c r="B763" s="882"/>
      <c r="C763" s="883"/>
      <c r="D763" s="996" t="s">
        <v>1568</v>
      </c>
      <c r="E763" s="996"/>
      <c r="F763" s="996"/>
      <c r="G763" s="874"/>
    </row>
    <row r="764" spans="1:11">
      <c r="A764" s="882"/>
      <c r="B764" s="882"/>
      <c r="C764" s="883"/>
      <c r="D764" s="920"/>
      <c r="E764" s="920"/>
      <c r="F764" s="920"/>
      <c r="G764" s="874"/>
    </row>
    <row r="765" spans="1:11">
      <c r="A765" s="826"/>
      <c r="C765" s="831"/>
      <c r="D765" s="995" t="s">
        <v>1565</v>
      </c>
      <c r="E765" s="995"/>
      <c r="F765" s="995"/>
      <c r="G765" s="874"/>
    </row>
    <row r="766" spans="1:11">
      <c r="A766" s="822"/>
      <c r="B766" s="823" t="s">
        <v>329</v>
      </c>
      <c r="C766" s="831"/>
      <c r="D766" s="997" t="s">
        <v>1104</v>
      </c>
      <c r="E766" s="997"/>
      <c r="F766" s="997"/>
      <c r="G766" s="874"/>
    </row>
    <row r="767" spans="1:11">
      <c r="A767" s="822"/>
      <c r="B767" s="815"/>
      <c r="C767" s="831"/>
      <c r="D767" s="921"/>
      <c r="E767" s="998" t="s">
        <v>1227</v>
      </c>
      <c r="F767" s="998"/>
      <c r="G767" s="874"/>
    </row>
    <row r="768" spans="1:11">
      <c r="A768" s="822"/>
      <c r="B768" s="815"/>
      <c r="C768" s="831"/>
      <c r="D768" s="927"/>
      <c r="E768" s="928"/>
      <c r="F768" s="928"/>
      <c r="G768" s="874"/>
    </row>
    <row r="769" spans="1:7">
      <c r="A769" s="822"/>
      <c r="B769" s="815"/>
      <c r="C769" s="831"/>
      <c r="D769" s="927"/>
      <c r="E769" s="928"/>
      <c r="F769" s="928"/>
      <c r="G769" s="874"/>
    </row>
    <row r="770" spans="1:7">
      <c r="A770" s="822"/>
      <c r="C770" s="831"/>
      <c r="D770" s="995" t="s">
        <v>1581</v>
      </c>
      <c r="E770" s="995"/>
      <c r="F770" s="995"/>
      <c r="G770" s="874"/>
    </row>
    <row r="771" spans="1:7">
      <c r="A771" s="822"/>
      <c r="B771" s="823" t="s">
        <v>329</v>
      </c>
      <c r="C771" s="831"/>
      <c r="D771" s="1084" t="s">
        <v>1577</v>
      </c>
      <c r="E771" s="1084"/>
      <c r="F771" s="1084"/>
      <c r="G771" s="815"/>
    </row>
    <row r="772" spans="1:7">
      <c r="A772" s="822"/>
      <c r="B772" s="815"/>
      <c r="C772" s="831"/>
      <c r="D772" s="1084" t="s">
        <v>1578</v>
      </c>
      <c r="E772" s="1084"/>
      <c r="F772" s="1084"/>
      <c r="G772" s="815"/>
    </row>
    <row r="773" spans="1:7">
      <c r="A773" s="822"/>
      <c r="C773" s="831"/>
      <c r="D773" s="935"/>
      <c r="E773" s="928"/>
      <c r="F773" s="928"/>
      <c r="G773" s="874"/>
    </row>
    <row r="774" spans="1:7">
      <c r="A774" s="822"/>
      <c r="B774" s="823" t="s">
        <v>329</v>
      </c>
      <c r="C774" s="831"/>
      <c r="D774" s="927" t="s">
        <v>1573</v>
      </c>
      <c r="E774" s="927"/>
      <c r="F774" s="927"/>
      <c r="G774" s="874"/>
    </row>
    <row r="775" spans="1:7">
      <c r="A775" s="822"/>
      <c r="B775" s="815"/>
      <c r="C775" s="831"/>
      <c r="D775" s="921" t="s">
        <v>1574</v>
      </c>
      <c r="E775" s="927"/>
      <c r="F775" s="927"/>
      <c r="G775" s="874"/>
    </row>
    <row r="776" spans="1:7">
      <c r="A776" s="822"/>
      <c r="B776" s="815"/>
      <c r="C776" s="831"/>
      <c r="D776" s="921" t="s">
        <v>1575</v>
      </c>
      <c r="E776" s="922" t="s">
        <v>1576</v>
      </c>
      <c r="F776" s="922"/>
      <c r="G776" s="874"/>
    </row>
    <row r="777" spans="1:7">
      <c r="A777" s="822"/>
      <c r="B777" s="815"/>
      <c r="C777" s="831"/>
      <c r="D777" s="927" t="s">
        <v>1579</v>
      </c>
      <c r="E777" s="815"/>
      <c r="F777" s="927"/>
      <c r="G777" s="874"/>
    </row>
    <row r="778" spans="1:7">
      <c r="A778" s="822"/>
      <c r="B778" s="815"/>
      <c r="C778" s="831"/>
      <c r="D778" s="927"/>
      <c r="E778" s="815"/>
      <c r="F778" s="927"/>
      <c r="G778" s="874"/>
    </row>
    <row r="779" spans="1:7">
      <c r="A779" s="822"/>
      <c r="B779" s="815"/>
      <c r="C779" s="831"/>
      <c r="D779" s="927"/>
      <c r="E779" s="928"/>
      <c r="F779" s="928"/>
      <c r="G779" s="874"/>
    </row>
    <row r="780" spans="1:7">
      <c r="A780" s="983" t="s">
        <v>485</v>
      </c>
      <c r="B780" s="983"/>
      <c r="C780" s="983"/>
      <c r="D780" s="983"/>
      <c r="E780" s="983"/>
      <c r="F780" s="983"/>
      <c r="G780" s="983"/>
    </row>
    <row r="781" spans="1:7">
      <c r="A781" s="818"/>
      <c r="B781" s="818"/>
      <c r="C781" s="854"/>
      <c r="D781" s="874"/>
      <c r="E781" s="874"/>
      <c r="F781" s="874"/>
      <c r="G781" s="874"/>
    </row>
    <row r="782" spans="1:7">
      <c r="A782" s="825"/>
      <c r="B782" s="1059" t="s">
        <v>1103</v>
      </c>
      <c r="C782" s="1059"/>
      <c r="D782" s="1059"/>
      <c r="E782" s="1059"/>
      <c r="F782" s="1059"/>
      <c r="G782" s="874"/>
    </row>
    <row r="783" spans="1:7">
      <c r="A783" s="841"/>
      <c r="B783" s="841"/>
      <c r="G783" s="874"/>
    </row>
    <row r="784" spans="1:7">
      <c r="A784" s="983" t="s">
        <v>486</v>
      </c>
      <c r="B784" s="983"/>
      <c r="C784" s="983"/>
      <c r="D784" s="983"/>
      <c r="E784" s="983"/>
      <c r="F784" s="983"/>
      <c r="G784" s="983"/>
    </row>
    <row r="785" spans="1:7">
      <c r="A785" s="818"/>
      <c r="B785" s="818"/>
      <c r="C785" s="818"/>
      <c r="D785" s="847"/>
      <c r="G785" s="874"/>
    </row>
    <row r="786" spans="1:7">
      <c r="A786" s="825"/>
      <c r="B786" s="1056" t="s">
        <v>484</v>
      </c>
      <c r="C786" s="1056"/>
      <c r="D786" s="1056"/>
      <c r="E786" s="1056"/>
      <c r="F786" s="1056"/>
      <c r="G786" s="874"/>
    </row>
    <row r="787" spans="1:7">
      <c r="A787" s="822"/>
      <c r="B787" s="822"/>
      <c r="D787" s="825"/>
      <c r="E787" s="825"/>
      <c r="F787" s="874"/>
      <c r="G787" s="874"/>
    </row>
    <row r="788" spans="1:7">
      <c r="A788" s="983" t="s">
        <v>487</v>
      </c>
      <c r="B788" s="983"/>
      <c r="C788" s="983"/>
      <c r="D788" s="983"/>
      <c r="E788" s="983"/>
      <c r="F788" s="983"/>
      <c r="G788" s="983"/>
    </row>
    <row r="789" spans="1:7">
      <c r="C789" s="820"/>
      <c r="D789" s="848"/>
      <c r="E789" s="825"/>
      <c r="F789" s="874"/>
      <c r="G789" s="874"/>
    </row>
    <row r="790" spans="1:7">
      <c r="A790" s="825"/>
      <c r="B790" s="1056" t="s">
        <v>484</v>
      </c>
      <c r="C790" s="1056"/>
      <c r="D790" s="1056"/>
      <c r="E790" s="1056"/>
      <c r="F790" s="1056"/>
      <c r="G790" s="874"/>
    </row>
    <row r="791" spans="1:7">
      <c r="A791" s="825"/>
      <c r="B791" s="825"/>
      <c r="C791" s="854"/>
      <c r="D791" s="874"/>
      <c r="E791" s="874"/>
      <c r="F791" s="874"/>
      <c r="G791" s="874"/>
    </row>
    <row r="792" spans="1:7">
      <c r="A792" s="983" t="s">
        <v>488</v>
      </c>
      <c r="B792" s="983"/>
      <c r="C792" s="983"/>
      <c r="D792" s="983"/>
      <c r="E792" s="983"/>
      <c r="F792" s="983"/>
      <c r="G792" s="983"/>
    </row>
    <row r="793" spans="1:7">
      <c r="A793" s="825"/>
      <c r="B793" s="825"/>
    </row>
    <row r="794" spans="1:7">
      <c r="A794" s="825"/>
      <c r="B794" s="1056" t="s">
        <v>484</v>
      </c>
      <c r="C794" s="1056"/>
      <c r="D794" s="1056"/>
      <c r="E794" s="1056"/>
      <c r="F794" s="1056"/>
    </row>
    <row r="795" spans="1:7">
      <c r="A795" s="854"/>
      <c r="B795" s="854"/>
      <c r="C795" s="854"/>
      <c r="D795" s="817"/>
      <c r="F795" s="874"/>
    </row>
    <row r="796" spans="1:7">
      <c r="A796" s="983" t="s">
        <v>489</v>
      </c>
      <c r="B796" s="983"/>
      <c r="C796" s="983"/>
      <c r="D796" s="983"/>
      <c r="E796" s="983"/>
      <c r="F796" s="983"/>
      <c r="G796" s="983"/>
    </row>
    <row r="797" spans="1:7">
      <c r="A797" s="825"/>
      <c r="B797" s="825"/>
    </row>
    <row r="798" spans="1:7">
      <c r="A798" s="825"/>
      <c r="B798" s="1056" t="s">
        <v>484</v>
      </c>
      <c r="C798" s="1056"/>
      <c r="D798" s="1056"/>
      <c r="E798" s="1056"/>
      <c r="F798" s="1056"/>
    </row>
    <row r="799" spans="1:7">
      <c r="A799" s="854"/>
      <c r="B799" s="854"/>
      <c r="C799" s="854"/>
      <c r="D799" s="817"/>
      <c r="F799" s="874"/>
    </row>
    <row r="800" spans="1:7">
      <c r="A800" s="983" t="s">
        <v>490</v>
      </c>
      <c r="B800" s="983"/>
      <c r="C800" s="983"/>
      <c r="D800" s="983"/>
      <c r="E800" s="983"/>
      <c r="F800" s="983"/>
      <c r="G800" s="983"/>
    </row>
    <row r="801" spans="1:7">
      <c r="A801" s="825"/>
      <c r="B801" s="825"/>
    </row>
    <row r="802" spans="1:7">
      <c r="A802" s="825"/>
      <c r="B802" s="1056" t="s">
        <v>484</v>
      </c>
      <c r="C802" s="1056"/>
      <c r="D802" s="1056"/>
      <c r="E802" s="1056"/>
      <c r="F802" s="1056"/>
    </row>
    <row r="803" spans="1:7">
      <c r="A803" s="843"/>
      <c r="B803" s="843"/>
      <c r="C803" s="843"/>
      <c r="D803" s="884"/>
      <c r="E803" s="844"/>
      <c r="F803" s="844"/>
      <c r="G803" s="844"/>
    </row>
    <row r="804" spans="1:7">
      <c r="A804" s="983" t="s">
        <v>200</v>
      </c>
      <c r="B804" s="983"/>
      <c r="C804" s="983"/>
      <c r="D804" s="983"/>
      <c r="E804" s="983"/>
      <c r="F804" s="983"/>
      <c r="G804" s="983"/>
    </row>
    <row r="805" spans="1:7">
      <c r="A805" s="825"/>
      <c r="B805" s="825"/>
    </row>
    <row r="806" spans="1:7">
      <c r="A806" s="825"/>
      <c r="B806" s="1056" t="s">
        <v>484</v>
      </c>
      <c r="C806" s="1056"/>
      <c r="D806" s="1056"/>
      <c r="E806" s="1056"/>
      <c r="F806" s="1056"/>
    </row>
    <row r="807" spans="1:7">
      <c r="A807" s="825"/>
      <c r="B807" s="825"/>
      <c r="D807" s="817"/>
    </row>
    <row r="808" spans="1:7">
      <c r="A808" s="983" t="s">
        <v>968</v>
      </c>
      <c r="B808" s="983"/>
      <c r="C808" s="983"/>
      <c r="D808" s="983"/>
      <c r="E808" s="983"/>
      <c r="F808" s="983"/>
      <c r="G808" s="983"/>
    </row>
    <row r="809" spans="1:7">
      <c r="A809" s="825"/>
      <c r="B809" s="825"/>
    </row>
    <row r="810" spans="1:7">
      <c r="A810" s="825"/>
      <c r="B810" s="1056" t="s">
        <v>484</v>
      </c>
      <c r="C810" s="1056"/>
      <c r="D810" s="1056"/>
      <c r="E810" s="1056"/>
      <c r="F810" s="1056"/>
      <c r="G810" s="815"/>
    </row>
    <row r="811" spans="1:7">
      <c r="A811" s="818"/>
      <c r="B811" s="818"/>
      <c r="C811" s="818"/>
      <c r="E811" s="815"/>
      <c r="F811" s="815"/>
      <c r="G811" s="815"/>
    </row>
    <row r="812" spans="1:7">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73"/>
      <c r="H1747" s="973"/>
      <c r="I1747" s="973"/>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xr:uid="{00000000-0002-0000-0300-000000000000}">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xr:uid="{00000000-0002-0000-0300-000001000000}">
      <formula1>$I$3:$I$5</formula1>
    </dataValidation>
  </dataValidations>
  <hyperlinks>
    <hyperlink ref="D407" r:id="rId1" xr:uid="{00000000-0004-0000-0300-000000000000}"/>
    <hyperlink ref="D659" r:id="rId2" xr:uid="{00000000-0004-0000-0300-000001000000}"/>
    <hyperlink ref="D149" r:id="rId3" xr:uid="{00000000-0004-0000-0300-000002000000}"/>
    <hyperlink ref="D407:F407" r:id="rId4" display="https://www.treasurer.ca.gov/ctcac/forms/transfer-event-questionnaire.pdf" xr:uid="{00000000-0004-0000-0300-000003000000}"/>
    <hyperlink ref="D372" r:id="rId5" xr:uid="{00000000-0004-0000-0300-000004000000}"/>
    <hyperlink ref="D659:F659" r:id="rId6" display="https://www.treasurer.ca.gov/ctcac/guidance.asp" xr:uid="{00000000-0004-0000-0300-000005000000}"/>
  </hyperlinks>
  <printOptions horizontalCentered="1"/>
  <pageMargins left="0.75" right="0.5" top="1" bottom="1" header="0.5" footer="0.5"/>
  <pageSetup scale="82" fitToHeight="20" orientation="portrait"/>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XFD1065"/>
  <sheetViews>
    <sheetView showGridLines="0" showZeros="0" tabSelected="1" topLeftCell="A885" zoomScale="150" zoomScaleNormal="150" zoomScaleSheetLayoutView="100" zoomScalePageLayoutView="150" workbookViewId="0">
      <selection activeCell="I913" sqref="I913"/>
    </sheetView>
  </sheetViews>
  <sheetFormatPr baseColWidth="10" defaultColWidth="0" defaultRowHeight="0" customHeight="1" zeroHeight="1"/>
  <cols>
    <col min="1" max="36" width="2.5" style="12" customWidth="1"/>
    <col min="37" max="37" width="2.83203125" style="12" customWidth="1"/>
    <col min="38" max="38" width="2.5" style="12" customWidth="1"/>
    <col min="39" max="39" width="2.5" style="12" hidden="1" customWidth="1"/>
    <col min="40" max="40" width="8.5" style="12" hidden="1" customWidth="1"/>
    <col min="41" max="41" width="2.5" style="12" hidden="1" customWidth="1"/>
    <col min="42" max="42" width="3.33203125" style="12" hidden="1" customWidth="1"/>
    <col min="43" max="44" width="2.5" style="12" hidden="1" customWidth="1"/>
    <col min="45" max="45" width="5.5" style="12" hidden="1" customWidth="1"/>
    <col min="46" max="46" width="5.6640625" style="12" hidden="1" customWidth="1"/>
    <col min="47" max="47" width="7.6640625" style="12" hidden="1" customWidth="1"/>
    <col min="48" max="53" width="6.6640625" style="12" hidden="1" customWidth="1"/>
    <col min="54" max="54" width="15" style="12" hidden="1" customWidth="1"/>
    <col min="55" max="59" width="12.6640625" style="12" hidden="1" customWidth="1"/>
    <col min="60" max="60" width="11.5" style="12" hidden="1" customWidth="1"/>
    <col min="61" max="61" width="17.83203125" style="12" hidden="1" customWidth="1"/>
    <col min="62" max="62" width="12.5" style="12" hidden="1" customWidth="1"/>
    <col min="63" max="63" width="11.5" style="12" hidden="1" customWidth="1"/>
    <col min="64" max="65" width="11.6640625" style="12" hidden="1" customWidth="1"/>
    <col min="66" max="66" width="12.83203125" style="12" hidden="1" customWidth="1"/>
    <col min="67" max="82" width="2.6640625" style="12" hidden="1" customWidth="1"/>
    <col min="83" max="83" width="12.83203125" style="12" hidden="1" customWidth="1"/>
    <col min="84" max="16384" width="0" style="12" hidden="1"/>
  </cols>
  <sheetData>
    <row r="1" spans="1:38" ht="13">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3">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3">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3">
      <c r="A4" s="25"/>
      <c r="B4" s="25"/>
      <c r="C4" s="25"/>
      <c r="D4" s="25"/>
      <c r="E4" s="25"/>
      <c r="F4" s="25"/>
      <c r="G4" s="25"/>
      <c r="H4" s="25"/>
      <c r="I4" s="25"/>
      <c r="J4" s="25"/>
      <c r="K4" s="25"/>
      <c r="L4" s="25"/>
      <c r="M4" s="25"/>
      <c r="N4" s="25"/>
      <c r="O4" s="25"/>
      <c r="P4" s="25"/>
      <c r="Q4" s="25"/>
      <c r="R4" s="25"/>
      <c r="S4" s="25"/>
      <c r="T4" s="25"/>
      <c r="U4" s="25"/>
      <c r="V4" s="25"/>
      <c r="W4" s="25"/>
      <c r="X4" s="25"/>
    </row>
    <row r="5" spans="1:38" ht="13">
      <c r="A5" s="25"/>
      <c r="B5" s="25"/>
      <c r="C5" s="25"/>
      <c r="D5" s="25"/>
      <c r="E5" s="25"/>
      <c r="F5" s="25"/>
      <c r="G5" s="3"/>
      <c r="H5" s="25"/>
      <c r="I5" s="25"/>
      <c r="J5" s="25"/>
      <c r="K5" s="25"/>
      <c r="L5" s="25"/>
      <c r="M5" s="25"/>
      <c r="N5" s="25"/>
      <c r="O5" s="25"/>
      <c r="P5" s="25"/>
      <c r="Q5" s="25"/>
      <c r="R5" s="25"/>
      <c r="S5" s="25"/>
      <c r="T5" s="25"/>
      <c r="U5" s="25"/>
      <c r="V5" s="25"/>
      <c r="W5" s="25"/>
      <c r="X5" s="25"/>
    </row>
    <row r="6" spans="1:38" ht="13">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3"/>
    <row r="8" spans="1:38" ht="18">
      <c r="A8" s="1604" t="s">
        <v>107</v>
      </c>
      <c r="B8" s="1604"/>
      <c r="C8" s="1604"/>
      <c r="D8" s="1604"/>
      <c r="E8" s="1604"/>
      <c r="F8" s="1604"/>
      <c r="G8" s="1604"/>
      <c r="H8" s="1604"/>
      <c r="I8" s="1604"/>
      <c r="J8" s="1604"/>
      <c r="K8" s="1604"/>
      <c r="L8" s="1604"/>
      <c r="M8" s="1604"/>
      <c r="N8" s="1604"/>
      <c r="O8" s="1604"/>
      <c r="P8" s="1604"/>
      <c r="Q8" s="1604"/>
      <c r="R8" s="1604"/>
      <c r="S8" s="1604"/>
      <c r="T8" s="1604"/>
      <c r="U8" s="1604"/>
      <c r="V8" s="1604"/>
      <c r="W8" s="1604"/>
      <c r="X8" s="1604"/>
      <c r="Y8" s="1604"/>
      <c r="Z8" s="1604"/>
      <c r="AA8" s="1604"/>
      <c r="AB8" s="1604"/>
      <c r="AC8" s="1604"/>
      <c r="AD8" s="1604"/>
      <c r="AE8" s="1604"/>
      <c r="AF8" s="1604"/>
      <c r="AG8" s="1604"/>
      <c r="AH8" s="1604"/>
      <c r="AI8" s="1604"/>
      <c r="AJ8" s="1604"/>
      <c r="AK8" s="1604"/>
      <c r="AL8" s="1604"/>
    </row>
    <row r="9" spans="1:38" ht="15" customHeight="1">
      <c r="A9" s="1343" t="s">
        <v>1570</v>
      </c>
      <c r="B9" s="1343"/>
      <c r="C9" s="1343"/>
      <c r="D9" s="1343"/>
      <c r="E9" s="1343"/>
      <c r="F9" s="1343"/>
      <c r="G9" s="1343"/>
      <c r="H9" s="1343"/>
      <c r="I9" s="1343"/>
      <c r="J9" s="1343"/>
      <c r="K9" s="1343"/>
      <c r="L9" s="1343"/>
      <c r="M9" s="1343"/>
      <c r="N9" s="1343"/>
      <c r="O9" s="1343"/>
      <c r="P9" s="1343"/>
      <c r="Q9" s="1343"/>
      <c r="R9" s="1343"/>
      <c r="S9" s="1343"/>
      <c r="T9" s="1343"/>
      <c r="U9" s="1343"/>
      <c r="V9" s="1343"/>
      <c r="W9" s="1343"/>
      <c r="X9" s="1343"/>
      <c r="Y9" s="1343"/>
      <c r="Z9" s="1343"/>
      <c r="AA9" s="1343"/>
      <c r="AB9" s="1343"/>
      <c r="AC9" s="1343"/>
      <c r="AD9" s="1343"/>
      <c r="AE9" s="1343"/>
      <c r="AF9" s="1343"/>
      <c r="AG9" s="1343"/>
      <c r="AH9" s="1343"/>
      <c r="AI9" s="1343"/>
      <c r="AJ9" s="1343"/>
      <c r="AK9" s="1343"/>
      <c r="AL9" s="1343"/>
    </row>
    <row r="10" spans="1:38" ht="15" customHeight="1">
      <c r="A10" s="1603" t="s">
        <v>1571</v>
      </c>
      <c r="B10" s="1603"/>
      <c r="C10" s="1603"/>
      <c r="D10" s="1603"/>
      <c r="E10" s="1603"/>
      <c r="F10" s="1603"/>
      <c r="G10" s="1603"/>
      <c r="H10" s="1603"/>
      <c r="I10" s="1603"/>
      <c r="J10" s="1603"/>
      <c r="K10" s="1603"/>
      <c r="L10" s="1603"/>
      <c r="M10" s="1603"/>
      <c r="N10" s="1603"/>
      <c r="O10" s="1603"/>
      <c r="P10" s="1603"/>
      <c r="Q10" s="1603"/>
      <c r="R10" s="1603"/>
      <c r="S10" s="1603"/>
      <c r="T10" s="1603"/>
      <c r="U10" s="1603"/>
      <c r="V10" s="1603"/>
      <c r="W10" s="1603"/>
      <c r="X10" s="1603"/>
      <c r="Y10" s="1603"/>
      <c r="Z10" s="1603"/>
      <c r="AA10" s="1603"/>
      <c r="AB10" s="1603"/>
      <c r="AC10" s="1603"/>
      <c r="AD10" s="1603"/>
      <c r="AE10" s="1603"/>
      <c r="AF10" s="1603"/>
      <c r="AG10" s="1603"/>
      <c r="AH10" s="1603"/>
      <c r="AI10" s="1603"/>
      <c r="AJ10" s="1603"/>
      <c r="AK10" s="1603"/>
      <c r="AL10" s="1603"/>
    </row>
    <row r="11" spans="1:38" ht="15" customHeight="1">
      <c r="A11" s="1603" t="s">
        <v>1569</v>
      </c>
      <c r="B11" s="1603"/>
      <c r="C11" s="1603"/>
      <c r="D11" s="1603"/>
      <c r="E11" s="1603"/>
      <c r="F11" s="1603"/>
      <c r="G11" s="1603"/>
      <c r="H11" s="1603"/>
      <c r="I11" s="1603"/>
      <c r="J11" s="1603"/>
      <c r="K11" s="1603"/>
      <c r="L11" s="1603"/>
      <c r="M11" s="1603"/>
      <c r="N11" s="1603"/>
      <c r="O11" s="1603"/>
      <c r="P11" s="1603"/>
      <c r="Q11" s="1603"/>
      <c r="R11" s="1603"/>
      <c r="S11" s="1603"/>
      <c r="T11" s="1603"/>
      <c r="U11" s="1603"/>
      <c r="V11" s="1603"/>
      <c r="W11" s="1603"/>
      <c r="X11" s="1603"/>
      <c r="Y11" s="1603"/>
      <c r="Z11" s="1603"/>
      <c r="AA11" s="1603"/>
      <c r="AB11" s="1603"/>
      <c r="AC11" s="1603"/>
      <c r="AD11" s="1603"/>
      <c r="AE11" s="1603"/>
      <c r="AF11" s="1603"/>
      <c r="AG11" s="1603"/>
      <c r="AH11" s="1603"/>
      <c r="AI11" s="1603"/>
      <c r="AJ11" s="1603"/>
      <c r="AK11" s="1603"/>
      <c r="AL11" s="1603"/>
    </row>
    <row r="12" spans="1:38" ht="13">
      <c r="A12" s="1322" t="s">
        <v>1644</v>
      </c>
      <c r="B12" s="1323"/>
      <c r="C12" s="1323"/>
      <c r="D12" s="1323"/>
      <c r="E12" s="1323"/>
      <c r="F12" s="1323"/>
      <c r="G12" s="1323"/>
      <c r="H12" s="1323"/>
      <c r="I12" s="1323"/>
      <c r="J12" s="1323"/>
      <c r="K12" s="1323"/>
      <c r="L12" s="1323"/>
      <c r="M12" s="1323"/>
      <c r="N12" s="1323"/>
      <c r="O12" s="1323"/>
      <c r="P12" s="1323"/>
      <c r="Q12" s="1323"/>
      <c r="R12" s="1323"/>
      <c r="S12" s="1323"/>
      <c r="T12" s="1323"/>
      <c r="U12" s="1323"/>
      <c r="V12" s="1323"/>
      <c r="W12" s="1323"/>
      <c r="X12" s="1323"/>
      <c r="Y12" s="1323"/>
      <c r="Z12" s="1323"/>
      <c r="AA12" s="1323"/>
      <c r="AB12" s="1323"/>
      <c r="AC12" s="1323"/>
      <c r="AD12" s="1323"/>
      <c r="AE12" s="1323"/>
      <c r="AF12" s="1323"/>
      <c r="AG12" s="1323"/>
      <c r="AH12" s="1323"/>
      <c r="AI12" s="1323"/>
      <c r="AJ12" s="1323"/>
      <c r="AK12" s="1323"/>
      <c r="AL12" s="1323"/>
    </row>
    <row r="13" spans="1:38" ht="13">
      <c r="A13" s="969" t="s">
        <v>1428</v>
      </c>
      <c r="B13" s="969"/>
      <c r="C13" s="969"/>
      <c r="D13" s="969"/>
      <c r="E13" s="969"/>
      <c r="F13" s="969"/>
      <c r="G13" s="969"/>
      <c r="H13" s="969"/>
      <c r="I13" s="969"/>
      <c r="J13" s="969"/>
      <c r="K13" s="969"/>
      <c r="L13" s="969"/>
      <c r="M13" s="969"/>
      <c r="N13" s="969"/>
      <c r="O13" s="969"/>
      <c r="P13" s="969"/>
      <c r="Q13" s="969"/>
      <c r="R13" s="969"/>
      <c r="S13" s="969"/>
      <c r="T13" s="969"/>
      <c r="U13" s="969"/>
      <c r="V13" s="969"/>
      <c r="W13" s="969"/>
      <c r="X13" s="969"/>
      <c r="Y13" s="969"/>
      <c r="Z13" s="969"/>
      <c r="AA13" s="969"/>
      <c r="AB13" s="969"/>
      <c r="AC13" s="969"/>
      <c r="AD13" s="969"/>
      <c r="AE13" s="969"/>
      <c r="AF13" s="969"/>
      <c r="AG13" s="969"/>
      <c r="AH13" s="969"/>
      <c r="AI13" s="969"/>
      <c r="AJ13" s="969"/>
      <c r="AK13" s="969"/>
      <c r="AL13" s="969"/>
    </row>
    <row r="14" spans="1:38" ht="12.75" customHeight="1" thickBot="1">
      <c r="A14" s="970"/>
      <c r="B14" s="970"/>
      <c r="C14" s="970"/>
      <c r="D14" s="970"/>
      <c r="E14" s="970"/>
      <c r="F14" s="970"/>
      <c r="G14" s="970"/>
      <c r="H14" s="970"/>
      <c r="I14" s="970"/>
      <c r="J14" s="970"/>
      <c r="K14" s="970"/>
      <c r="L14" s="970"/>
      <c r="M14" s="970"/>
      <c r="N14" s="970"/>
      <c r="O14" s="970"/>
      <c r="P14" s="970"/>
      <c r="Q14" s="970"/>
      <c r="R14" s="970"/>
      <c r="S14" s="970"/>
      <c r="T14" s="970"/>
      <c r="U14" s="970"/>
      <c r="V14" s="970"/>
      <c r="W14" s="970"/>
      <c r="X14" s="970"/>
      <c r="Y14" s="970"/>
      <c r="Z14" s="970"/>
      <c r="AA14" s="970"/>
      <c r="AB14" s="970"/>
      <c r="AC14" s="970"/>
      <c r="AD14" s="970"/>
      <c r="AE14" s="970"/>
      <c r="AF14" s="970"/>
      <c r="AG14" s="970"/>
      <c r="AH14" s="970"/>
      <c r="AI14" s="970"/>
      <c r="AJ14" s="970"/>
      <c r="AK14" s="970"/>
      <c r="AL14" s="970"/>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1415</v>
      </c>
      <c r="C16" s="7"/>
      <c r="D16" s="7"/>
      <c r="E16" s="7"/>
      <c r="F16" s="7"/>
      <c r="G16" s="7"/>
      <c r="H16" s="1329" t="s">
        <v>1645</v>
      </c>
      <c r="I16" s="1328"/>
      <c r="J16" s="1328"/>
      <c r="K16" s="1328"/>
      <c r="L16" s="1328"/>
      <c r="M16" s="1328"/>
      <c r="N16" s="1328"/>
      <c r="O16" s="1328"/>
      <c r="P16" s="1328"/>
      <c r="Q16" s="1328"/>
      <c r="R16" s="1328"/>
      <c r="S16" s="1328"/>
      <c r="T16" s="1328"/>
      <c r="U16" s="1328"/>
      <c r="V16" s="1328"/>
      <c r="W16" s="1328"/>
      <c r="X16" s="1328"/>
      <c r="Y16" s="1328"/>
      <c r="Z16" s="1328"/>
      <c r="AA16" s="1328"/>
      <c r="AB16" s="1328"/>
      <c r="AC16" s="1328"/>
      <c r="AD16" s="1328"/>
      <c r="AE16" s="1328"/>
      <c r="AF16" s="1328"/>
      <c r="AG16" s="1328"/>
      <c r="AH16" s="1328"/>
      <c r="AI16" s="1328"/>
      <c r="AJ16" s="1328"/>
    </row>
    <row r="17" spans="1:39" ht="12.75" customHeight="1"/>
    <row r="18" spans="1:39" ht="12.75" customHeight="1">
      <c r="A18" s="137" t="s">
        <v>108</v>
      </c>
      <c r="C18" s="7"/>
      <c r="D18" s="7"/>
      <c r="E18" s="7"/>
      <c r="F18" s="7"/>
      <c r="G18" s="7"/>
      <c r="H18" s="1331" t="s">
        <v>1646</v>
      </c>
      <c r="I18" s="1150"/>
      <c r="J18" s="1150"/>
      <c r="K18" s="1150"/>
      <c r="L18" s="1150"/>
      <c r="M18" s="1150"/>
      <c r="N18" s="1150"/>
      <c r="O18" s="1150"/>
      <c r="P18" s="1150"/>
      <c r="Q18" s="1150"/>
      <c r="R18" s="1150"/>
      <c r="S18" s="1150"/>
      <c r="T18" s="1150"/>
      <c r="U18" s="1150"/>
      <c r="V18" s="1150"/>
      <c r="W18" s="1150"/>
      <c r="X18" s="1150"/>
      <c r="Y18" s="1150"/>
      <c r="Z18" s="1150"/>
      <c r="AA18" s="1150"/>
      <c r="AB18" s="1150"/>
      <c r="AC18" s="1150"/>
      <c r="AD18" s="1150"/>
      <c r="AE18" s="1150"/>
      <c r="AF18" s="1150"/>
      <c r="AG18" s="1150"/>
      <c r="AH18" s="1150"/>
      <c r="AI18" s="1150"/>
      <c r="AJ18" s="1150"/>
    </row>
    <row r="19" spans="1:39" ht="12.75" customHeight="1"/>
    <row r="20" spans="1:39" ht="14.25" customHeight="1">
      <c r="A20" s="1346" t="s">
        <v>966</v>
      </c>
      <c r="B20" s="1346"/>
      <c r="C20" s="1346"/>
      <c r="D20" s="1346"/>
      <c r="E20" s="1346"/>
      <c r="F20" s="1346"/>
      <c r="G20" s="1346"/>
      <c r="H20" s="1346"/>
      <c r="I20" s="1346"/>
      <c r="J20" s="1346"/>
      <c r="K20" s="1346"/>
      <c r="L20" s="1346"/>
      <c r="M20" s="1346"/>
      <c r="N20" s="1346"/>
      <c r="O20" s="1346"/>
      <c r="P20" s="1346"/>
      <c r="Q20" s="1346"/>
      <c r="R20" s="1346"/>
      <c r="S20" s="1346"/>
      <c r="T20" s="1346"/>
      <c r="U20" s="1346"/>
      <c r="V20" s="1346"/>
      <c r="W20" s="1346"/>
      <c r="X20" s="1346"/>
      <c r="Y20" s="1346"/>
      <c r="Z20" s="1346"/>
      <c r="AA20" s="1346"/>
      <c r="AB20" s="1346"/>
      <c r="AC20" s="1346"/>
      <c r="AD20" s="1346"/>
      <c r="AE20" s="1346"/>
      <c r="AF20" s="1346"/>
      <c r="AG20" s="1346"/>
      <c r="AH20" s="1346"/>
      <c r="AI20" s="1346"/>
      <c r="AJ20" s="1346"/>
      <c r="AK20" s="1346"/>
      <c r="AL20" s="1346"/>
    </row>
    <row r="21" spans="1:39" ht="12.75" customHeight="1">
      <c r="A21" s="1330" t="s">
        <v>1155</v>
      </c>
      <c r="B21" s="1330"/>
      <c r="C21" s="1330"/>
      <c r="D21" s="1330"/>
      <c r="E21" s="1330"/>
      <c r="F21" s="1330"/>
      <c r="G21" s="1330"/>
      <c r="H21" s="1330"/>
      <c r="I21" s="1330"/>
      <c r="J21" s="1330"/>
      <c r="K21" s="1330"/>
      <c r="L21" s="1330"/>
      <c r="M21" s="1330"/>
      <c r="N21" s="1330"/>
      <c r="O21" s="1330"/>
      <c r="P21" s="1330"/>
      <c r="Q21" s="1330"/>
      <c r="R21" s="1330"/>
      <c r="S21" s="1330"/>
      <c r="T21" s="1330"/>
      <c r="U21" s="1330"/>
      <c r="V21" s="1330"/>
      <c r="W21" s="1330"/>
      <c r="X21" s="1330"/>
      <c r="Y21" s="1330"/>
      <c r="Z21" s="1330"/>
      <c r="AA21" s="1330"/>
      <c r="AB21" s="1330"/>
      <c r="AC21" s="1330"/>
      <c r="AD21" s="1330"/>
      <c r="AE21" s="1330"/>
      <c r="AF21" s="1330"/>
      <c r="AG21" s="1330"/>
      <c r="AH21" s="1330"/>
      <c r="AI21" s="1330"/>
      <c r="AJ21" s="1330"/>
      <c r="AK21" s="1330"/>
      <c r="AL21" s="1330"/>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1418</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1105</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27">
        <f>'Basis &amp; Credits'!AB56</f>
        <v>1113335</v>
      </c>
      <c r="N26" s="1327"/>
      <c r="O26" s="1327"/>
      <c r="P26" s="1327"/>
      <c r="Q26" s="1327"/>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98">
        <f>'Basis &amp; Credits'!AB77</f>
        <v>4869742</v>
      </c>
      <c r="N27" s="1398"/>
      <c r="O27" s="1398"/>
      <c r="P27" s="1398"/>
      <c r="Q27" s="1398"/>
      <c r="R27" s="58" t="s">
        <v>1558</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1590</v>
      </c>
      <c r="C33" s="941"/>
      <c r="D33" s="941"/>
      <c r="E33" s="941"/>
      <c r="F33" s="941"/>
      <c r="G33" s="941"/>
      <c r="H33" s="941"/>
      <c r="I33" s="941"/>
      <c r="J33" s="941"/>
      <c r="K33" s="941"/>
      <c r="L33" s="941"/>
      <c r="M33" s="941"/>
      <c r="N33" s="941"/>
      <c r="O33" s="1116" t="s">
        <v>592</v>
      </c>
      <c r="P33" s="1116"/>
      <c r="Q33" s="941" t="s">
        <v>1591</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1593</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1592</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1594</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1595</v>
      </c>
      <c r="AM37" s="31"/>
    </row>
    <row r="38" spans="1:39" ht="12.75" customHeight="1">
      <c r="A38" s="58" t="s">
        <v>1596</v>
      </c>
      <c r="AM38" s="31"/>
    </row>
    <row r="39" spans="1:39" ht="12.75" customHeight="1">
      <c r="AM39" s="31"/>
    </row>
    <row r="40" spans="1:39" ht="12.75" customHeight="1">
      <c r="A40" s="941" t="s">
        <v>1630</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1631</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1632</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1633</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1634</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1635</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1636</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1637</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1638</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1639</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1640</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1641</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3">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3">
      <c r="A58" s="141" t="s">
        <v>1108</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3">
      <c r="A59" s="180" t="s">
        <v>1109</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1110</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3">
      <c r="A61" s="180" t="s">
        <v>1111</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3">
      <c r="A62" s="141" t="s">
        <v>1112</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1113</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3">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3">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3">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3">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3">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3">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5"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5"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3">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3">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3">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3">
      <c r="A82" s="180" t="s">
        <v>1159</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3">
      <c r="A83" s="141" t="s">
        <v>1115</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1114</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3">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3">
      <c r="A86" s="180" t="s">
        <v>1107</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3">
      <c r="A87" s="141" t="s">
        <v>1106</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3">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3">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3">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3">
      <c r="A93" s="214" t="s">
        <v>1118</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3">
      <c r="A94" s="178" t="s">
        <v>1117</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3">
      <c r="A95" s="141" t="s">
        <v>1116</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3">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3">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3">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3">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3">
      <c r="A100" s="917" t="s">
        <v>1519</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3">
      <c r="A101" s="39" t="s">
        <v>1520</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3">
      <c r="A102" s="705" t="s">
        <v>1521</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3">
      <c r="A103" s="918" t="s">
        <v>1522</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3">
      <c r="A104" s="1" t="s">
        <v>1523</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3">
      <c r="A105" s="918" t="s">
        <v>1524</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3">
      <c r="A106" s="918" t="s">
        <v>1525</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3">
      <c r="A107" s="918" t="s">
        <v>1526</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3">
      <c r="A108" s="918" t="s">
        <v>1527</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3">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3">
      <c r="A110" s="919" t="s">
        <v>1168</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3">
      <c r="A111" s="469" t="s">
        <v>1169</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3">
      <c r="A112" s="468" t="s">
        <v>1171</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3">
      <c r="A113" s="468" t="s">
        <v>1170</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3">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3">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3">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3">
      <c r="A117" s="141" t="s">
        <v>834</v>
      </c>
      <c r="B117" s="35"/>
      <c r="C117" s="35"/>
    </row>
    <row r="118" spans="1:38" ht="13"/>
    <row r="119" spans="1:38" ht="12.75" customHeight="1">
      <c r="A119" s="141" t="s">
        <v>835</v>
      </c>
      <c r="B119" s="58"/>
      <c r="D119" s="39"/>
      <c r="E119" s="247"/>
      <c r="F119" s="247"/>
      <c r="J119" s="247"/>
      <c r="K119" s="39"/>
      <c r="P119" s="247"/>
      <c r="Q119" s="247"/>
      <c r="R119" s="247"/>
      <c r="S119" s="58"/>
      <c r="T119" s="58"/>
      <c r="U119" s="58"/>
      <c r="V119" s="58"/>
      <c r="W119" s="58"/>
      <c r="AL119" s="58"/>
    </row>
    <row r="120" spans="1:38" ht="13">
      <c r="A120" s="141" t="s">
        <v>836</v>
      </c>
      <c r="B120" s="58"/>
      <c r="P120" s="58"/>
      <c r="Q120" s="58"/>
      <c r="R120" s="58"/>
      <c r="S120" s="58"/>
      <c r="T120" s="58"/>
      <c r="U120" s="58"/>
      <c r="V120" s="58"/>
      <c r="W120" s="58"/>
      <c r="AL120" s="58"/>
    </row>
    <row r="121" spans="1:38" ht="13">
      <c r="A121" s="58"/>
      <c r="B121" s="58"/>
      <c r="P121" s="58"/>
      <c r="Q121" s="58"/>
      <c r="R121" s="58"/>
      <c r="S121" s="58"/>
      <c r="T121" s="58"/>
      <c r="U121" s="58"/>
      <c r="V121" s="58"/>
      <c r="W121" s="58"/>
      <c r="AL121" s="58"/>
    </row>
    <row r="122" spans="1:38" ht="13">
      <c r="A122" s="58"/>
      <c r="B122" s="58"/>
      <c r="C122" s="247" t="s">
        <v>194</v>
      </c>
      <c r="G122" s="1324"/>
      <c r="H122" s="1324"/>
      <c r="I122" s="247" t="s">
        <v>195</v>
      </c>
      <c r="L122" s="1324"/>
      <c r="M122" s="1324"/>
      <c r="N122" s="1324"/>
      <c r="O122" s="954" t="s">
        <v>1559</v>
      </c>
      <c r="S122" s="58"/>
      <c r="T122" s="58"/>
      <c r="U122" s="58"/>
      <c r="V122" s="58"/>
      <c r="W122" s="58"/>
      <c r="AL122" s="58"/>
    </row>
    <row r="123" spans="1:38" s="39" customFormat="1" ht="13">
      <c r="A123" s="247"/>
      <c r="B123" s="247"/>
      <c r="M123" s="333"/>
      <c r="Q123" s="247"/>
      <c r="R123" s="247"/>
      <c r="S123" s="247"/>
      <c r="T123" s="247"/>
      <c r="U123" s="247"/>
      <c r="V123" s="247"/>
      <c r="W123" s="247"/>
      <c r="AL123" s="247"/>
    </row>
    <row r="124" spans="1:38" ht="13">
      <c r="A124" s="58"/>
      <c r="B124" s="58"/>
      <c r="C124" s="1321"/>
      <c r="D124" s="1321"/>
      <c r="E124" s="1321"/>
      <c r="F124" s="1321"/>
      <c r="G124" s="1321"/>
      <c r="H124" s="1321"/>
      <c r="I124" s="1321"/>
      <c r="J124" s="1321"/>
      <c r="K124" s="1321"/>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3">
      <c r="A125" s="58"/>
      <c r="B125" s="58"/>
      <c r="S125" s="58"/>
      <c r="T125" s="58"/>
      <c r="U125" s="58"/>
      <c r="V125" s="58"/>
      <c r="W125" s="58"/>
      <c r="AL125" s="58"/>
    </row>
    <row r="126" spans="1:38" ht="13">
      <c r="X126" s="247" t="s">
        <v>679</v>
      </c>
      <c r="Y126" s="1324"/>
      <c r="Z126" s="1324"/>
      <c r="AA126" s="1324"/>
      <c r="AB126" s="1324"/>
      <c r="AC126" s="1324"/>
      <c r="AD126" s="1324"/>
      <c r="AE126" s="1324"/>
      <c r="AF126" s="1324"/>
      <c r="AG126" s="1324"/>
      <c r="AH126" s="1324"/>
      <c r="AI126" s="1324"/>
      <c r="AJ126" s="1324"/>
      <c r="AK126" s="1324"/>
    </row>
    <row r="127" spans="1:38" ht="13">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3">
      <c r="A128" s="721"/>
      <c r="B128" s="25"/>
      <c r="R128" s="25"/>
      <c r="S128" s="25"/>
      <c r="T128" s="25"/>
      <c r="U128" s="25"/>
      <c r="V128" s="25"/>
      <c r="W128" s="25"/>
      <c r="X128" s="58"/>
      <c r="AL128" s="721"/>
    </row>
    <row r="129" spans="1:38" ht="13">
      <c r="A129" s="721"/>
      <c r="B129" s="153"/>
      <c r="R129" s="274"/>
      <c r="S129" s="274"/>
      <c r="T129" s="274"/>
      <c r="U129" s="274"/>
      <c r="V129" s="274"/>
      <c r="W129" s="274"/>
      <c r="X129" s="58"/>
      <c r="Y129" s="1325"/>
      <c r="Z129" s="1325"/>
      <c r="AA129" s="1325"/>
      <c r="AB129" s="1325"/>
      <c r="AC129" s="1325"/>
      <c r="AD129" s="1325"/>
      <c r="AE129" s="1325"/>
      <c r="AF129" s="1325"/>
      <c r="AG129" s="1325"/>
      <c r="AH129" s="1325"/>
      <c r="AI129" s="1325"/>
      <c r="AJ129" s="1325"/>
      <c r="AK129" s="1325"/>
      <c r="AL129" s="721"/>
    </row>
    <row r="130" spans="1:38" ht="13">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25"/>
      <c r="Z132" s="1325"/>
      <c r="AA132" s="1325"/>
      <c r="AB132" s="1325"/>
      <c r="AC132" s="1325"/>
      <c r="AD132" s="1325"/>
      <c r="AE132" s="1325"/>
      <c r="AF132" s="1325"/>
      <c r="AG132" s="1325"/>
      <c r="AH132" s="1325"/>
      <c r="AI132" s="1325"/>
      <c r="AJ132" s="1325"/>
      <c r="AK132" s="1325"/>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32"/>
      <c r="G150" s="1332"/>
      <c r="H150" s="1332"/>
      <c r="I150" s="1332"/>
      <c r="J150" s="1332"/>
      <c r="K150" s="1332"/>
      <c r="L150" s="1332"/>
      <c r="M150" s="1332"/>
      <c r="N150" s="1332"/>
      <c r="O150" s="1332"/>
      <c r="P150" s="1332"/>
      <c r="Q150" s="1332"/>
      <c r="R150" s="1332"/>
      <c r="S150" s="1332"/>
      <c r="T150" s="1332"/>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3">
      <c r="D153" s="32" t="s">
        <v>696</v>
      </c>
      <c r="F153" s="32"/>
      <c r="G153" s="32"/>
      <c r="H153" s="32"/>
      <c r="I153" s="32"/>
      <c r="J153" s="32"/>
      <c r="K153" s="32"/>
      <c r="L153" s="32"/>
      <c r="M153" s="32"/>
      <c r="N153" s="32"/>
      <c r="O153" s="1331" t="s">
        <v>1647</v>
      </c>
      <c r="P153" s="1150"/>
      <c r="Q153" s="1150"/>
      <c r="R153" s="1150"/>
      <c r="S153" s="1150"/>
      <c r="T153" s="1150"/>
      <c r="U153" s="1150"/>
      <c r="V153" s="1150"/>
      <c r="W153" s="1150"/>
      <c r="X153" s="1150"/>
      <c r="Y153" s="1150"/>
      <c r="Z153" s="1150"/>
      <c r="AA153" s="1150"/>
      <c r="AB153" s="1150"/>
      <c r="AC153" s="1150"/>
      <c r="AD153" s="1150"/>
      <c r="AE153" s="1150"/>
      <c r="AF153" s="1150"/>
      <c r="AG153" s="1150"/>
      <c r="AH153" s="1150"/>
    </row>
    <row r="154" spans="1:59" ht="12.75" customHeight="1">
      <c r="D154" s="483" t="s">
        <v>476</v>
      </c>
      <c r="F154" s="32"/>
      <c r="G154" s="32"/>
      <c r="H154" s="32"/>
      <c r="I154" s="32"/>
      <c r="J154" s="32"/>
      <c r="K154" s="32"/>
      <c r="L154" s="32"/>
      <c r="M154" s="32"/>
      <c r="N154" s="32"/>
      <c r="O154" s="1181" t="s">
        <v>1648</v>
      </c>
      <c r="P154" s="1155"/>
      <c r="Q154" s="1155"/>
      <c r="R154" s="1155"/>
      <c r="S154" s="1155"/>
      <c r="T154" s="1155"/>
      <c r="U154" s="1155"/>
      <c r="V154" s="1155"/>
      <c r="W154" s="1155"/>
      <c r="X154" s="1155"/>
      <c r="Y154" s="1155"/>
      <c r="Z154" s="1155"/>
      <c r="AA154" s="1155"/>
      <c r="AB154" s="1155"/>
      <c r="AC154" s="1155"/>
      <c r="AD154" s="1155"/>
      <c r="AE154" s="1155"/>
      <c r="AF154" s="1155"/>
      <c r="AG154" s="1155"/>
      <c r="AH154" s="1155"/>
      <c r="AM154" s="25"/>
    </row>
    <row r="155" spans="1:59" ht="13">
      <c r="D155" s="13" t="s">
        <v>478</v>
      </c>
      <c r="F155" s="13"/>
      <c r="G155" s="13"/>
      <c r="H155" s="13"/>
      <c r="I155" s="13"/>
      <c r="J155" s="13"/>
      <c r="K155" s="13"/>
      <c r="L155" s="13"/>
      <c r="M155" s="13"/>
      <c r="N155" s="13"/>
      <c r="O155" s="1339" t="s">
        <v>477</v>
      </c>
      <c r="P155" s="1339"/>
      <c r="Q155" s="1339"/>
      <c r="R155" s="1339"/>
      <c r="S155" s="1339"/>
      <c r="T155" s="1339"/>
      <c r="U155" s="1339"/>
      <c r="V155" s="1339"/>
      <c r="W155" s="1339"/>
      <c r="X155" s="1339"/>
      <c r="Y155" s="1339"/>
      <c r="Z155" s="1339"/>
      <c r="AA155" s="1339"/>
      <c r="AB155" s="1339"/>
      <c r="AC155" s="1339"/>
      <c r="AD155" s="1339"/>
      <c r="AE155" s="1339"/>
      <c r="AF155" s="1339"/>
      <c r="AG155" s="1339"/>
      <c r="AH155" s="1339"/>
      <c r="AM155" s="25"/>
    </row>
    <row r="156" spans="1:59" ht="13">
      <c r="D156" s="32" t="s">
        <v>335</v>
      </c>
      <c r="F156" s="32"/>
      <c r="G156" s="32"/>
      <c r="H156" s="32"/>
      <c r="I156" s="32"/>
      <c r="J156" s="32"/>
      <c r="K156" s="32"/>
      <c r="L156" s="32"/>
      <c r="M156" s="32"/>
      <c r="N156" s="32"/>
      <c r="O156" s="1087" t="s">
        <v>1649</v>
      </c>
      <c r="P156" s="1087"/>
      <c r="Q156" s="1087"/>
      <c r="R156" s="1087"/>
      <c r="S156" s="1087"/>
      <c r="T156" s="1087"/>
      <c r="U156" s="1087"/>
      <c r="V156" s="1087"/>
      <c r="W156" s="1087"/>
      <c r="X156" s="1087"/>
      <c r="Y156" s="1087"/>
      <c r="Z156" s="1087"/>
      <c r="AA156" s="1087"/>
      <c r="AB156" s="1087"/>
      <c r="AC156" s="1087"/>
      <c r="AD156" s="1087"/>
      <c r="AE156" s="1087"/>
      <c r="AF156" s="1087"/>
      <c r="AG156" s="1087"/>
      <c r="AH156" s="1087"/>
      <c r="BG156" s="12" t="s">
        <v>329</v>
      </c>
    </row>
    <row r="157" spans="1:59" ht="13">
      <c r="D157" s="32" t="s">
        <v>336</v>
      </c>
      <c r="F157" s="32"/>
      <c r="G157" s="32"/>
      <c r="H157" s="32"/>
      <c r="I157" s="32"/>
      <c r="J157" s="32"/>
      <c r="K157" s="32"/>
      <c r="L157" s="32"/>
      <c r="M157" s="32"/>
      <c r="N157" s="32"/>
      <c r="O157" s="1331" t="s">
        <v>1650</v>
      </c>
      <c r="P157" s="1150"/>
      <c r="Q157" s="1150"/>
      <c r="R157" s="1150"/>
      <c r="S157" s="1150"/>
      <c r="T157" s="1150"/>
      <c r="U157" s="1150"/>
      <c r="V157" s="1150"/>
      <c r="W157" s="1150"/>
      <c r="X157" s="1150"/>
      <c r="Y157" s="14"/>
      <c r="Z157" s="14"/>
      <c r="AA157" s="14"/>
      <c r="AB157" s="14"/>
      <c r="AC157" s="14"/>
      <c r="AD157" s="14"/>
      <c r="AE157" s="14"/>
      <c r="AF157" s="14"/>
      <c r="BA157" s="36" t="s">
        <v>687</v>
      </c>
      <c r="BG157" s="12" t="s">
        <v>523</v>
      </c>
    </row>
    <row r="158" spans="1:59" ht="13">
      <c r="D158" s="32" t="s">
        <v>337</v>
      </c>
      <c r="F158" s="32"/>
      <c r="G158" s="32"/>
      <c r="H158" s="32"/>
      <c r="I158" s="32"/>
      <c r="J158" s="32"/>
      <c r="K158" s="32"/>
      <c r="L158" s="32"/>
      <c r="M158" s="32"/>
      <c r="N158" s="32"/>
      <c r="O158" s="1561">
        <v>95952</v>
      </c>
      <c r="P158" s="1561"/>
      <c r="Q158" s="1561"/>
      <c r="R158" s="1561"/>
      <c r="S158" s="15"/>
      <c r="T158" s="15"/>
      <c r="U158" s="15"/>
      <c r="V158" s="15"/>
      <c r="W158" s="15"/>
      <c r="X158" s="15"/>
      <c r="Y158" s="15"/>
      <c r="Z158" s="15"/>
      <c r="AA158" s="15"/>
      <c r="AB158" s="15"/>
      <c r="AC158" s="15"/>
      <c r="AD158" s="15"/>
      <c r="AE158" s="15"/>
      <c r="AF158" s="15"/>
      <c r="BA158" s="36" t="s">
        <v>688</v>
      </c>
      <c r="BG158" s="12" t="s">
        <v>524</v>
      </c>
    </row>
    <row r="159" spans="1:59" ht="13">
      <c r="D159" s="32" t="s">
        <v>338</v>
      </c>
      <c r="F159" s="32"/>
      <c r="G159" s="32"/>
      <c r="H159" s="32"/>
      <c r="I159" s="32"/>
      <c r="J159" s="32"/>
      <c r="K159" s="32"/>
      <c r="L159" s="32"/>
      <c r="M159" s="32"/>
      <c r="N159" s="32"/>
      <c r="O159" s="1341" t="s">
        <v>1651</v>
      </c>
      <c r="P159" s="1341"/>
      <c r="Q159" s="1341"/>
      <c r="R159" s="1341"/>
      <c r="S159" s="1341"/>
      <c r="T159" s="1341"/>
      <c r="V159" s="149" t="s">
        <v>287</v>
      </c>
      <c r="W159" s="1562"/>
      <c r="X159" s="1562"/>
      <c r="Y159" s="16"/>
      <c r="Z159" s="16"/>
      <c r="AA159" s="16"/>
      <c r="AB159" s="16"/>
      <c r="AC159" s="16"/>
      <c r="AD159" s="16"/>
      <c r="AE159" s="16"/>
      <c r="AF159" s="16"/>
      <c r="BA159" s="36" t="s">
        <v>363</v>
      </c>
      <c r="BG159" s="12" t="s">
        <v>525</v>
      </c>
    </row>
    <row r="160" spans="1:59" ht="13">
      <c r="D160" s="32" t="s">
        <v>339</v>
      </c>
      <c r="F160" s="32"/>
      <c r="G160" s="32"/>
      <c r="H160" s="32"/>
      <c r="I160" s="32"/>
      <c r="J160" s="32"/>
      <c r="K160" s="32"/>
      <c r="L160" s="32"/>
      <c r="M160" s="32"/>
      <c r="N160" s="32"/>
      <c r="O160" s="1341" t="s">
        <v>1652</v>
      </c>
      <c r="P160" s="1341"/>
      <c r="Q160" s="1341"/>
      <c r="R160" s="1341"/>
      <c r="S160" s="1341"/>
      <c r="T160" s="1341"/>
      <c r="U160" s="16"/>
      <c r="V160" s="16"/>
      <c r="W160" s="16"/>
      <c r="X160" s="16"/>
      <c r="Y160" s="16"/>
      <c r="Z160" s="16"/>
      <c r="AA160" s="16"/>
      <c r="AB160" s="16"/>
      <c r="AC160" s="16"/>
      <c r="AD160" s="16"/>
      <c r="AE160" s="16"/>
      <c r="AF160" s="16"/>
      <c r="BA160" s="36" t="s">
        <v>714</v>
      </c>
      <c r="BG160" s="12" t="s">
        <v>526</v>
      </c>
    </row>
    <row r="161" spans="1:59" ht="13">
      <c r="D161" s="32" t="s">
        <v>340</v>
      </c>
      <c r="F161" s="32"/>
      <c r="G161" s="32"/>
      <c r="H161" s="32"/>
      <c r="I161" s="32"/>
      <c r="J161" s="32"/>
      <c r="K161" s="32"/>
      <c r="L161" s="32"/>
      <c r="M161" s="32"/>
      <c r="N161" s="32"/>
      <c r="O161" s="1335" t="s">
        <v>1653</v>
      </c>
      <c r="P161" s="1326"/>
      <c r="Q161" s="1326"/>
      <c r="R161" s="1326"/>
      <c r="S161" s="1326"/>
      <c r="T161" s="1326"/>
      <c r="U161" s="1326"/>
      <c r="V161" s="1326"/>
      <c r="W161" s="1326"/>
      <c r="X161" s="1326"/>
      <c r="Y161" s="1326"/>
      <c r="Z161" s="1326"/>
      <c r="AA161" s="1326"/>
      <c r="AB161" s="1326"/>
      <c r="AC161" s="1326"/>
      <c r="AD161" s="1326"/>
      <c r="AE161" s="1326"/>
      <c r="AF161" s="1326"/>
      <c r="AG161" s="1326"/>
      <c r="AH161" s="1326"/>
      <c r="AW161" s="12" t="s">
        <v>723</v>
      </c>
      <c r="BA161" s="36" t="s">
        <v>715</v>
      </c>
      <c r="BG161" s="12" t="s">
        <v>527</v>
      </c>
    </row>
    <row r="162" spans="1:59" ht="13">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3">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3">
      <c r="C164" s="144"/>
      <c r="D164" s="1351" t="s">
        <v>1510</v>
      </c>
      <c r="E164" s="1351"/>
      <c r="F164" s="1351"/>
      <c r="G164" s="1351"/>
      <c r="H164" s="1351"/>
      <c r="I164" s="1351"/>
      <c r="J164" s="1351"/>
      <c r="K164" s="1351"/>
      <c r="L164" s="1351"/>
      <c r="M164" s="1351"/>
      <c r="N164" s="1351"/>
      <c r="O164" s="1351"/>
      <c r="P164" s="1351"/>
      <c r="Q164" s="1351"/>
      <c r="R164" s="1351"/>
      <c r="S164" s="1351"/>
      <c r="T164" s="1351"/>
      <c r="U164" s="1351"/>
      <c r="V164" s="1351"/>
      <c r="W164" s="1351"/>
      <c r="X164" s="1351"/>
      <c r="Y164" s="1351"/>
      <c r="Z164" s="1351"/>
      <c r="AA164" s="1351"/>
      <c r="AB164" s="1351"/>
      <c r="AC164" s="1351"/>
      <c r="AD164" s="1351"/>
      <c r="AE164" s="1351"/>
      <c r="AF164" s="1351"/>
      <c r="AG164" s="1351"/>
      <c r="AH164" s="1351"/>
      <c r="AI164" s="39"/>
      <c r="AJ164" s="39"/>
      <c r="AK164" s="39"/>
      <c r="AL164" s="39"/>
      <c r="BA164" s="36" t="s">
        <v>718</v>
      </c>
      <c r="BG164" s="12" t="s">
        <v>530</v>
      </c>
    </row>
    <row r="165" spans="1:59" ht="13">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3">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3">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3">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3">
      <c r="A169" s="1152" t="s">
        <v>586</v>
      </c>
      <c r="B169" s="1152"/>
      <c r="C169" s="1152"/>
      <c r="D169" s="1152"/>
      <c r="E169" s="1152"/>
      <c r="F169" s="1152"/>
      <c r="G169" s="1152"/>
      <c r="H169" s="1152"/>
      <c r="I169" s="1152"/>
      <c r="J169" s="1152"/>
      <c r="K169" s="1152"/>
      <c r="L169" s="1152"/>
      <c r="M169" s="1152"/>
      <c r="N169" s="1152"/>
      <c r="O169" s="1152"/>
      <c r="P169" s="1152"/>
      <c r="Q169" s="1152"/>
      <c r="R169" s="1152"/>
      <c r="S169" s="1152"/>
      <c r="T169" s="1152"/>
      <c r="U169" s="1152"/>
      <c r="V169" s="1152"/>
      <c r="W169" s="1152"/>
      <c r="X169" s="1152"/>
      <c r="Y169" s="1152"/>
      <c r="Z169" s="1152"/>
      <c r="AA169" s="1152"/>
      <c r="AB169" s="1152"/>
      <c r="AC169" s="1152"/>
      <c r="AD169" s="1152"/>
      <c r="AE169" s="1152"/>
      <c r="AF169" s="1152"/>
      <c r="AG169" s="1152"/>
      <c r="AH169" s="1152"/>
      <c r="AI169" s="1152"/>
      <c r="AJ169" s="1152"/>
      <c r="AK169" s="1152"/>
      <c r="AL169" s="1152"/>
      <c r="BA169" s="36" t="s">
        <v>727</v>
      </c>
      <c r="BG169" s="12" t="s">
        <v>535</v>
      </c>
    </row>
    <row r="170" spans="1:59" ht="14" thickBot="1">
      <c r="A170" s="1153"/>
      <c r="B170" s="1153"/>
      <c r="C170" s="1153"/>
      <c r="D170" s="1153"/>
      <c r="E170" s="1153"/>
      <c r="F170" s="1153"/>
      <c r="G170" s="1153"/>
      <c r="H170" s="1153"/>
      <c r="I170" s="1153"/>
      <c r="J170" s="1153"/>
      <c r="K170" s="1153"/>
      <c r="L170" s="1153"/>
      <c r="M170" s="1153"/>
      <c r="N170" s="1153"/>
      <c r="O170" s="1153"/>
      <c r="P170" s="1153"/>
      <c r="Q170" s="1153"/>
      <c r="R170" s="1153"/>
      <c r="S170" s="1153"/>
      <c r="T170" s="1153"/>
      <c r="U170" s="1153"/>
      <c r="V170" s="1153"/>
      <c r="W170" s="1153"/>
      <c r="X170" s="1153"/>
      <c r="Y170" s="1153"/>
      <c r="Z170" s="1153"/>
      <c r="AA170" s="1153"/>
      <c r="AB170" s="1153"/>
      <c r="AC170" s="1153"/>
      <c r="AD170" s="1153"/>
      <c r="AE170" s="1153"/>
      <c r="AF170" s="1153"/>
      <c r="AG170" s="1153"/>
      <c r="AH170" s="1153"/>
      <c r="AI170" s="1153"/>
      <c r="AJ170" s="1153"/>
      <c r="AK170" s="1153"/>
      <c r="AL170" s="1153"/>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3">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3">
      <c r="A173" s="25"/>
      <c r="C173" s="38"/>
      <c r="D173" s="39" t="s">
        <v>343</v>
      </c>
      <c r="J173" s="1350" t="s">
        <v>403</v>
      </c>
      <c r="K173" s="1350"/>
      <c r="L173" s="1350"/>
      <c r="M173" s="1350"/>
      <c r="N173" s="1350"/>
      <c r="O173" s="1350"/>
      <c r="P173" s="1350"/>
      <c r="Q173" s="1350"/>
      <c r="R173" s="1350"/>
      <c r="S173" s="1350"/>
      <c r="U173" s="40"/>
      <c r="X173" s="40"/>
      <c r="AF173" s="25"/>
      <c r="AH173" s="25"/>
      <c r="AJ173" s="3"/>
      <c r="AK173" s="3"/>
      <c r="AL173" s="3"/>
      <c r="BA173" s="36" t="s">
        <v>229</v>
      </c>
      <c r="BG173" s="12" t="s">
        <v>539</v>
      </c>
    </row>
    <row r="174" spans="1:59" ht="13">
      <c r="A174" s="25"/>
      <c r="C174" s="38"/>
      <c r="D174" s="58" t="s">
        <v>1458</v>
      </c>
      <c r="E174" s="25"/>
      <c r="F174" s="25"/>
      <c r="G174" s="25"/>
      <c r="H174" s="25"/>
      <c r="I174" s="25"/>
      <c r="J174" s="1087" t="s">
        <v>1654</v>
      </c>
      <c r="K174" s="1087"/>
      <c r="L174" s="1087"/>
      <c r="M174" s="1087"/>
      <c r="N174" s="1087"/>
      <c r="O174" s="1087"/>
      <c r="P174" s="1087"/>
      <c r="Q174" s="1087"/>
      <c r="R174" s="1087"/>
      <c r="S174" s="1087"/>
      <c r="T174" s="1087"/>
      <c r="U174" s="1087"/>
      <c r="V174" s="1087"/>
      <c r="W174" s="1087"/>
      <c r="X174" s="1087"/>
      <c r="Y174" s="1087"/>
      <c r="Z174" s="1087"/>
      <c r="AA174" s="3"/>
      <c r="AH174" s="25"/>
      <c r="AJ174" s="3"/>
      <c r="AK174" s="3"/>
      <c r="AL174" s="3"/>
      <c r="BA174" s="36" t="s">
        <v>231</v>
      </c>
      <c r="BG174" s="12" t="s">
        <v>540</v>
      </c>
    </row>
    <row r="175" spans="1:59" ht="13">
      <c r="A175" s="25"/>
      <c r="C175" s="13"/>
      <c r="D175" s="58" t="s">
        <v>344</v>
      </c>
      <c r="F175" s="743"/>
      <c r="G175" s="743"/>
      <c r="H175" s="743"/>
      <c r="I175" s="743"/>
      <c r="J175" s="743"/>
      <c r="K175" s="743"/>
      <c r="L175" s="743"/>
      <c r="M175" s="743"/>
      <c r="N175" s="743"/>
      <c r="O175" s="42"/>
      <c r="Q175" s="25"/>
      <c r="R175" s="25"/>
      <c r="T175" s="743"/>
      <c r="U175" s="1116" t="s">
        <v>592</v>
      </c>
      <c r="V175" s="1116"/>
      <c r="Z175" s="25"/>
      <c r="AC175" s="25"/>
      <c r="AD175" s="25"/>
      <c r="AE175" s="25"/>
      <c r="AF175" s="25"/>
      <c r="AH175" s="25"/>
      <c r="AJ175" s="3"/>
      <c r="AK175" s="3"/>
      <c r="AL175" s="3"/>
      <c r="BA175" s="36" t="s">
        <v>232</v>
      </c>
      <c r="BG175" s="12" t="s">
        <v>541</v>
      </c>
    </row>
    <row r="176" spans="1:59" ht="13">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347"/>
      <c r="V176" s="1347"/>
      <c r="W176" s="4" t="s">
        <v>328</v>
      </c>
      <c r="X176" s="1338"/>
      <c r="Y176" s="1338"/>
      <c r="AC176" s="25"/>
      <c r="AD176" s="25"/>
      <c r="AE176" s="25"/>
      <c r="AF176" s="25"/>
      <c r="AH176" s="25"/>
      <c r="AJ176" s="3"/>
      <c r="AK176" s="3"/>
      <c r="AL176" s="3"/>
      <c r="BA176" s="36" t="s">
        <v>234</v>
      </c>
      <c r="BG176" s="12" t="s">
        <v>542</v>
      </c>
    </row>
    <row r="177" spans="1:59" s="743" customFormat="1" ht="13">
      <c r="A177" s="25"/>
      <c r="B177" s="12"/>
      <c r="C177" s="43"/>
      <c r="D177" s="25" t="s">
        <v>265</v>
      </c>
      <c r="E177" s="12"/>
      <c r="F177" s="12"/>
      <c r="G177" s="12"/>
      <c r="H177" s="12"/>
      <c r="I177" s="12"/>
      <c r="J177" s="12"/>
      <c r="K177" s="12"/>
      <c r="L177" s="12"/>
      <c r="M177" s="25"/>
      <c r="N177" s="12"/>
      <c r="O177" s="12"/>
      <c r="P177" s="12"/>
      <c r="Q177" s="12"/>
      <c r="R177" s="1116" t="s">
        <v>723</v>
      </c>
      <c r="S177" s="1116"/>
      <c r="T177" s="3"/>
      <c r="V177" s="12"/>
      <c r="W177" s="3"/>
      <c r="X177" s="3"/>
      <c r="Y177" s="3"/>
      <c r="AD177" s="25"/>
      <c r="AF177" s="25"/>
      <c r="AH177" s="25"/>
      <c r="AJ177" s="705"/>
      <c r="AK177" s="705"/>
      <c r="AL177" s="705"/>
      <c r="BA177" s="36" t="s">
        <v>235</v>
      </c>
      <c r="BG177" s="743" t="s">
        <v>543</v>
      </c>
    </row>
    <row r="178" spans="1:59" s="743" customFormat="1" ht="13">
      <c r="A178" s="25"/>
      <c r="B178" s="12"/>
      <c r="C178" s="43"/>
      <c r="D178" s="58" t="s">
        <v>1459</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611"/>
      <c r="AG178" s="1611"/>
      <c r="AH178" s="4" t="s">
        <v>328</v>
      </c>
      <c r="AI178" s="1564"/>
      <c r="AJ178" s="1564"/>
      <c r="AK178" s="1564"/>
      <c r="AL178" s="705"/>
      <c r="BA178" s="36" t="s">
        <v>236</v>
      </c>
      <c r="BG178" s="743" t="s">
        <v>58</v>
      </c>
    </row>
    <row r="179" spans="1:59" s="743" customFormat="1" ht="13">
      <c r="A179" s="25"/>
      <c r="B179" s="12"/>
      <c r="C179" s="43"/>
      <c r="AL179" s="705"/>
      <c r="BA179" s="36" t="s">
        <v>237</v>
      </c>
      <c r="BG179" s="743" t="s">
        <v>59</v>
      </c>
    </row>
    <row r="180" spans="1:59" s="743" customFormat="1" ht="13">
      <c r="A180" s="25"/>
      <c r="B180" s="12"/>
      <c r="C180" s="43"/>
      <c r="D180" s="705" t="s">
        <v>479</v>
      </c>
      <c r="E180" s="25"/>
      <c r="X180" s="1116"/>
      <c r="Y180" s="1116"/>
      <c r="Z180" s="911"/>
      <c r="AK180" s="705"/>
      <c r="AL180" s="705"/>
      <c r="BA180" s="36" t="s">
        <v>239</v>
      </c>
      <c r="BG180" s="743" t="s">
        <v>60</v>
      </c>
    </row>
    <row r="181" spans="1:59" s="743" customFormat="1" ht="13" customHeight="1">
      <c r="A181" s="25"/>
      <c r="B181" s="12"/>
      <c r="C181" s="44"/>
      <c r="E181" s="7" t="s">
        <v>1086</v>
      </c>
      <c r="Z181" s="25"/>
      <c r="AA181" s="25"/>
      <c r="AJ181" s="705"/>
      <c r="AK181" s="705"/>
      <c r="AL181" s="705"/>
      <c r="BA181" s="36" t="s">
        <v>240</v>
      </c>
      <c r="BG181" s="743" t="s">
        <v>61</v>
      </c>
    </row>
    <row r="182" spans="1:59" ht="13">
      <c r="A182" s="25"/>
      <c r="C182" s="44"/>
      <c r="D182" s="7"/>
      <c r="AD182" s="743"/>
      <c r="AE182" s="25"/>
      <c r="AF182" s="25"/>
      <c r="AG182" s="743"/>
      <c r="AJ182" s="3"/>
      <c r="AK182" s="3"/>
      <c r="AL182" s="3"/>
      <c r="BA182" s="36" t="s">
        <v>241</v>
      </c>
      <c r="BG182" s="12" t="s">
        <v>65</v>
      </c>
    </row>
    <row r="183" spans="1:59" ht="13">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3">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3">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3">
      <c r="A186" s="25"/>
      <c r="C186" s="45"/>
      <c r="D186" s="25" t="s">
        <v>629</v>
      </c>
      <c r="E186" s="25"/>
      <c r="F186" s="25"/>
      <c r="G186" s="25"/>
      <c r="H186" s="25"/>
      <c r="I186" s="1179" t="str">
        <f>H18</f>
        <v xml:space="preserve">River City Senior Apartments </v>
      </c>
      <c r="J186" s="1179"/>
      <c r="K186" s="1179"/>
      <c r="L186" s="1179"/>
      <c r="M186" s="1179"/>
      <c r="N186" s="1179"/>
      <c r="O186" s="1179"/>
      <c r="P186" s="1179"/>
      <c r="Q186" s="1179"/>
      <c r="R186" s="1179"/>
      <c r="S186" s="1179"/>
      <c r="T186" s="1179"/>
      <c r="U186" s="1179"/>
      <c r="V186" s="1179"/>
      <c r="W186" s="1179"/>
      <c r="X186" s="1179"/>
      <c r="Y186" s="1179"/>
      <c r="Z186" s="1179"/>
      <c r="AA186" s="1179"/>
      <c r="AB186" s="1179"/>
      <c r="AC186" s="1179"/>
      <c r="AD186" s="1179"/>
      <c r="AE186" s="1179"/>
      <c r="AF186" s="25"/>
      <c r="AH186" s="25"/>
      <c r="AJ186" s="3"/>
      <c r="AK186" s="3"/>
      <c r="AL186" s="3"/>
      <c r="BA186" s="36" t="s">
        <v>247</v>
      </c>
      <c r="BG186" s="12" t="s">
        <v>69</v>
      </c>
    </row>
    <row r="187" spans="1:59" ht="13">
      <c r="A187" s="25"/>
      <c r="C187" s="45"/>
      <c r="D187" s="25" t="s">
        <v>630</v>
      </c>
      <c r="E187" s="25"/>
      <c r="F187" s="25"/>
      <c r="G187" s="25"/>
      <c r="H187" s="25"/>
      <c r="I187" s="1086" t="s">
        <v>1655</v>
      </c>
      <c r="J187" s="1086"/>
      <c r="K187" s="1086"/>
      <c r="L187" s="1086"/>
      <c r="M187" s="1086"/>
      <c r="N187" s="1086"/>
      <c r="O187" s="1086"/>
      <c r="P187" s="1086"/>
      <c r="Q187" s="1086"/>
      <c r="R187" s="1086"/>
      <c r="S187" s="1086"/>
      <c r="T187" s="1086"/>
      <c r="U187" s="1086"/>
      <c r="V187" s="1086"/>
      <c r="W187" s="1086"/>
      <c r="X187" s="1086"/>
      <c r="Y187" s="1086"/>
      <c r="Z187" s="1086"/>
      <c r="AA187" s="1086"/>
      <c r="AB187" s="1086"/>
      <c r="AC187" s="1086"/>
      <c r="AD187" s="1086"/>
      <c r="AE187" s="1086"/>
      <c r="AF187" s="25"/>
      <c r="AH187" s="25"/>
      <c r="AJ187" s="3"/>
      <c r="AK187" s="3"/>
      <c r="AL187" s="3"/>
      <c r="BA187" s="36" t="s">
        <v>248</v>
      </c>
      <c r="BG187" s="12" t="s">
        <v>70</v>
      </c>
    </row>
    <row r="188" spans="1:59" ht="13">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3">
      <c r="A189" s="25"/>
      <c r="C189" s="45"/>
      <c r="D189" s="25"/>
      <c r="E189" s="1253"/>
      <c r="F189" s="1253"/>
      <c r="G189" s="1253"/>
      <c r="H189" s="1253"/>
      <c r="I189" s="1253"/>
      <c r="J189" s="1253"/>
      <c r="K189" s="1253"/>
      <c r="L189" s="1253"/>
      <c r="M189" s="1253"/>
      <c r="N189" s="1253"/>
      <c r="O189" s="1253"/>
      <c r="P189" s="1253"/>
      <c r="Q189" s="1253"/>
      <c r="R189" s="1253"/>
      <c r="S189" s="1253"/>
      <c r="T189" s="1253"/>
      <c r="U189" s="1253"/>
      <c r="V189" s="1253"/>
      <c r="W189" s="1253"/>
      <c r="X189" s="1253"/>
      <c r="Y189" s="1253"/>
      <c r="Z189" s="1253"/>
      <c r="AA189" s="1253"/>
      <c r="AB189" s="1253"/>
      <c r="AC189" s="1253"/>
      <c r="AD189" s="1253"/>
      <c r="AE189" s="1253"/>
      <c r="AF189" s="25"/>
      <c r="AH189" s="25"/>
      <c r="AJ189" s="3"/>
      <c r="AK189" s="3"/>
      <c r="AL189" s="3"/>
      <c r="AP189" s="12" t="s">
        <v>329</v>
      </c>
      <c r="BA189" s="36" t="s">
        <v>251</v>
      </c>
      <c r="BG189" s="12" t="s">
        <v>72</v>
      </c>
    </row>
    <row r="190" spans="1:59" ht="13">
      <c r="A190" s="25"/>
      <c r="C190" s="45"/>
      <c r="D190" s="25"/>
      <c r="E190" s="1254"/>
      <c r="F190" s="1254"/>
      <c r="G190" s="1254"/>
      <c r="H190" s="1254"/>
      <c r="I190" s="1254"/>
      <c r="J190" s="1254"/>
      <c r="K190" s="1254"/>
      <c r="L190" s="1254"/>
      <c r="M190" s="1254"/>
      <c r="N190" s="1254"/>
      <c r="O190" s="1254"/>
      <c r="P190" s="1254"/>
      <c r="Q190" s="1254"/>
      <c r="R190" s="1254"/>
      <c r="S190" s="1254"/>
      <c r="T190" s="1254"/>
      <c r="U190" s="1254"/>
      <c r="V190" s="1254"/>
      <c r="W190" s="1254"/>
      <c r="X190" s="1254"/>
      <c r="Y190" s="1254"/>
      <c r="Z190" s="1254"/>
      <c r="AA190" s="1254"/>
      <c r="AB190" s="1254"/>
      <c r="AC190" s="1254"/>
      <c r="AD190" s="1254"/>
      <c r="AE190" s="1254"/>
      <c r="AF190" s="25"/>
      <c r="AH190" s="25"/>
      <c r="AJ190" s="3"/>
      <c r="AK190" s="3"/>
      <c r="AL190" s="3"/>
      <c r="AP190" s="12" t="s">
        <v>1194</v>
      </c>
      <c r="BA190" s="36" t="s">
        <v>686</v>
      </c>
      <c r="BG190" s="12" t="s">
        <v>73</v>
      </c>
    </row>
    <row r="191" spans="1:59" ht="13">
      <c r="A191" s="25"/>
      <c r="C191" s="45"/>
      <c r="D191" s="25" t="s">
        <v>631</v>
      </c>
      <c r="E191" s="25"/>
      <c r="I191" s="1087" t="s">
        <v>1650</v>
      </c>
      <c r="J191" s="1087"/>
      <c r="K191" s="1087"/>
      <c r="L191" s="1087"/>
      <c r="M191" s="1087"/>
      <c r="N191" s="1087"/>
      <c r="O191" s="1087"/>
      <c r="P191" s="1087"/>
      <c r="Q191" s="25" t="s">
        <v>633</v>
      </c>
      <c r="T191" s="1087" t="s">
        <v>187</v>
      </c>
      <c r="U191" s="1087"/>
      <c r="V191" s="1087"/>
      <c r="W191" s="1087"/>
      <c r="X191" s="1087"/>
      <c r="Y191" s="1087"/>
      <c r="Z191" s="1087"/>
      <c r="AA191" s="1087"/>
      <c r="AB191" s="1087"/>
      <c r="AC191" s="1087"/>
      <c r="AD191" s="1087"/>
      <c r="AE191" s="1087"/>
      <c r="AH191" s="25"/>
      <c r="AJ191" s="3"/>
      <c r="AK191" s="3"/>
      <c r="AL191" s="3"/>
      <c r="AP191" s="12" t="s">
        <v>1195</v>
      </c>
      <c r="BA191" s="36" t="s">
        <v>743</v>
      </c>
      <c r="BG191" s="12" t="s">
        <v>789</v>
      </c>
    </row>
    <row r="192" spans="1:59" ht="13">
      <c r="A192" s="25"/>
      <c r="C192" s="46"/>
      <c r="D192" s="25" t="s">
        <v>634</v>
      </c>
      <c r="E192" s="25"/>
      <c r="F192" s="25"/>
      <c r="G192" s="25"/>
      <c r="I192" s="1086">
        <v>94952</v>
      </c>
      <c r="J192" s="1086"/>
      <c r="K192" s="1086"/>
      <c r="L192" s="1086"/>
      <c r="M192" s="1086"/>
      <c r="N192" s="1086"/>
      <c r="O192" s="25" t="s">
        <v>636</v>
      </c>
      <c r="P192" s="25"/>
      <c r="Q192" s="25"/>
      <c r="R192" s="25"/>
      <c r="S192" s="25"/>
      <c r="T192" s="1349">
        <v>1507.01</v>
      </c>
      <c r="U192" s="1349"/>
      <c r="V192" s="1349"/>
      <c r="W192" s="1349"/>
      <c r="X192" s="1349"/>
      <c r="Y192" s="1349"/>
      <c r="Z192" s="1349"/>
      <c r="AA192" s="1349"/>
      <c r="AB192" s="1349"/>
      <c r="AC192" s="1349"/>
      <c r="AD192" s="1349"/>
      <c r="AE192" s="1349"/>
      <c r="AF192" s="25"/>
      <c r="AH192" s="25"/>
      <c r="AJ192" s="3"/>
      <c r="AK192" s="3"/>
      <c r="AL192" s="3"/>
      <c r="AP192" s="12" t="s">
        <v>1196</v>
      </c>
      <c r="BA192" s="36" t="s">
        <v>744</v>
      </c>
      <c r="BG192" s="12" t="s">
        <v>790</v>
      </c>
    </row>
    <row r="193" spans="1:66" ht="13">
      <c r="A193" s="25"/>
      <c r="C193" s="46"/>
      <c r="D193" s="25" t="s">
        <v>509</v>
      </c>
      <c r="E193" s="25"/>
      <c r="F193" s="25"/>
      <c r="G193" s="25"/>
      <c r="H193" s="25"/>
      <c r="I193" s="25"/>
      <c r="J193" s="25"/>
      <c r="K193" s="25"/>
      <c r="L193" s="25"/>
      <c r="M193" s="25"/>
      <c r="N193" s="1253" t="s">
        <v>1656</v>
      </c>
      <c r="O193" s="1253"/>
      <c r="P193" s="1253"/>
      <c r="Q193" s="1253"/>
      <c r="R193" s="1253"/>
      <c r="S193" s="1253"/>
      <c r="T193" s="1253"/>
      <c r="U193" s="1253"/>
      <c r="V193" s="1253"/>
      <c r="W193" s="1253"/>
      <c r="X193" s="1253"/>
      <c r="Y193" s="1253"/>
      <c r="Z193" s="1253"/>
      <c r="AA193" s="1253"/>
      <c r="AB193" s="1253"/>
      <c r="AC193" s="1253"/>
      <c r="AD193" s="1253"/>
      <c r="AE193" s="1253"/>
      <c r="AF193" s="25"/>
      <c r="AH193" s="25"/>
      <c r="AJ193" s="3"/>
      <c r="AK193" s="3"/>
      <c r="AL193" s="3"/>
      <c r="AP193" s="12" t="s">
        <v>1197</v>
      </c>
      <c r="BA193" s="36" t="s">
        <v>745</v>
      </c>
      <c r="BG193" s="12" t="s">
        <v>791</v>
      </c>
    </row>
    <row r="194" spans="1:66" ht="13">
      <c r="A194" s="25"/>
      <c r="C194" s="46"/>
      <c r="D194" s="25"/>
      <c r="E194" s="25"/>
      <c r="F194" s="25"/>
      <c r="G194" s="25"/>
      <c r="H194" s="25"/>
      <c r="I194" s="25"/>
      <c r="J194" s="25"/>
      <c r="K194" s="25"/>
      <c r="L194" s="25"/>
      <c r="M194" s="174"/>
      <c r="N194" s="1254"/>
      <c r="O194" s="1254"/>
      <c r="P194" s="1254"/>
      <c r="Q194" s="1254"/>
      <c r="R194" s="1254"/>
      <c r="S194" s="1254"/>
      <c r="T194" s="1254"/>
      <c r="U194" s="1254"/>
      <c r="V194" s="1254"/>
      <c r="W194" s="1254"/>
      <c r="X194" s="1254"/>
      <c r="Y194" s="1254"/>
      <c r="Z194" s="1254"/>
      <c r="AA194" s="1254"/>
      <c r="AB194" s="1254"/>
      <c r="AC194" s="1254"/>
      <c r="AD194" s="1254"/>
      <c r="AE194" s="1254"/>
      <c r="AF194" s="25"/>
      <c r="AH194" s="25"/>
      <c r="AJ194" s="3"/>
      <c r="AK194" s="3"/>
      <c r="AL194" s="3"/>
      <c r="AP194" s="12" t="s">
        <v>1198</v>
      </c>
      <c r="BA194" s="36" t="s">
        <v>746</v>
      </c>
      <c r="BG194" s="12" t="s">
        <v>792</v>
      </c>
    </row>
    <row r="195" spans="1:66" ht="13">
      <c r="A195" s="25"/>
      <c r="C195" s="46"/>
      <c r="D195" s="25" t="s">
        <v>354</v>
      </c>
      <c r="E195" s="25"/>
      <c r="F195" s="25"/>
      <c r="G195" s="25"/>
      <c r="H195" s="25"/>
      <c r="I195" s="25"/>
      <c r="J195" s="25"/>
      <c r="K195" s="25"/>
      <c r="L195" s="25"/>
      <c r="M195" s="25"/>
      <c r="N195" s="25"/>
      <c r="O195" s="25"/>
      <c r="P195" s="25"/>
      <c r="Q195" s="25"/>
      <c r="R195" s="25"/>
      <c r="T195" s="1173" t="s">
        <v>592</v>
      </c>
      <c r="U195" s="1116"/>
      <c r="W195" s="25" t="s">
        <v>739</v>
      </c>
      <c r="X195" s="25"/>
      <c r="Y195" s="25"/>
      <c r="Z195" s="25"/>
      <c r="AA195" s="25"/>
      <c r="AB195" s="25"/>
      <c r="AC195" s="25"/>
      <c r="AD195" s="25"/>
      <c r="AE195" s="25"/>
      <c r="AF195" s="25"/>
      <c r="AG195" s="25"/>
      <c r="AH195" s="1116">
        <v>2</v>
      </c>
      <c r="AI195" s="1116"/>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119" t="s">
        <v>723</v>
      </c>
      <c r="U196" s="1119"/>
      <c r="W196" s="25" t="s">
        <v>740</v>
      </c>
      <c r="X196" s="25"/>
      <c r="Y196" s="25"/>
      <c r="Z196" s="25"/>
      <c r="AA196" s="25"/>
      <c r="AB196" s="25"/>
      <c r="AC196" s="25"/>
      <c r="AD196" s="25"/>
      <c r="AE196" s="25"/>
      <c r="AF196" s="25"/>
      <c r="AG196" s="25"/>
      <c r="AH196" s="1116">
        <v>10</v>
      </c>
      <c r="AI196" s="1116"/>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119" t="s">
        <v>723</v>
      </c>
      <c r="U197" s="1119"/>
      <c r="V197" s="12"/>
      <c r="W197" s="25" t="s">
        <v>741</v>
      </c>
      <c r="X197" s="25"/>
      <c r="Y197" s="25"/>
      <c r="Z197" s="25"/>
      <c r="AA197" s="25"/>
      <c r="AB197" s="25"/>
      <c r="AC197" s="25"/>
      <c r="AD197" s="25"/>
      <c r="AE197" s="25"/>
      <c r="AF197" s="25"/>
      <c r="AG197" s="25"/>
      <c r="AH197" s="1116">
        <v>3</v>
      </c>
      <c r="AI197" s="1116"/>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1467</v>
      </c>
      <c r="E198" s="25"/>
      <c r="F198" s="25"/>
      <c r="G198" s="25"/>
      <c r="H198" s="25"/>
      <c r="I198" s="25"/>
      <c r="J198" s="25"/>
      <c r="K198" s="25"/>
      <c r="L198" s="25"/>
      <c r="M198" s="25"/>
      <c r="N198" s="25"/>
      <c r="O198" s="25"/>
      <c r="P198" s="25"/>
      <c r="Q198" s="25"/>
      <c r="R198" s="25"/>
      <c r="S198" s="12"/>
      <c r="T198" s="12"/>
      <c r="U198" s="12"/>
      <c r="V198" s="12"/>
      <c r="W198" s="25"/>
      <c r="X198" s="25"/>
      <c r="Y198" s="1119" t="s">
        <v>723</v>
      </c>
      <c r="Z198" s="1119"/>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3">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1221</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1222</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1223</v>
      </c>
      <c r="AQ202" s="704"/>
      <c r="BA202" s="36" t="s">
        <v>761</v>
      </c>
      <c r="BG202" s="55" t="s">
        <v>209</v>
      </c>
      <c r="BH202" s="51"/>
    </row>
    <row r="203" spans="1:66" ht="12.75" customHeight="1">
      <c r="A203" s="25"/>
      <c r="C203" s="25"/>
      <c r="D203" s="1179" t="s">
        <v>417</v>
      </c>
      <c r="E203" s="1179"/>
      <c r="F203" s="1179"/>
      <c r="G203" s="1179"/>
      <c r="H203" s="1179"/>
      <c r="I203" s="1179"/>
      <c r="J203" s="1179"/>
      <c r="K203" s="1179"/>
      <c r="L203" s="1179"/>
      <c r="M203" s="1179"/>
      <c r="P203" s="1344">
        <f>M26</f>
        <v>1113335</v>
      </c>
      <c r="Q203" s="1345"/>
      <c r="R203" s="1345"/>
      <c r="S203" s="1345"/>
      <c r="T203" s="1345"/>
      <c r="U203" s="1345"/>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3">
      <c r="A204" s="25"/>
      <c r="C204" s="45"/>
      <c r="D204" s="1563" t="s">
        <v>1533</v>
      </c>
      <c r="E204" s="1179"/>
      <c r="F204" s="1179"/>
      <c r="G204" s="1179"/>
      <c r="H204" s="1179"/>
      <c r="I204" s="1179"/>
      <c r="J204" s="1179"/>
      <c r="K204" s="1179"/>
      <c r="L204" s="1179"/>
      <c r="M204" s="1179"/>
      <c r="P204" s="1345">
        <f>M27</f>
        <v>4869742</v>
      </c>
      <c r="Q204" s="1345"/>
      <c r="R204" s="1345"/>
      <c r="S204" s="1345"/>
      <c r="T204" s="1345"/>
      <c r="U204" s="1345"/>
      <c r="V204" s="47"/>
      <c r="W204" s="25" t="s">
        <v>1534</v>
      </c>
      <c r="X204" s="25"/>
      <c r="Y204" s="25"/>
      <c r="Z204" s="25"/>
      <c r="AA204" s="25"/>
      <c r="AB204" s="25"/>
      <c r="AC204" s="25"/>
      <c r="AD204" s="25"/>
      <c r="AE204" s="25"/>
      <c r="AF204" s="1116" t="s">
        <v>723</v>
      </c>
      <c r="AG204" s="1116"/>
      <c r="AH204" s="25"/>
      <c r="AI204" s="25"/>
      <c r="AJ204" s="3"/>
      <c r="AK204" s="3"/>
      <c r="AL204" s="3"/>
      <c r="AP204" s="708" t="s">
        <v>1178</v>
      </c>
      <c r="AQ204" s="704"/>
      <c r="BA204" s="36" t="s">
        <v>763</v>
      </c>
      <c r="BG204" s="55" t="s">
        <v>211</v>
      </c>
      <c r="BH204" s="56"/>
    </row>
    <row r="205" spans="1:66" ht="13">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1224</v>
      </c>
      <c r="AQ205" s="704"/>
      <c r="BA205" s="36" t="s">
        <v>116</v>
      </c>
      <c r="BG205" s="55" t="s">
        <v>187</v>
      </c>
    </row>
    <row r="206" spans="1:66" ht="13">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1477</v>
      </c>
      <c r="AQ206" s="704"/>
      <c r="BA206" s="36" t="s">
        <v>117</v>
      </c>
      <c r="BG206" s="55" t="s">
        <v>212</v>
      </c>
    </row>
    <row r="207" spans="1:66" ht="13">
      <c r="A207" s="25"/>
      <c r="C207" s="45"/>
      <c r="D207" s="1150" t="s">
        <v>1657</v>
      </c>
      <c r="E207" s="1150"/>
      <c r="F207" s="1150"/>
      <c r="G207" s="1150"/>
      <c r="H207" s="1150"/>
      <c r="I207" s="1150"/>
      <c r="J207" s="1150"/>
      <c r="K207" s="1150"/>
      <c r="L207" s="1150"/>
      <c r="M207" s="1150"/>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1225</v>
      </c>
      <c r="AQ207" s="704"/>
      <c r="BA207" s="36" t="s">
        <v>50</v>
      </c>
      <c r="BG207" s="55" t="s">
        <v>213</v>
      </c>
    </row>
    <row r="208" spans="1:66" ht="13">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3">
      <c r="A209" s="50" t="s">
        <v>641</v>
      </c>
      <c r="C209" s="50" t="s">
        <v>420</v>
      </c>
      <c r="AA209" s="25"/>
      <c r="AB209" s="25"/>
      <c r="AC209" s="25"/>
      <c r="AD209" s="25"/>
      <c r="AE209" s="25"/>
      <c r="AF209" s="25"/>
      <c r="AJ209" s="3"/>
      <c r="AK209" s="3"/>
      <c r="AL209" s="3"/>
      <c r="BA209" s="36" t="s">
        <v>52</v>
      </c>
      <c r="BG209" s="55" t="s">
        <v>215</v>
      </c>
    </row>
    <row r="210" spans="1:59" ht="13">
      <c r="C210" s="45"/>
      <c r="D210" s="1150" t="s">
        <v>1194</v>
      </c>
      <c r="E210" s="1150"/>
      <c r="F210" s="1150"/>
      <c r="G210" s="1150"/>
      <c r="H210" s="1150"/>
      <c r="I210" s="1150"/>
      <c r="J210" s="1150"/>
      <c r="K210" s="1150"/>
      <c r="L210" s="1150"/>
      <c r="M210" s="1150"/>
      <c r="N210" s="12" t="s">
        <v>1518</v>
      </c>
      <c r="O210" s="743"/>
      <c r="P210" s="743"/>
      <c r="Q210" s="743"/>
      <c r="R210" s="743"/>
      <c r="S210" s="743"/>
      <c r="T210" s="743"/>
      <c r="U210" s="743"/>
      <c r="V210" s="743"/>
      <c r="W210" s="743"/>
      <c r="X210" s="743"/>
      <c r="Y210" s="743"/>
      <c r="Z210" s="743"/>
      <c r="AH210" s="1116"/>
      <c r="AI210" s="1116"/>
      <c r="AJ210" s="3"/>
      <c r="AK210" s="3"/>
      <c r="AL210" s="3"/>
      <c r="AP210" s="496" t="s">
        <v>329</v>
      </c>
      <c r="BA210" s="36" t="s">
        <v>53</v>
      </c>
      <c r="BG210" s="55" t="s">
        <v>216</v>
      </c>
    </row>
    <row r="211" spans="1:59" ht="13">
      <c r="D211" s="35" t="s">
        <v>1009</v>
      </c>
      <c r="AG211" s="3"/>
      <c r="AJ211" s="3"/>
      <c r="AK211" s="3"/>
      <c r="AL211" s="3"/>
      <c r="AP211" s="12" t="s">
        <v>573</v>
      </c>
      <c r="BA211" s="36" t="s">
        <v>136</v>
      </c>
      <c r="BG211" s="55" t="s">
        <v>137</v>
      </c>
    </row>
    <row r="212" spans="1:59" ht="13">
      <c r="D212" s="67"/>
      <c r="AG212" s="3"/>
      <c r="AJ212" s="3"/>
      <c r="AK212" s="3"/>
      <c r="AL212" s="3"/>
      <c r="AP212" s="12" t="s">
        <v>577</v>
      </c>
      <c r="BA212" s="36" t="s">
        <v>54</v>
      </c>
      <c r="BG212" s="55" t="s">
        <v>217</v>
      </c>
    </row>
    <row r="213" spans="1:59" s="39" customFormat="1" ht="12.75" customHeight="1">
      <c r="A213" s="525" t="s">
        <v>643</v>
      </c>
      <c r="C213" s="525" t="s">
        <v>1489</v>
      </c>
      <c r="D213" s="901"/>
      <c r="AG213" s="705"/>
      <c r="AJ213" s="705"/>
      <c r="AK213" s="705"/>
      <c r="AL213" s="705"/>
      <c r="AM213" s="247"/>
      <c r="AN213" s="247"/>
      <c r="AP213" s="39" t="s">
        <v>574</v>
      </c>
      <c r="BA213" s="36" t="s">
        <v>55</v>
      </c>
      <c r="BG213" s="55" t="s">
        <v>218</v>
      </c>
    </row>
    <row r="214" spans="1:59" ht="13">
      <c r="A214" s="50"/>
      <c r="C214" s="50"/>
      <c r="D214" s="7" t="s">
        <v>1125</v>
      </c>
      <c r="AG214" s="3"/>
      <c r="AJ214" s="3"/>
      <c r="AK214" s="3"/>
      <c r="AL214" s="3"/>
      <c r="AN214" s="58"/>
      <c r="AP214" s="12" t="s">
        <v>615</v>
      </c>
      <c r="BA214" s="36" t="s">
        <v>349</v>
      </c>
      <c r="BG214" s="55" t="s">
        <v>219</v>
      </c>
    </row>
    <row r="215" spans="1:59" ht="13">
      <c r="A215" s="50"/>
      <c r="C215" s="50"/>
      <c r="D215" s="1150" t="s">
        <v>1225</v>
      </c>
      <c r="E215" s="1150"/>
      <c r="F215" s="1150"/>
      <c r="G215" s="1150"/>
      <c r="H215" s="1150"/>
      <c r="I215" s="1150"/>
      <c r="J215" s="1150"/>
      <c r="K215" s="1150"/>
      <c r="L215" s="1150"/>
      <c r="M215" s="1150"/>
      <c r="N215" s="1150"/>
      <c r="O215" s="1150"/>
      <c r="P215" s="1150"/>
      <c r="Q215" s="1150"/>
      <c r="R215" s="1150"/>
      <c r="S215" s="1150"/>
      <c r="T215" s="1150"/>
      <c r="U215" s="1150"/>
      <c r="V215" s="1150"/>
      <c r="W215" s="1150"/>
      <c r="X215" s="1150"/>
      <c r="Y215" s="1150"/>
      <c r="Z215" s="1150"/>
      <c r="AG215" s="3"/>
      <c r="AJ215" s="3"/>
      <c r="AK215" s="3"/>
      <c r="AL215" s="3"/>
      <c r="AN215" s="58"/>
      <c r="AP215" s="12" t="s">
        <v>575</v>
      </c>
    </row>
    <row r="216" spans="1:59" ht="13">
      <c r="A216" s="50"/>
      <c r="B216" s="51"/>
      <c r="C216" s="50"/>
      <c r="AG216" s="3"/>
      <c r="AJ216" s="3"/>
      <c r="AK216" s="3"/>
      <c r="AL216" s="3"/>
      <c r="AM216" s="58"/>
      <c r="AN216" s="58"/>
      <c r="AP216" s="12" t="s">
        <v>576</v>
      </c>
      <c r="BC216" s="61"/>
    </row>
    <row r="217" spans="1:59" ht="13">
      <c r="A217" s="1152" t="s">
        <v>587</v>
      </c>
      <c r="B217" s="1152"/>
      <c r="C217" s="1152"/>
      <c r="D217" s="1152"/>
      <c r="E217" s="1152"/>
      <c r="F217" s="1152"/>
      <c r="G217" s="1152"/>
      <c r="H217" s="1152"/>
      <c r="I217" s="1152"/>
      <c r="J217" s="1152"/>
      <c r="K217" s="1152"/>
      <c r="L217" s="1152"/>
      <c r="M217" s="1152"/>
      <c r="N217" s="1152"/>
      <c r="O217" s="1152"/>
      <c r="P217" s="1152"/>
      <c r="Q217" s="1152"/>
      <c r="R217" s="1152"/>
      <c r="S217" s="1152"/>
      <c r="T217" s="1152"/>
      <c r="U217" s="1152"/>
      <c r="V217" s="1152"/>
      <c r="W217" s="1152"/>
      <c r="X217" s="1152"/>
      <c r="Y217" s="1152"/>
      <c r="Z217" s="1152"/>
      <c r="AA217" s="1152"/>
      <c r="AB217" s="1152"/>
      <c r="AC217" s="1152"/>
      <c r="AD217" s="1152"/>
      <c r="AE217" s="1152"/>
      <c r="AF217" s="1152"/>
      <c r="AG217" s="1152"/>
      <c r="AH217" s="1152"/>
      <c r="AI217" s="1152"/>
      <c r="AJ217" s="1152"/>
      <c r="AK217" s="1152"/>
      <c r="AL217" s="1152"/>
      <c r="AN217" s="58"/>
      <c r="AO217" s="58"/>
      <c r="AP217" s="12" t="s">
        <v>409</v>
      </c>
      <c r="BD217" s="61"/>
    </row>
    <row r="218" spans="1:59" ht="14" thickBot="1">
      <c r="A218" s="1153"/>
      <c r="B218" s="1153"/>
      <c r="C218" s="1153"/>
      <c r="D218" s="1153"/>
      <c r="E218" s="1153"/>
      <c r="F218" s="1153"/>
      <c r="G218" s="1153"/>
      <c r="H218" s="1153"/>
      <c r="I218" s="1153"/>
      <c r="J218" s="1153"/>
      <c r="K218" s="1153"/>
      <c r="L218" s="1153"/>
      <c r="M218" s="1153"/>
      <c r="N218" s="1153"/>
      <c r="O218" s="1153"/>
      <c r="P218" s="1153"/>
      <c r="Q218" s="1153"/>
      <c r="R218" s="1153"/>
      <c r="S218" s="1153"/>
      <c r="T218" s="1153"/>
      <c r="U218" s="1153"/>
      <c r="V218" s="1153"/>
      <c r="W218" s="1153"/>
      <c r="X218" s="1153"/>
      <c r="Y218" s="1153"/>
      <c r="Z218" s="1153"/>
      <c r="AA218" s="1153"/>
      <c r="AB218" s="1153"/>
      <c r="AC218" s="1153"/>
      <c r="AD218" s="1153"/>
      <c r="AE218" s="1153"/>
      <c r="AF218" s="1153"/>
      <c r="AG218" s="1153"/>
      <c r="AH218" s="1153"/>
      <c r="AI218" s="1153"/>
      <c r="AJ218" s="1153"/>
      <c r="AK218" s="1153"/>
      <c r="AL218" s="1153"/>
      <c r="AM218" s="7"/>
      <c r="AN218" s="58"/>
      <c r="AO218" s="58"/>
      <c r="AP218" s="12" t="s">
        <v>319</v>
      </c>
      <c r="BD218" s="61"/>
    </row>
    <row r="219" spans="1:59" ht="14" thickTop="1">
      <c r="A219" s="25"/>
      <c r="B219" s="25"/>
      <c r="C219" s="25"/>
      <c r="D219" s="25"/>
      <c r="E219" s="25"/>
      <c r="F219" s="25"/>
      <c r="G219" s="3"/>
      <c r="H219" s="25"/>
      <c r="BB219" s="61"/>
    </row>
    <row r="220" spans="1:59" ht="13">
      <c r="A220" s="50" t="s">
        <v>341</v>
      </c>
      <c r="B220" s="50"/>
      <c r="C220" s="50" t="s">
        <v>1416</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16" t="s">
        <v>642</v>
      </c>
      <c r="AJ221" s="1116"/>
      <c r="AL221" s="58"/>
      <c r="AN221" s="58"/>
      <c r="AO221" s="399" t="s">
        <v>585</v>
      </c>
      <c r="AT221" s="406">
        <f>IF(AND(AND($M$244="for profit",$M$252="nonprofit",$M$260="for profit")),2,0)</f>
        <v>0</v>
      </c>
      <c r="BD221" s="61"/>
    </row>
    <row r="222" spans="1:59" ht="13">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16" t="s">
        <v>642</v>
      </c>
      <c r="AJ222" s="1116"/>
      <c r="AL222" s="58"/>
      <c r="AM222" s="7"/>
      <c r="AN222" s="58"/>
      <c r="AO222" s="400" t="s">
        <v>585</v>
      </c>
      <c r="AT222" s="406">
        <f>IF(AND(AND($M$244="nonprofit",$M$252="for profit",$M$260="for profit")),2,0)</f>
        <v>0</v>
      </c>
      <c r="BD222" s="61"/>
    </row>
    <row r="223" spans="1:59" ht="13">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16" t="s">
        <v>592</v>
      </c>
      <c r="AJ223" s="1116"/>
      <c r="AL223" s="58"/>
      <c r="AN223" s="58"/>
      <c r="AO223" s="400" t="s">
        <v>585</v>
      </c>
      <c r="AT223" s="406">
        <f>IF(AND(AND($M$244="for profit",$M$252="nonprofit",$M$260="(select one)")),2,0)</f>
        <v>0</v>
      </c>
      <c r="BB223" s="61"/>
    </row>
    <row r="224" spans="1:59" ht="13">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16" t="s">
        <v>642</v>
      </c>
      <c r="AJ224" s="1116"/>
      <c r="AL224" s="58"/>
      <c r="AN224" s="58"/>
      <c r="AO224" s="400" t="s">
        <v>585</v>
      </c>
      <c r="AT224" s="405">
        <f>IF(AND(AND($M$244="nonprofit",$M$252="for profit",$M$260="(select one)")),2,0)</f>
        <v>0</v>
      </c>
      <c r="BB224" s="61"/>
    </row>
    <row r="225" spans="1:59" ht="13">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3">
      <c r="A226" s="50" t="s">
        <v>627</v>
      </c>
      <c r="B226" s="30"/>
      <c r="C226" s="50" t="s">
        <v>1417</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3">
      <c r="D227" s="57" t="s">
        <v>517</v>
      </c>
      <c r="E227" s="57"/>
      <c r="F227" s="57"/>
      <c r="G227" s="57"/>
      <c r="H227" s="57"/>
      <c r="I227" s="57"/>
      <c r="J227" s="57"/>
      <c r="K227" s="7"/>
      <c r="M227" s="1340" t="str">
        <f>H16</f>
        <v xml:space="preserve">Petaluma Ecumenical Properties (dba PEP Housing) </v>
      </c>
      <c r="N227" s="1340"/>
      <c r="O227" s="1340"/>
      <c r="P227" s="1340"/>
      <c r="Q227" s="1340"/>
      <c r="R227" s="1340"/>
      <c r="S227" s="1340"/>
      <c r="T227" s="1340"/>
      <c r="U227" s="1340"/>
      <c r="V227" s="1340"/>
      <c r="W227" s="1340"/>
      <c r="X227" s="1340"/>
      <c r="Y227" s="1340"/>
      <c r="Z227" s="1340"/>
      <c r="AA227" s="1340"/>
      <c r="AB227" s="1340"/>
      <c r="AC227" s="1340"/>
      <c r="AD227" s="1340"/>
      <c r="AE227" s="1340"/>
      <c r="AF227" s="1340"/>
      <c r="AG227" s="1340"/>
      <c r="AH227" s="1340"/>
      <c r="AI227" s="1340"/>
      <c r="AJ227" s="1340"/>
      <c r="AK227" s="1340"/>
      <c r="AO227" s="344" t="s">
        <v>585</v>
      </c>
      <c r="AT227" s="406">
        <f>IF(AND(AND($M$244="nonprofit",$M$252="for profit",$M$260="nonprofit")),2,0)</f>
        <v>0</v>
      </c>
    </row>
    <row r="228" spans="1:59" ht="13">
      <c r="D228" s="57" t="s">
        <v>92</v>
      </c>
      <c r="E228" s="57"/>
      <c r="F228" s="57"/>
      <c r="G228" s="57"/>
      <c r="H228" s="57"/>
      <c r="I228" s="57"/>
      <c r="J228" s="57"/>
      <c r="K228" s="7"/>
      <c r="M228" s="1331" t="s">
        <v>1665</v>
      </c>
      <c r="N228" s="1150"/>
      <c r="O228" s="1150"/>
      <c r="P228" s="1150"/>
      <c r="Q228" s="1150"/>
      <c r="R228" s="1150"/>
      <c r="S228" s="1150"/>
      <c r="T228" s="1150"/>
      <c r="U228" s="1150"/>
      <c r="V228" s="1150"/>
      <c r="W228" s="1150"/>
      <c r="X228" s="1150"/>
      <c r="Y228" s="1150"/>
      <c r="Z228" s="1150"/>
      <c r="AA228" s="1150"/>
      <c r="AB228" s="1150"/>
      <c r="AC228" s="1150"/>
      <c r="AD228" s="1150"/>
      <c r="AE228" s="1150"/>
      <c r="AM228" s="7"/>
      <c r="AO228" s="344" t="s">
        <v>585</v>
      </c>
      <c r="AT228" s="405">
        <f>IF(AND(AND($M$244="for profit",$M$252="nonprofit",$M$260="nonprofit")),2,0)</f>
        <v>0</v>
      </c>
      <c r="BB228" s="61"/>
    </row>
    <row r="229" spans="1:59" ht="13">
      <c r="D229" s="57" t="s">
        <v>631</v>
      </c>
      <c r="E229" s="57"/>
      <c r="M229" s="1331" t="s">
        <v>1667</v>
      </c>
      <c r="N229" s="1150"/>
      <c r="O229" s="1150"/>
      <c r="P229" s="1150"/>
      <c r="Q229" s="1150"/>
      <c r="R229" s="1150"/>
      <c r="S229" s="1150"/>
      <c r="T229" s="1150"/>
      <c r="V229" s="59" t="s">
        <v>93</v>
      </c>
      <c r="W229" s="1181" t="s">
        <v>1658</v>
      </c>
      <c r="X229" s="1155"/>
      <c r="Y229" s="57" t="s">
        <v>634</v>
      </c>
      <c r="AC229" s="1150">
        <v>95409</v>
      </c>
      <c r="AD229" s="1150"/>
      <c r="AE229" s="1150"/>
      <c r="AO229" s="402"/>
      <c r="AT229" s="403"/>
    </row>
    <row r="230" spans="1:59" ht="13">
      <c r="D230" s="60" t="s">
        <v>94</v>
      </c>
      <c r="E230" s="7"/>
      <c r="F230" s="7"/>
      <c r="G230" s="7"/>
      <c r="H230" s="7"/>
      <c r="I230" s="7"/>
      <c r="J230" s="7"/>
      <c r="K230" s="29"/>
      <c r="M230" s="1331" t="s">
        <v>1659</v>
      </c>
      <c r="N230" s="1150"/>
      <c r="O230" s="1150"/>
      <c r="P230" s="1150"/>
      <c r="Q230" s="1150"/>
      <c r="R230" s="1150"/>
      <c r="S230" s="1150"/>
      <c r="T230" s="1150"/>
      <c r="U230" s="1150"/>
      <c r="V230" s="1150"/>
      <c r="W230" s="1150"/>
      <c r="X230" s="1150"/>
      <c r="Y230" s="1150"/>
      <c r="Z230" s="1150"/>
      <c r="AA230" s="1150"/>
      <c r="AB230" s="1150"/>
      <c r="AC230" s="1150"/>
      <c r="AD230" s="1150"/>
      <c r="AE230" s="1150"/>
      <c r="AI230" s="7"/>
      <c r="AJ230" s="7"/>
      <c r="AK230" s="7"/>
      <c r="AL230" s="7"/>
      <c r="AM230" s="7"/>
      <c r="AO230" s="400" t="s">
        <v>584</v>
      </c>
      <c r="AT230" s="406">
        <f>IF(AND(AND($M$244="nonprofit",$M$252="nonprofit",$M$260="(select one)")),1,0)</f>
        <v>0</v>
      </c>
    </row>
    <row r="231" spans="1:59" ht="13">
      <c r="D231" s="60" t="s">
        <v>95</v>
      </c>
      <c r="E231" s="7"/>
      <c r="F231" s="7"/>
      <c r="M231" s="1160" t="s">
        <v>1668</v>
      </c>
      <c r="N231" s="1122"/>
      <c r="O231" s="1122"/>
      <c r="P231" s="1122"/>
      <c r="Q231" s="1122"/>
      <c r="R231" s="1122"/>
      <c r="S231" s="7" t="s">
        <v>220</v>
      </c>
      <c r="T231" s="7"/>
      <c r="U231" s="1155"/>
      <c r="V231" s="1155"/>
      <c r="W231" s="1155"/>
      <c r="X231" s="7" t="s">
        <v>96</v>
      </c>
      <c r="Z231" s="1160" t="s">
        <v>1740</v>
      </c>
      <c r="AA231" s="1122"/>
      <c r="AB231" s="1122"/>
      <c r="AC231" s="1122"/>
      <c r="AD231" s="1122"/>
      <c r="AE231" s="1122"/>
      <c r="AO231" s="400" t="s">
        <v>584</v>
      </c>
      <c r="AT231" s="406">
        <f>IF(AND(AND($M$244="nonprofit",$M$252="nonprofit",$M$260="nonprofit")),1,0)</f>
        <v>0</v>
      </c>
    </row>
    <row r="232" spans="1:59" ht="13">
      <c r="D232" s="60" t="s">
        <v>97</v>
      </c>
      <c r="E232" s="7"/>
      <c r="F232" s="7"/>
      <c r="M232" s="1335" t="s">
        <v>1661</v>
      </c>
      <c r="N232" s="1326"/>
      <c r="O232" s="1326"/>
      <c r="P232" s="1326"/>
      <c r="Q232" s="1326"/>
      <c r="R232" s="1326"/>
      <c r="S232" s="1326"/>
      <c r="T232" s="1326"/>
      <c r="U232" s="1326"/>
      <c r="V232" s="1326"/>
      <c r="W232" s="1326"/>
      <c r="X232" s="1326"/>
      <c r="Y232" s="1326"/>
      <c r="Z232" s="1326"/>
      <c r="AA232" s="1326"/>
      <c r="AB232" s="1326"/>
      <c r="AC232" s="1326"/>
      <c r="AD232" s="1326"/>
      <c r="AE232" s="1326"/>
      <c r="AF232" s="7"/>
      <c r="AG232" s="7"/>
      <c r="AH232" s="7"/>
      <c r="AI232" s="7"/>
      <c r="AJ232" s="7"/>
      <c r="AK232" s="7"/>
      <c r="AL232" s="7"/>
      <c r="AO232" s="400" t="s">
        <v>584</v>
      </c>
      <c r="AT232" s="406">
        <f>IF(AND(AND($M$244="nonprofit",$M$252="(select one)",$M$260="(select one)")),1,0)</f>
        <v>1</v>
      </c>
      <c r="BA232" s="61"/>
    </row>
    <row r="233" spans="1:59" ht="13">
      <c r="A233" s="50" t="s">
        <v>637</v>
      </c>
      <c r="C233" s="37" t="s">
        <v>572</v>
      </c>
      <c r="M233" s="1086" t="s">
        <v>409</v>
      </c>
      <c r="N233" s="1086"/>
      <c r="O233" s="1086"/>
      <c r="P233" s="1086"/>
      <c r="Q233" s="1086"/>
      <c r="R233" s="1086"/>
      <c r="S233" s="1086"/>
      <c r="T233" s="1086"/>
      <c r="U233" s="404" t="s">
        <v>1005</v>
      </c>
      <c r="V233" s="335"/>
      <c r="W233" s="335"/>
      <c r="X233" s="335"/>
      <c r="Y233" s="335"/>
      <c r="Z233" s="335"/>
      <c r="AA233" s="1333"/>
      <c r="AB233" s="1333"/>
      <c r="AC233" s="1333"/>
      <c r="AD233" s="1333"/>
      <c r="AE233" s="1333"/>
      <c r="AF233" s="1333"/>
      <c r="AG233" s="1333"/>
      <c r="AH233" s="1333"/>
      <c r="AI233" s="1333"/>
      <c r="AJ233" s="1333"/>
      <c r="AK233" s="1333"/>
      <c r="AL233" s="58"/>
      <c r="AO233" s="400" t="s">
        <v>972</v>
      </c>
      <c r="AT233" s="406">
        <f>IF(AND(AND($M$244="for profit",$M$252="for profit",$M$260="(select one)")),3,0)</f>
        <v>0</v>
      </c>
    </row>
    <row r="234" spans="1:59" ht="13">
      <c r="D234" s="12" t="s">
        <v>578</v>
      </c>
      <c r="M234" s="1087"/>
      <c r="N234" s="1087"/>
      <c r="O234" s="1087"/>
      <c r="P234" s="1087"/>
      <c r="Q234" s="1087"/>
      <c r="R234" s="1087"/>
      <c r="S234" s="1087"/>
      <c r="T234" s="1087"/>
      <c r="U234" s="1087"/>
      <c r="V234" s="1087"/>
      <c r="W234" s="1087"/>
      <c r="X234" s="1087"/>
      <c r="Y234" s="1087"/>
      <c r="Z234" s="1087"/>
      <c r="AA234" s="1087"/>
      <c r="AB234" s="1087"/>
      <c r="AC234" s="1087"/>
      <c r="AD234" s="1087"/>
      <c r="AE234" s="1087"/>
      <c r="AF234" s="7"/>
      <c r="AG234" s="7"/>
      <c r="AH234" s="7"/>
      <c r="AI234" s="7"/>
      <c r="AJ234" s="7"/>
      <c r="AK234" s="58"/>
      <c r="AL234" s="58"/>
      <c r="AO234" s="400" t="s">
        <v>972</v>
      </c>
      <c r="AT234" s="406">
        <f>IF(AND(AND($M$244="for profit",$M$252="for profit",$M$260="for profit")),3,0)</f>
        <v>0</v>
      </c>
    </row>
    <row r="235" spans="1:59" ht="13">
      <c r="D235" s="60"/>
      <c r="K235" s="3"/>
      <c r="AO235" s="400" t="s">
        <v>972</v>
      </c>
      <c r="AT235" s="406">
        <f>IF(AND(AND($M$244="for profit",$M$252="(select one)",$M$260="(select one)")),3,0)</f>
        <v>0</v>
      </c>
    </row>
    <row r="236" spans="1:59" ht="13">
      <c r="A236" s="50" t="s">
        <v>640</v>
      </c>
      <c r="C236" s="50" t="s">
        <v>1424</v>
      </c>
      <c r="D236" s="60"/>
      <c r="K236" s="3"/>
      <c r="L236" s="14"/>
      <c r="M236" s="14"/>
      <c r="N236" s="14"/>
      <c r="AZ236" s="25"/>
      <c r="BA236" s="3"/>
      <c r="BB236" s="407"/>
      <c r="BC236" s="397"/>
      <c r="BD236" s="397"/>
      <c r="BE236" s="397"/>
      <c r="BF236" s="397"/>
      <c r="BG236" s="25"/>
    </row>
    <row r="237" spans="1:59" ht="13">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1</v>
      </c>
      <c r="AZ237" s="25"/>
      <c r="BA237" s="3"/>
      <c r="BB237" s="3"/>
    </row>
    <row r="238" spans="1:59" ht="13">
      <c r="A238" s="29"/>
      <c r="B238" s="7"/>
      <c r="C238" s="139" t="s">
        <v>520</v>
      </c>
      <c r="D238" s="57" t="s">
        <v>579</v>
      </c>
      <c r="E238" s="57"/>
      <c r="F238" s="57"/>
      <c r="G238" s="57"/>
      <c r="H238" s="57"/>
      <c r="I238" s="57"/>
      <c r="J238" s="57"/>
      <c r="K238" s="57"/>
      <c r="L238" s="7"/>
      <c r="M238" s="1329" t="s">
        <v>1662</v>
      </c>
      <c r="N238" s="1328"/>
      <c r="O238" s="1328"/>
      <c r="P238" s="1328"/>
      <c r="Q238" s="1328"/>
      <c r="R238" s="1328"/>
      <c r="S238" s="1328"/>
      <c r="T238" s="1328"/>
      <c r="U238" s="1328"/>
      <c r="V238" s="1328"/>
      <c r="W238" s="1328"/>
      <c r="X238" s="1328"/>
      <c r="Y238" s="1328"/>
      <c r="Z238" s="1328"/>
      <c r="AA238" s="1328"/>
      <c r="AB238" s="1328"/>
      <c r="AC238" s="1328"/>
      <c r="AD238" s="1328"/>
      <c r="AE238" s="1328"/>
      <c r="AF238" s="1328" t="s">
        <v>1663</v>
      </c>
      <c r="AG238" s="1328"/>
      <c r="AH238" s="1328"/>
      <c r="AI238" s="1328"/>
      <c r="AJ238" s="1328"/>
      <c r="AK238" s="1328"/>
      <c r="AT238" s="12">
        <v>1</v>
      </c>
      <c r="AU238" s="12" t="s">
        <v>581</v>
      </c>
      <c r="AZ238" s="25"/>
      <c r="BA238" s="3"/>
      <c r="BB238" s="3"/>
    </row>
    <row r="239" spans="1:59" ht="13">
      <c r="A239" s="29"/>
      <c r="B239" s="7"/>
      <c r="C239" s="7"/>
      <c r="D239" s="57" t="s">
        <v>92</v>
      </c>
      <c r="E239" s="57"/>
      <c r="F239" s="57"/>
      <c r="G239" s="57"/>
      <c r="H239" s="57"/>
      <c r="I239" s="57"/>
      <c r="J239" s="57"/>
      <c r="K239" s="57"/>
      <c r="L239" s="7"/>
      <c r="M239" s="1331" t="s">
        <v>1665</v>
      </c>
      <c r="N239" s="1150"/>
      <c r="O239" s="1150"/>
      <c r="P239" s="1150"/>
      <c r="Q239" s="1150"/>
      <c r="R239" s="1150"/>
      <c r="S239" s="1150"/>
      <c r="T239" s="1150"/>
      <c r="U239" s="1150"/>
      <c r="V239" s="1150"/>
      <c r="W239" s="1150"/>
      <c r="X239" s="1150"/>
      <c r="Y239" s="1150"/>
      <c r="Z239" s="1150"/>
      <c r="AA239" s="1150"/>
      <c r="AB239" s="1150"/>
      <c r="AC239" s="1150"/>
      <c r="AD239" s="1150"/>
      <c r="AE239" s="1150"/>
      <c r="AF239" s="58" t="s">
        <v>1420</v>
      </c>
      <c r="AG239" s="743"/>
      <c r="AH239" s="743"/>
      <c r="AI239" s="743"/>
      <c r="AJ239" s="743"/>
      <c r="AK239" s="743"/>
      <c r="AL239" s="7"/>
      <c r="AT239" s="12">
        <v>2</v>
      </c>
      <c r="AU239" s="12" t="s">
        <v>615</v>
      </c>
      <c r="BA239" s="3"/>
      <c r="BB239" s="398" t="str">
        <f>VLOOKUP(AT237,AT238:AU240,2,FALSE)</f>
        <v>Nonprofit</v>
      </c>
    </row>
    <row r="240" spans="1:59" ht="13">
      <c r="A240" s="29"/>
      <c r="B240" s="7"/>
      <c r="C240" s="7"/>
      <c r="D240" s="57" t="s">
        <v>631</v>
      </c>
      <c r="E240" s="57"/>
      <c r="M240" s="1331" t="s">
        <v>1667</v>
      </c>
      <c r="N240" s="1150"/>
      <c r="O240" s="1150"/>
      <c r="P240" s="1150"/>
      <c r="Q240" s="1150"/>
      <c r="R240" s="1150"/>
      <c r="S240" s="1150"/>
      <c r="T240" s="1150"/>
      <c r="V240" s="59" t="s">
        <v>93</v>
      </c>
      <c r="W240" s="1181" t="s">
        <v>1666</v>
      </c>
      <c r="X240" s="1155"/>
      <c r="Y240" s="57" t="s">
        <v>634</v>
      </c>
      <c r="AC240" s="1150">
        <v>95409</v>
      </c>
      <c r="AD240" s="1150"/>
      <c r="AE240" s="1150"/>
      <c r="AF240" s="58" t="s">
        <v>1421</v>
      </c>
      <c r="AG240" s="743"/>
      <c r="AH240" s="743"/>
      <c r="AI240" s="743"/>
      <c r="AJ240" s="743"/>
      <c r="AK240" s="743"/>
      <c r="AN240" s="12" t="s">
        <v>329</v>
      </c>
      <c r="AT240" s="12">
        <v>3</v>
      </c>
      <c r="AU240" s="12" t="s">
        <v>583</v>
      </c>
      <c r="BA240" s="407"/>
      <c r="BB240" s="39"/>
    </row>
    <row r="241" spans="1:53" ht="13">
      <c r="A241" s="29"/>
      <c r="B241" s="7"/>
      <c r="C241" s="7"/>
      <c r="D241" s="60" t="s">
        <v>94</v>
      </c>
      <c r="E241" s="7"/>
      <c r="F241" s="7"/>
      <c r="G241" s="7"/>
      <c r="H241" s="7"/>
      <c r="I241" s="7"/>
      <c r="J241" s="7"/>
      <c r="K241" s="7"/>
      <c r="L241" s="29"/>
      <c r="M241" s="1331" t="s">
        <v>1659</v>
      </c>
      <c r="N241" s="1150"/>
      <c r="O241" s="1150"/>
      <c r="P241" s="1150"/>
      <c r="Q241" s="1150"/>
      <c r="R241" s="1150"/>
      <c r="S241" s="1150"/>
      <c r="T241" s="1150"/>
      <c r="U241" s="1150"/>
      <c r="V241" s="1150"/>
      <c r="W241" s="1150"/>
      <c r="X241" s="1150"/>
      <c r="Y241" s="1150"/>
      <c r="Z241" s="1150"/>
      <c r="AA241" s="1150"/>
      <c r="AB241" s="1150"/>
      <c r="AC241" s="1150"/>
      <c r="AD241" s="1150"/>
      <c r="AE241" s="1150"/>
      <c r="AH241" s="1127">
        <v>99</v>
      </c>
      <c r="AI241" s="1127"/>
      <c r="AJ241" s="1127"/>
      <c r="AK241" s="1127"/>
      <c r="AL241" s="7"/>
      <c r="AN241" s="7" t="s">
        <v>296</v>
      </c>
      <c r="BA241" s="61"/>
    </row>
    <row r="242" spans="1:53" ht="13">
      <c r="A242" s="29"/>
      <c r="B242" s="7"/>
      <c r="C242" s="7"/>
      <c r="D242" s="60" t="s">
        <v>95</v>
      </c>
      <c r="E242" s="7"/>
      <c r="F242" s="7"/>
      <c r="M242" s="1160" t="s">
        <v>1660</v>
      </c>
      <c r="N242" s="1122"/>
      <c r="O242" s="1122"/>
      <c r="P242" s="1122"/>
      <c r="Q242" s="1122"/>
      <c r="R242" s="1122"/>
      <c r="S242" s="7" t="s">
        <v>220</v>
      </c>
      <c r="T242" s="7"/>
      <c r="U242" s="1155"/>
      <c r="V242" s="1155"/>
      <c r="W242" s="1155"/>
      <c r="X242" s="7" t="s">
        <v>96</v>
      </c>
      <c r="Z242" s="1160" t="s">
        <v>1740</v>
      </c>
      <c r="AA242" s="1122"/>
      <c r="AB242" s="1122"/>
      <c r="AC242" s="1122"/>
      <c r="AD242" s="1122"/>
      <c r="AE242" s="1122"/>
      <c r="AN242" s="7" t="s">
        <v>186</v>
      </c>
      <c r="BA242" s="61"/>
    </row>
    <row r="243" spans="1:53" ht="13">
      <c r="A243" s="29"/>
      <c r="B243" s="7"/>
      <c r="C243" s="7"/>
      <c r="D243" s="60" t="s">
        <v>97</v>
      </c>
      <c r="E243" s="7"/>
      <c r="F243" s="7"/>
      <c r="M243" s="1335" t="s">
        <v>1661</v>
      </c>
      <c r="N243" s="1326"/>
      <c r="O243" s="1326"/>
      <c r="P243" s="1326"/>
      <c r="Q243" s="1326"/>
      <c r="R243" s="1326"/>
      <c r="S243" s="1326"/>
      <c r="T243" s="1326"/>
      <c r="U243" s="1326"/>
      <c r="V243" s="1326"/>
      <c r="W243" s="1326"/>
      <c r="X243" s="1326"/>
      <c r="Y243" s="1326"/>
      <c r="Z243" s="1326"/>
      <c r="AA243" s="1326"/>
      <c r="AB243" s="1326"/>
      <c r="AC243" s="1326"/>
      <c r="AD243" s="1326"/>
      <c r="AE243" s="1326"/>
      <c r="AG243" s="7"/>
      <c r="AH243" s="7"/>
      <c r="AI243" s="7"/>
      <c r="AJ243" s="7"/>
      <c r="AK243" s="7"/>
      <c r="AL243" s="7"/>
      <c r="BA243" s="61"/>
    </row>
    <row r="244" spans="1:53" ht="13">
      <c r="A244" s="23"/>
      <c r="B244" s="7"/>
      <c r="C244" s="139"/>
      <c r="D244" s="60" t="s">
        <v>582</v>
      </c>
      <c r="E244" s="7"/>
      <c r="F244" s="7"/>
      <c r="G244" s="7"/>
      <c r="H244" s="7"/>
      <c r="I244" s="7"/>
      <c r="J244" s="7"/>
      <c r="K244" s="7"/>
      <c r="L244" s="7"/>
      <c r="M244" s="1086" t="s">
        <v>581</v>
      </c>
      <c r="N244" s="1086"/>
      <c r="O244" s="1086"/>
      <c r="P244" s="1086"/>
      <c r="Q244" s="1086"/>
      <c r="R244" s="1086"/>
      <c r="S244" s="1086"/>
      <c r="T244" s="1086"/>
      <c r="U244" s="404" t="s">
        <v>1005</v>
      </c>
      <c r="V244" s="335"/>
      <c r="W244" s="335"/>
      <c r="X244" s="335"/>
      <c r="Y244" s="335"/>
      <c r="Z244" s="335"/>
      <c r="AA244" s="1348" t="s">
        <v>1664</v>
      </c>
      <c r="AB244" s="1333"/>
      <c r="AC244" s="1333"/>
      <c r="AD244" s="1333"/>
      <c r="AE244" s="1333"/>
      <c r="AF244" s="1333"/>
      <c r="AG244" s="1333"/>
      <c r="AH244" s="1333"/>
      <c r="AI244" s="1333"/>
      <c r="AJ244" s="1333"/>
      <c r="AK244" s="1333"/>
      <c r="BA244" s="61"/>
    </row>
    <row r="245" spans="1:53" ht="13">
      <c r="A245" s="29"/>
      <c r="B245" s="7"/>
      <c r="C245" s="7"/>
      <c r="D245" s="7"/>
      <c r="E245" s="7"/>
      <c r="F245" s="7"/>
      <c r="G245" s="7"/>
      <c r="H245" s="7"/>
      <c r="I245" s="7"/>
      <c r="J245" s="7"/>
      <c r="K245" s="7"/>
      <c r="L245" s="7"/>
      <c r="AG245" s="7"/>
      <c r="AH245" s="7"/>
      <c r="AI245" s="7"/>
      <c r="AJ245" s="57"/>
      <c r="BA245" s="61"/>
    </row>
    <row r="246" spans="1:53" ht="13">
      <c r="A246" s="102"/>
      <c r="B246" s="7"/>
      <c r="C246" s="139" t="s">
        <v>105</v>
      </c>
      <c r="D246" s="57" t="s">
        <v>1065</v>
      </c>
      <c r="E246" s="57"/>
      <c r="F246" s="57"/>
      <c r="G246" s="57"/>
      <c r="H246" s="57"/>
      <c r="I246" s="57"/>
      <c r="J246" s="57"/>
      <c r="K246" s="57"/>
      <c r="L246" s="7"/>
      <c r="M246" s="1328"/>
      <c r="N246" s="1328"/>
      <c r="O246" s="1328"/>
      <c r="P246" s="1328"/>
      <c r="Q246" s="1328"/>
      <c r="R246" s="1328"/>
      <c r="S246" s="1328"/>
      <c r="T246" s="1328"/>
      <c r="U246" s="1328"/>
      <c r="V246" s="1328"/>
      <c r="W246" s="1328"/>
      <c r="X246" s="1328"/>
      <c r="Y246" s="1328"/>
      <c r="Z246" s="1328"/>
      <c r="AA246" s="1328"/>
      <c r="AB246" s="1328"/>
      <c r="AC246" s="1328"/>
      <c r="AD246" s="1328"/>
      <c r="AE246" s="1328"/>
      <c r="AF246" s="1328" t="s">
        <v>329</v>
      </c>
      <c r="AG246" s="1328"/>
      <c r="AH246" s="1328"/>
      <c r="AI246" s="1328"/>
      <c r="AJ246" s="1328"/>
      <c r="AK246" s="1328"/>
      <c r="BA246" s="61"/>
    </row>
    <row r="247" spans="1:53" ht="13">
      <c r="A247" s="29"/>
      <c r="B247" s="7"/>
      <c r="C247" s="7"/>
      <c r="D247" s="57" t="s">
        <v>92</v>
      </c>
      <c r="E247" s="57"/>
      <c r="F247" s="57"/>
      <c r="G247" s="57"/>
      <c r="H247" s="57"/>
      <c r="I247" s="57"/>
      <c r="J247" s="57"/>
      <c r="K247" s="57"/>
      <c r="L247" s="7"/>
      <c r="M247" s="1150"/>
      <c r="N247" s="1150"/>
      <c r="O247" s="1150"/>
      <c r="P247" s="1150"/>
      <c r="Q247" s="1150"/>
      <c r="R247" s="1150"/>
      <c r="S247" s="1150"/>
      <c r="T247" s="1150"/>
      <c r="U247" s="1150"/>
      <c r="V247" s="1150"/>
      <c r="W247" s="1150"/>
      <c r="X247" s="1150"/>
      <c r="Y247" s="1150"/>
      <c r="Z247" s="1150"/>
      <c r="AA247" s="1150"/>
      <c r="AB247" s="1150"/>
      <c r="AC247" s="1150"/>
      <c r="AD247" s="1150"/>
      <c r="AE247" s="1150"/>
      <c r="AF247" s="58" t="s">
        <v>1420</v>
      </c>
      <c r="AG247" s="743"/>
      <c r="AH247" s="743"/>
      <c r="AI247" s="743"/>
      <c r="AJ247" s="743"/>
      <c r="AK247" s="743"/>
      <c r="AL247" s="7"/>
      <c r="BA247" s="61"/>
    </row>
    <row r="248" spans="1:53" ht="13">
      <c r="A248" s="29"/>
      <c r="B248" s="7"/>
      <c r="C248" s="7"/>
      <c r="D248" s="57" t="s">
        <v>631</v>
      </c>
      <c r="E248" s="57"/>
      <c r="M248" s="1150"/>
      <c r="N248" s="1150"/>
      <c r="O248" s="1150"/>
      <c r="P248" s="1150"/>
      <c r="Q248" s="1150"/>
      <c r="R248" s="1150"/>
      <c r="S248" s="1150"/>
      <c r="T248" s="1150"/>
      <c r="V248" s="59" t="s">
        <v>93</v>
      </c>
      <c r="W248" s="1155"/>
      <c r="X248" s="1155"/>
      <c r="Y248" s="57" t="s">
        <v>634</v>
      </c>
      <c r="AC248" s="1150"/>
      <c r="AD248" s="1150"/>
      <c r="AE248" s="1150"/>
      <c r="AF248" s="58" t="s">
        <v>1421</v>
      </c>
      <c r="AG248" s="743"/>
      <c r="AH248" s="743"/>
      <c r="AI248" s="743"/>
      <c r="AJ248" s="743"/>
      <c r="AK248" s="743"/>
    </row>
    <row r="249" spans="1:53" ht="13">
      <c r="A249" s="29"/>
      <c r="B249" s="7"/>
      <c r="C249" s="7"/>
      <c r="D249" s="60" t="s">
        <v>94</v>
      </c>
      <c r="E249" s="7"/>
      <c r="F249" s="7"/>
      <c r="G249" s="7"/>
      <c r="H249" s="7"/>
      <c r="I249" s="7"/>
      <c r="J249" s="7"/>
      <c r="K249" s="7"/>
      <c r="L249" s="29"/>
      <c r="M249" s="1150"/>
      <c r="N249" s="1150"/>
      <c r="O249" s="1150"/>
      <c r="P249" s="1150"/>
      <c r="Q249" s="1150"/>
      <c r="R249" s="1150"/>
      <c r="S249" s="1150"/>
      <c r="T249" s="1150"/>
      <c r="U249" s="1150"/>
      <c r="V249" s="1150"/>
      <c r="W249" s="1150"/>
      <c r="X249" s="1150"/>
      <c r="Y249" s="1150"/>
      <c r="Z249" s="1150"/>
      <c r="AA249" s="1150"/>
      <c r="AB249" s="1150"/>
      <c r="AC249" s="1150"/>
      <c r="AD249" s="1150"/>
      <c r="AE249" s="1150"/>
      <c r="AF249" s="743"/>
      <c r="AG249" s="743"/>
      <c r="AH249" s="1127"/>
      <c r="AI249" s="1127"/>
      <c r="AJ249" s="1127"/>
      <c r="AK249" s="1127"/>
      <c r="AL249" s="7"/>
      <c r="BA249" s="61"/>
    </row>
    <row r="250" spans="1:53" ht="13">
      <c r="A250" s="29"/>
      <c r="B250" s="7"/>
      <c r="C250" s="7"/>
      <c r="D250" s="60" t="s">
        <v>95</v>
      </c>
      <c r="E250" s="7"/>
      <c r="F250" s="7"/>
      <c r="M250" s="1122"/>
      <c r="N250" s="1122"/>
      <c r="O250" s="1122"/>
      <c r="P250" s="1122"/>
      <c r="Q250" s="1122"/>
      <c r="R250" s="1122"/>
      <c r="S250" s="7" t="s">
        <v>220</v>
      </c>
      <c r="T250" s="7"/>
      <c r="U250" s="1155"/>
      <c r="V250" s="1155"/>
      <c r="W250" s="1155"/>
      <c r="X250" s="7" t="s">
        <v>96</v>
      </c>
      <c r="Z250" s="1122"/>
      <c r="AA250" s="1122"/>
      <c r="AB250" s="1122"/>
      <c r="AC250" s="1122"/>
      <c r="AD250" s="1122"/>
      <c r="AE250" s="1122"/>
      <c r="BA250" s="61"/>
    </row>
    <row r="251" spans="1:53" ht="12.75" customHeight="1">
      <c r="A251" s="29"/>
      <c r="B251" s="7"/>
      <c r="C251" s="7"/>
      <c r="D251" s="60" t="s">
        <v>97</v>
      </c>
      <c r="E251" s="7"/>
      <c r="F251" s="7"/>
      <c r="M251" s="1326"/>
      <c r="N251" s="1326"/>
      <c r="O251" s="1326"/>
      <c r="P251" s="1326"/>
      <c r="Q251" s="1326"/>
      <c r="R251" s="1326"/>
      <c r="S251" s="1326"/>
      <c r="T251" s="1326"/>
      <c r="U251" s="1326"/>
      <c r="V251" s="1326"/>
      <c r="W251" s="1326"/>
      <c r="X251" s="1326"/>
      <c r="Y251" s="1326"/>
      <c r="Z251" s="1326"/>
      <c r="AA251" s="1326"/>
      <c r="AB251" s="1326"/>
      <c r="AC251" s="1326"/>
      <c r="AD251" s="1326"/>
      <c r="AE251" s="1326"/>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086" t="s">
        <v>329</v>
      </c>
      <c r="N252" s="1086"/>
      <c r="O252" s="1086"/>
      <c r="P252" s="1086"/>
      <c r="Q252" s="1086"/>
      <c r="R252" s="1086"/>
      <c r="S252" s="1086"/>
      <c r="T252" s="1086"/>
      <c r="U252" s="404" t="s">
        <v>1005</v>
      </c>
      <c r="V252" s="335"/>
      <c r="W252" s="335"/>
      <c r="X252" s="335"/>
      <c r="Y252" s="335"/>
      <c r="Z252" s="335"/>
      <c r="AA252" s="1333"/>
      <c r="AB252" s="1333"/>
      <c r="AC252" s="1333"/>
      <c r="AD252" s="1333"/>
      <c r="AE252" s="1333"/>
      <c r="AF252" s="1333"/>
      <c r="AG252" s="1333"/>
      <c r="AH252" s="1333"/>
      <c r="AI252" s="1333"/>
      <c r="AJ252" s="1333"/>
      <c r="AK252" s="1333"/>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328"/>
      <c r="N254" s="1328"/>
      <c r="O254" s="1328"/>
      <c r="P254" s="1328"/>
      <c r="Q254" s="1328"/>
      <c r="R254" s="1328"/>
      <c r="S254" s="1328"/>
      <c r="T254" s="1328"/>
      <c r="U254" s="1328"/>
      <c r="V254" s="1328"/>
      <c r="W254" s="1328"/>
      <c r="X254" s="1328"/>
      <c r="Y254" s="1328"/>
      <c r="Z254" s="1328"/>
      <c r="AA254" s="1328"/>
      <c r="AB254" s="1328"/>
      <c r="AC254" s="1328"/>
      <c r="AD254" s="1328"/>
      <c r="AE254" s="1328"/>
      <c r="AF254" s="1328" t="s">
        <v>329</v>
      </c>
      <c r="AG254" s="1328"/>
      <c r="AH254" s="1328"/>
      <c r="AI254" s="1328"/>
      <c r="AJ254" s="1328"/>
      <c r="AK254" s="1328"/>
      <c r="AL254" s="58"/>
      <c r="BA254" s="61"/>
    </row>
    <row r="255" spans="1:53" ht="13">
      <c r="A255" s="23"/>
      <c r="B255" s="7"/>
      <c r="C255" s="7"/>
      <c r="D255" s="57" t="s">
        <v>92</v>
      </c>
      <c r="E255" s="57"/>
      <c r="F255" s="57"/>
      <c r="G255" s="57"/>
      <c r="H255" s="57"/>
      <c r="I255" s="57"/>
      <c r="J255" s="57"/>
      <c r="K255" s="57"/>
      <c r="L255" s="7"/>
      <c r="M255" s="1150"/>
      <c r="N255" s="1150"/>
      <c r="O255" s="1150"/>
      <c r="P255" s="1150"/>
      <c r="Q255" s="1150"/>
      <c r="R255" s="1150"/>
      <c r="S255" s="1150"/>
      <c r="T255" s="1150"/>
      <c r="U255" s="1150"/>
      <c r="V255" s="1150"/>
      <c r="W255" s="1150"/>
      <c r="X255" s="1150"/>
      <c r="Y255" s="1150"/>
      <c r="Z255" s="1150"/>
      <c r="AA255" s="1150"/>
      <c r="AB255" s="1150"/>
      <c r="AC255" s="1150"/>
      <c r="AD255" s="1150"/>
      <c r="AE255" s="1150"/>
      <c r="AF255" s="58" t="s">
        <v>1420</v>
      </c>
      <c r="AG255" s="743"/>
      <c r="AH255" s="743"/>
      <c r="AI255" s="743"/>
      <c r="AJ255" s="743"/>
      <c r="AK255" s="743"/>
      <c r="AL255" s="58"/>
      <c r="BA255" s="61"/>
    </row>
    <row r="256" spans="1:53" ht="13">
      <c r="A256" s="23"/>
      <c r="B256" s="7"/>
      <c r="C256" s="7"/>
      <c r="D256" s="57" t="s">
        <v>631</v>
      </c>
      <c r="E256" s="57"/>
      <c r="M256" s="1150"/>
      <c r="N256" s="1150"/>
      <c r="O256" s="1150"/>
      <c r="P256" s="1150"/>
      <c r="Q256" s="1150"/>
      <c r="R256" s="1150"/>
      <c r="S256" s="1150"/>
      <c r="T256" s="1150"/>
      <c r="V256" s="59" t="s">
        <v>93</v>
      </c>
      <c r="W256" s="1155"/>
      <c r="X256" s="1155"/>
      <c r="Y256" s="57" t="s">
        <v>634</v>
      </c>
      <c r="AC256" s="1150"/>
      <c r="AD256" s="1150"/>
      <c r="AE256" s="1150"/>
      <c r="AF256" s="58" t="s">
        <v>1421</v>
      </c>
      <c r="AG256" s="743"/>
      <c r="AH256" s="743"/>
      <c r="AI256" s="743"/>
      <c r="AJ256" s="743"/>
      <c r="AK256" s="743"/>
      <c r="AL256" s="58"/>
      <c r="BA256" s="61"/>
    </row>
    <row r="257" spans="1:53" ht="13">
      <c r="A257" s="23"/>
      <c r="B257" s="7"/>
      <c r="C257" s="7"/>
      <c r="D257" s="60" t="s">
        <v>94</v>
      </c>
      <c r="E257" s="7"/>
      <c r="F257" s="7"/>
      <c r="G257" s="7"/>
      <c r="H257" s="7"/>
      <c r="I257" s="7"/>
      <c r="J257" s="7"/>
      <c r="K257" s="7"/>
      <c r="L257" s="29"/>
      <c r="M257" s="1150"/>
      <c r="N257" s="1150"/>
      <c r="O257" s="1150"/>
      <c r="P257" s="1150"/>
      <c r="Q257" s="1150"/>
      <c r="R257" s="1150"/>
      <c r="S257" s="1150"/>
      <c r="T257" s="1150"/>
      <c r="U257" s="1150"/>
      <c r="V257" s="1150"/>
      <c r="W257" s="1150"/>
      <c r="X257" s="1150"/>
      <c r="Y257" s="1150"/>
      <c r="Z257" s="1150"/>
      <c r="AA257" s="1150"/>
      <c r="AB257" s="1150"/>
      <c r="AC257" s="1150"/>
      <c r="AD257" s="1150"/>
      <c r="AE257" s="1150"/>
      <c r="AF257" s="743"/>
      <c r="AG257" s="743"/>
      <c r="AH257" s="1127"/>
      <c r="AI257" s="1127"/>
      <c r="AJ257" s="1127"/>
      <c r="AK257" s="1127"/>
      <c r="AL257" s="58"/>
      <c r="BA257" s="61"/>
    </row>
    <row r="258" spans="1:53" ht="13">
      <c r="A258" s="23"/>
      <c r="B258" s="7"/>
      <c r="C258" s="7"/>
      <c r="D258" s="60" t="s">
        <v>95</v>
      </c>
      <c r="E258" s="7"/>
      <c r="F258" s="7"/>
      <c r="M258" s="1122"/>
      <c r="N258" s="1122"/>
      <c r="O258" s="1122"/>
      <c r="P258" s="1122"/>
      <c r="Q258" s="1122"/>
      <c r="R258" s="1122"/>
      <c r="S258" s="7" t="s">
        <v>220</v>
      </c>
      <c r="T258" s="7"/>
      <c r="U258" s="1155"/>
      <c r="V258" s="1155"/>
      <c r="W258" s="1155"/>
      <c r="X258" s="7" t="s">
        <v>96</v>
      </c>
      <c r="Z258" s="1122"/>
      <c r="AA258" s="1122"/>
      <c r="AB258" s="1122"/>
      <c r="AC258" s="1122"/>
      <c r="AD258" s="1122"/>
      <c r="AE258" s="1122"/>
      <c r="AL258" s="58"/>
      <c r="BA258" s="61"/>
    </row>
    <row r="259" spans="1:53" ht="13">
      <c r="A259" s="23"/>
      <c r="B259" s="7"/>
      <c r="C259" s="7"/>
      <c r="D259" s="60" t="s">
        <v>97</v>
      </c>
      <c r="E259" s="7"/>
      <c r="F259" s="7"/>
      <c r="M259" s="1326"/>
      <c r="N259" s="1326"/>
      <c r="O259" s="1326"/>
      <c r="P259" s="1326"/>
      <c r="Q259" s="1326"/>
      <c r="R259" s="1326"/>
      <c r="S259" s="1326"/>
      <c r="T259" s="1326"/>
      <c r="U259" s="1326"/>
      <c r="V259" s="1326"/>
      <c r="W259" s="1326"/>
      <c r="X259" s="1326"/>
      <c r="Y259" s="1326"/>
      <c r="Z259" s="1326"/>
      <c r="AA259" s="1342"/>
      <c r="AB259" s="1342"/>
      <c r="AC259" s="1342"/>
      <c r="AD259" s="1342"/>
      <c r="AE259" s="1342"/>
      <c r="AG259" s="7"/>
      <c r="AH259" s="7"/>
      <c r="AI259" s="7"/>
      <c r="AJ259" s="7"/>
      <c r="AK259" s="7"/>
      <c r="AL259" s="58"/>
      <c r="BA259" s="61"/>
    </row>
    <row r="260" spans="1:53" ht="13">
      <c r="A260" s="23"/>
      <c r="B260" s="7"/>
      <c r="C260" s="139"/>
      <c r="D260" s="60" t="s">
        <v>582</v>
      </c>
      <c r="E260" s="7"/>
      <c r="F260" s="7"/>
      <c r="G260" s="7"/>
      <c r="H260" s="7"/>
      <c r="I260" s="7"/>
      <c r="J260" s="7"/>
      <c r="K260" s="7"/>
      <c r="L260" s="7"/>
      <c r="M260" s="1086" t="s">
        <v>329</v>
      </c>
      <c r="N260" s="1086"/>
      <c r="O260" s="1086"/>
      <c r="P260" s="1086"/>
      <c r="Q260" s="1086"/>
      <c r="R260" s="1086"/>
      <c r="S260" s="1086"/>
      <c r="T260" s="1086"/>
      <c r="U260" s="404" t="s">
        <v>1005</v>
      </c>
      <c r="V260" s="335"/>
      <c r="W260" s="335"/>
      <c r="X260" s="335"/>
      <c r="Y260" s="335"/>
      <c r="Z260" s="335"/>
      <c r="AA260" s="1334"/>
      <c r="AB260" s="1334"/>
      <c r="AC260" s="1334"/>
      <c r="AD260" s="1334"/>
      <c r="AE260" s="1334"/>
      <c r="AF260" s="1334"/>
      <c r="AG260" s="1334"/>
      <c r="AH260" s="1334"/>
      <c r="AI260" s="1334"/>
      <c r="AJ260" s="1334"/>
      <c r="AK260" s="1334"/>
      <c r="AL260" s="58"/>
      <c r="BA260" s="61"/>
    </row>
    <row r="261" spans="1:53" ht="13">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3">
      <c r="A262" s="137" t="s">
        <v>641</v>
      </c>
      <c r="B262" s="7"/>
      <c r="C262" s="50" t="s">
        <v>314</v>
      </c>
      <c r="D262" s="7"/>
      <c r="E262" s="7"/>
      <c r="F262" s="7"/>
      <c r="G262" s="7"/>
      <c r="H262" s="7"/>
      <c r="I262" s="7"/>
      <c r="J262" s="7"/>
      <c r="K262" s="7"/>
      <c r="L262" s="7"/>
      <c r="M262" s="150"/>
      <c r="N262" s="150"/>
      <c r="O262" s="150"/>
      <c r="P262" s="150"/>
      <c r="Q262" s="150"/>
      <c r="T262" s="1337" t="str">
        <f>BB239</f>
        <v>Nonprofit</v>
      </c>
      <c r="U262" s="1337"/>
      <c r="V262" s="1337"/>
      <c r="W262" s="1337"/>
      <c r="X262" s="1337"/>
      <c r="Z262" s="497" t="s">
        <v>1064</v>
      </c>
      <c r="AA262" s="498"/>
      <c r="AB262" s="498"/>
      <c r="AC262" s="498"/>
      <c r="AD262" s="165"/>
      <c r="AE262" s="165"/>
      <c r="AF262" s="165"/>
      <c r="AG262" s="165"/>
      <c r="AH262" s="165"/>
      <c r="AI262" s="165"/>
      <c r="AJ262" s="165"/>
      <c r="AK262" s="499"/>
      <c r="AL262" s="94"/>
      <c r="BA262" s="61"/>
    </row>
    <row r="263" spans="1:53" ht="13">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3">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3">
      <c r="A265" s="57"/>
      <c r="B265" s="63">
        <v>0</v>
      </c>
      <c r="D265" s="1150" t="s">
        <v>296</v>
      </c>
      <c r="E265" s="1150"/>
      <c r="F265" s="1150"/>
      <c r="G265" s="1150"/>
      <c r="H265" s="1150"/>
      <c r="J265" s="12" t="s">
        <v>295</v>
      </c>
      <c r="X265" s="1336"/>
      <c r="Y265" s="1336"/>
      <c r="Z265" s="1336"/>
      <c r="AA265" s="1336"/>
      <c r="AB265" s="1336"/>
      <c r="AC265" s="1336"/>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3">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3">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3">
      <c r="D269" s="57" t="s">
        <v>315</v>
      </c>
      <c r="E269" s="57"/>
      <c r="F269" s="57"/>
      <c r="G269" s="57"/>
      <c r="H269" s="57"/>
      <c r="I269" s="57"/>
      <c r="J269" s="57"/>
      <c r="K269" s="7"/>
      <c r="L269" s="1329" t="s">
        <v>1645</v>
      </c>
      <c r="M269" s="1328"/>
      <c r="N269" s="1328"/>
      <c r="O269" s="1328"/>
      <c r="P269" s="1328"/>
      <c r="Q269" s="1328"/>
      <c r="R269" s="1328"/>
      <c r="S269" s="1328"/>
      <c r="T269" s="1328"/>
      <c r="U269" s="1328"/>
      <c r="V269" s="1328"/>
      <c r="W269" s="1328"/>
      <c r="X269" s="1328"/>
      <c r="Y269" s="1328"/>
      <c r="Z269" s="1328"/>
      <c r="AA269" s="1328"/>
      <c r="AB269" s="1328"/>
      <c r="AC269" s="1328"/>
      <c r="AD269" s="1328"/>
      <c r="AE269" s="1328"/>
      <c r="AF269" s="1328"/>
      <c r="AG269" s="1328"/>
      <c r="AH269" s="1328"/>
      <c r="AI269" s="1328"/>
      <c r="AJ269" s="1328"/>
      <c r="AK269" s="58"/>
      <c r="AL269" s="58"/>
      <c r="BA269" s="61"/>
    </row>
    <row r="270" spans="1:53" ht="12.75" customHeight="1">
      <c r="D270" s="57" t="s">
        <v>92</v>
      </c>
      <c r="E270" s="57"/>
      <c r="F270" s="57"/>
      <c r="G270" s="57"/>
      <c r="H270" s="57"/>
      <c r="I270" s="57"/>
      <c r="J270" s="57"/>
      <c r="K270" s="7"/>
      <c r="L270" s="1331" t="s">
        <v>1665</v>
      </c>
      <c r="M270" s="1150"/>
      <c r="N270" s="1150"/>
      <c r="O270" s="1150"/>
      <c r="P270" s="1150"/>
      <c r="Q270" s="1150"/>
      <c r="R270" s="1150"/>
      <c r="S270" s="1150"/>
      <c r="T270" s="1150"/>
      <c r="U270" s="1150"/>
      <c r="V270" s="1150"/>
      <c r="W270" s="1150"/>
      <c r="X270" s="1150"/>
      <c r="Y270" s="1150"/>
      <c r="Z270" s="1150"/>
      <c r="AA270" s="1150"/>
      <c r="AB270" s="1150"/>
      <c r="AC270" s="1150"/>
      <c r="AD270" s="1150"/>
      <c r="AK270" s="58"/>
      <c r="AL270" s="58"/>
      <c r="BA270" s="61"/>
    </row>
    <row r="271" spans="1:53" ht="13">
      <c r="D271" s="57" t="s">
        <v>631</v>
      </c>
      <c r="E271" s="57"/>
      <c r="L271" s="1331" t="s">
        <v>1650</v>
      </c>
      <c r="M271" s="1150"/>
      <c r="N271" s="1150"/>
      <c r="O271" s="1150"/>
      <c r="P271" s="1150"/>
      <c r="Q271" s="1150"/>
      <c r="R271" s="1150"/>
      <c r="S271" s="1150"/>
      <c r="U271" s="59" t="s">
        <v>93</v>
      </c>
      <c r="V271" s="1181" t="s">
        <v>1666</v>
      </c>
      <c r="W271" s="1155"/>
      <c r="X271" s="57" t="s">
        <v>634</v>
      </c>
      <c r="AB271" s="1150">
        <v>95409</v>
      </c>
      <c r="AC271" s="1150"/>
      <c r="AD271" s="1150"/>
      <c r="AK271" s="58"/>
      <c r="AL271" s="58"/>
      <c r="BA271" s="61"/>
    </row>
    <row r="272" spans="1:53" ht="13">
      <c r="D272" s="60" t="s">
        <v>94</v>
      </c>
      <c r="E272" s="7"/>
      <c r="F272" s="7"/>
      <c r="G272" s="7"/>
      <c r="H272" s="7"/>
      <c r="I272" s="7"/>
      <c r="J272" s="7"/>
      <c r="K272" s="29"/>
      <c r="L272" s="1331" t="s">
        <v>1659</v>
      </c>
      <c r="M272" s="1150"/>
      <c r="N272" s="1150"/>
      <c r="O272" s="1150"/>
      <c r="P272" s="1150"/>
      <c r="Q272" s="1150"/>
      <c r="R272" s="1150"/>
      <c r="S272" s="1150"/>
      <c r="T272" s="1150"/>
      <c r="U272" s="1150"/>
      <c r="V272" s="1150"/>
      <c r="W272" s="1150"/>
      <c r="X272" s="1150"/>
      <c r="Y272" s="1150"/>
      <c r="Z272" s="1150"/>
      <c r="AA272" s="1150"/>
      <c r="AB272" s="1150"/>
      <c r="AC272" s="1150"/>
      <c r="AD272" s="1150"/>
      <c r="AI272" s="7"/>
      <c r="AJ272" s="7"/>
      <c r="AK272" s="58"/>
      <c r="AL272" s="58"/>
      <c r="BA272" s="61"/>
    </row>
    <row r="273" spans="1:53" ht="13">
      <c r="D273" s="60" t="s">
        <v>95</v>
      </c>
      <c r="E273" s="7"/>
      <c r="F273" s="7"/>
      <c r="L273" s="1160" t="s">
        <v>1668</v>
      </c>
      <c r="M273" s="1122"/>
      <c r="N273" s="1122"/>
      <c r="O273" s="1122"/>
      <c r="P273" s="1122"/>
      <c r="Q273" s="1122"/>
      <c r="R273" s="7" t="s">
        <v>220</v>
      </c>
      <c r="S273" s="7"/>
      <c r="T273" s="1155"/>
      <c r="U273" s="1155"/>
      <c r="V273" s="1155"/>
      <c r="W273" s="7" t="s">
        <v>96</v>
      </c>
      <c r="Y273" s="1160" t="s">
        <v>1740</v>
      </c>
      <c r="Z273" s="1122"/>
      <c r="AA273" s="1122"/>
      <c r="AB273" s="1122"/>
      <c r="AC273" s="1122"/>
      <c r="AD273" s="1122"/>
      <c r="BA273" s="61"/>
    </row>
    <row r="274" spans="1:53" ht="13">
      <c r="D274" s="60" t="s">
        <v>97</v>
      </c>
      <c r="E274" s="7"/>
      <c r="F274" s="7"/>
      <c r="L274" s="1335" t="s">
        <v>1669</v>
      </c>
      <c r="M274" s="1326"/>
      <c r="N274" s="1326"/>
      <c r="O274" s="1326"/>
      <c r="P274" s="1326"/>
      <c r="Q274" s="1326"/>
      <c r="R274" s="1326"/>
      <c r="S274" s="1326"/>
      <c r="T274" s="1326"/>
      <c r="U274" s="1326"/>
      <c r="V274" s="1326"/>
      <c r="W274" s="1326"/>
      <c r="X274" s="1326"/>
      <c r="Y274" s="1326"/>
      <c r="Z274" s="1326"/>
      <c r="AA274" s="1326"/>
      <c r="AB274" s="1326"/>
      <c r="AC274" s="1326"/>
      <c r="AD274" s="1326"/>
      <c r="AF274" s="7"/>
      <c r="AG274" s="7"/>
      <c r="AH274" s="7"/>
      <c r="AI274" s="7"/>
      <c r="AJ274" s="7"/>
      <c r="BA274" s="61"/>
    </row>
    <row r="275" spans="1:53" ht="13">
      <c r="D275" s="58" t="s">
        <v>674</v>
      </c>
      <c r="E275" s="58"/>
      <c r="F275" s="58"/>
      <c r="G275" s="58"/>
      <c r="H275" s="58"/>
      <c r="I275" s="58"/>
      <c r="L275" s="1181" t="s">
        <v>1670</v>
      </c>
      <c r="M275" s="1270"/>
      <c r="N275" s="1270"/>
      <c r="O275" s="1270"/>
      <c r="P275" s="1270"/>
      <c r="Q275" s="1270"/>
      <c r="R275" s="1270"/>
      <c r="S275" s="1270"/>
      <c r="T275" s="1270"/>
      <c r="U275" s="1270"/>
      <c r="V275" s="1270"/>
      <c r="W275" s="1270"/>
      <c r="X275" s="1270"/>
      <c r="Y275" s="1270"/>
      <c r="Z275" s="1270"/>
      <c r="AA275" s="1270"/>
      <c r="AB275" s="1270"/>
      <c r="AC275" s="1270"/>
      <c r="AD275" s="1270"/>
      <c r="AK275" s="58"/>
      <c r="AL275" s="58"/>
      <c r="BA275" s="61"/>
    </row>
    <row r="276" spans="1:53" ht="13">
      <c r="L276" s="35" t="s">
        <v>675</v>
      </c>
      <c r="BA276" s="61"/>
    </row>
    <row r="277" spans="1:53" ht="13">
      <c r="A277" s="1152" t="s">
        <v>588</v>
      </c>
      <c r="B277" s="1152"/>
      <c r="C277" s="1152"/>
      <c r="D277" s="1152"/>
      <c r="E277" s="1152"/>
      <c r="F277" s="1152"/>
      <c r="G277" s="1152"/>
      <c r="H277" s="1152"/>
      <c r="I277" s="1152"/>
      <c r="J277" s="1152"/>
      <c r="K277" s="1152"/>
      <c r="L277" s="1152"/>
      <c r="M277" s="1152"/>
      <c r="N277" s="1152"/>
      <c r="O277" s="1152"/>
      <c r="P277" s="1152"/>
      <c r="Q277" s="1152"/>
      <c r="R277" s="1152"/>
      <c r="S277" s="1152"/>
      <c r="T277" s="1152"/>
      <c r="U277" s="1152"/>
      <c r="V277" s="1152"/>
      <c r="W277" s="1152"/>
      <c r="X277" s="1152"/>
      <c r="Y277" s="1152"/>
      <c r="Z277" s="1152"/>
      <c r="AA277" s="1152"/>
      <c r="AB277" s="1152"/>
      <c r="AC277" s="1152"/>
      <c r="AD277" s="1152"/>
      <c r="AE277" s="1152"/>
      <c r="AF277" s="1152"/>
      <c r="AG277" s="1152"/>
      <c r="AH277" s="1152"/>
      <c r="AI277" s="1152"/>
      <c r="AJ277" s="1152"/>
      <c r="AK277" s="1152"/>
      <c r="AL277" s="1152"/>
      <c r="BA277" s="61"/>
    </row>
    <row r="278" spans="1:53" ht="14" thickBot="1">
      <c r="A278" s="1153"/>
      <c r="B278" s="1153"/>
      <c r="C278" s="1153"/>
      <c r="D278" s="1153"/>
      <c r="E278" s="1153"/>
      <c r="F278" s="1153"/>
      <c r="G278" s="1153"/>
      <c r="H278" s="1153"/>
      <c r="I278" s="1153"/>
      <c r="J278" s="1153"/>
      <c r="K278" s="1153"/>
      <c r="L278" s="1153"/>
      <c r="M278" s="1153"/>
      <c r="N278" s="1153"/>
      <c r="O278" s="1153"/>
      <c r="P278" s="1153"/>
      <c r="Q278" s="1153"/>
      <c r="R278" s="1153"/>
      <c r="S278" s="1153"/>
      <c r="T278" s="1153"/>
      <c r="U278" s="1153"/>
      <c r="V278" s="1153"/>
      <c r="W278" s="1153"/>
      <c r="X278" s="1153"/>
      <c r="Y278" s="1153"/>
      <c r="Z278" s="1153"/>
      <c r="AA278" s="1153"/>
      <c r="AB278" s="1153"/>
      <c r="AC278" s="1153"/>
      <c r="AD278" s="1153"/>
      <c r="AE278" s="1153"/>
      <c r="AF278" s="1153"/>
      <c r="AG278" s="1153"/>
      <c r="AH278" s="1153"/>
      <c r="AI278" s="1153"/>
      <c r="AJ278" s="1153"/>
      <c r="AK278" s="1153"/>
      <c r="AL278" s="1153"/>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3">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3">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3">
      <c r="B282" s="58" t="s">
        <v>677</v>
      </c>
      <c r="C282" s="58"/>
      <c r="D282" s="58"/>
      <c r="E282" s="58"/>
      <c r="F282" s="58"/>
      <c r="H282" s="1087" t="s">
        <v>1671</v>
      </c>
      <c r="I282" s="1087"/>
      <c r="J282" s="1087"/>
      <c r="K282" s="1087"/>
      <c r="L282" s="1087"/>
      <c r="M282" s="1087"/>
      <c r="N282" s="1087"/>
      <c r="O282" s="1087"/>
      <c r="P282" s="1087"/>
      <c r="Q282" s="1087"/>
      <c r="R282" s="1087"/>
      <c r="T282" s="58" t="s">
        <v>616</v>
      </c>
      <c r="V282" s="58"/>
      <c r="W282" s="58"/>
      <c r="X282" s="58"/>
      <c r="Y282" s="58"/>
      <c r="AA282" s="1087" t="s">
        <v>1674</v>
      </c>
      <c r="AB282" s="1087"/>
      <c r="AC282" s="1087"/>
      <c r="AD282" s="1087"/>
      <c r="AE282" s="1087"/>
      <c r="AF282" s="1087"/>
      <c r="AG282" s="1087"/>
      <c r="AH282" s="1087"/>
      <c r="AI282" s="1087"/>
      <c r="AJ282" s="1087"/>
      <c r="AK282" s="1087"/>
      <c r="BA282" s="61"/>
    </row>
    <row r="283" spans="1:53" ht="12.75" customHeight="1">
      <c r="B283" s="58" t="s">
        <v>518</v>
      </c>
      <c r="C283" s="58"/>
      <c r="D283" s="58"/>
      <c r="E283" s="58"/>
      <c r="F283" s="58"/>
      <c r="H283" s="1086" t="s">
        <v>1665</v>
      </c>
      <c r="I283" s="1086"/>
      <c r="J283" s="1086"/>
      <c r="K283" s="1086"/>
      <c r="L283" s="1086"/>
      <c r="M283" s="1086"/>
      <c r="N283" s="1086"/>
      <c r="O283" s="1086"/>
      <c r="P283" s="1086"/>
      <c r="Q283" s="1086"/>
      <c r="R283" s="1086"/>
      <c r="T283" s="58" t="s">
        <v>518</v>
      </c>
      <c r="V283" s="58"/>
      <c r="W283" s="58"/>
      <c r="X283" s="58"/>
      <c r="Y283" s="58"/>
      <c r="AA283" s="1086" t="s">
        <v>1675</v>
      </c>
      <c r="AB283" s="1086"/>
      <c r="AC283" s="1086"/>
      <c r="AD283" s="1086"/>
      <c r="AE283" s="1086"/>
      <c r="AF283" s="1086"/>
      <c r="AG283" s="1086"/>
      <c r="AH283" s="1086"/>
      <c r="AI283" s="1086"/>
      <c r="AJ283" s="1086"/>
      <c r="AK283" s="1086"/>
      <c r="BA283" s="61"/>
    </row>
    <row r="284" spans="1:53" ht="12.75" customHeight="1">
      <c r="B284" s="58" t="s">
        <v>519</v>
      </c>
      <c r="C284" s="58"/>
      <c r="D284" s="58"/>
      <c r="E284" s="58"/>
      <c r="F284" s="58"/>
      <c r="H284" s="1086" t="s">
        <v>1673</v>
      </c>
      <c r="I284" s="1086"/>
      <c r="J284" s="1086"/>
      <c r="K284" s="1086"/>
      <c r="L284" s="1086"/>
      <c r="M284" s="1086"/>
      <c r="N284" s="1086"/>
      <c r="O284" s="1086"/>
      <c r="P284" s="1086"/>
      <c r="Q284" s="1086"/>
      <c r="R284" s="1086"/>
      <c r="T284" s="58" t="s">
        <v>81</v>
      </c>
      <c r="V284" s="58"/>
      <c r="W284" s="58"/>
      <c r="X284" s="58"/>
      <c r="Y284" s="58"/>
      <c r="AA284" s="1086" t="s">
        <v>1676</v>
      </c>
      <c r="AB284" s="1086"/>
      <c r="AC284" s="1086"/>
      <c r="AD284" s="1086"/>
      <c r="AE284" s="1086"/>
      <c r="AF284" s="1086"/>
      <c r="AG284" s="1086"/>
      <c r="AH284" s="1086"/>
      <c r="AI284" s="1086"/>
      <c r="AJ284" s="1086"/>
      <c r="AK284" s="1086"/>
      <c r="BA284" s="61"/>
    </row>
    <row r="285" spans="1:53" ht="12.75" customHeight="1">
      <c r="B285" s="58" t="s">
        <v>94</v>
      </c>
      <c r="C285" s="58"/>
      <c r="D285" s="58"/>
      <c r="E285" s="58"/>
      <c r="F285" s="58"/>
      <c r="H285" s="1086" t="s">
        <v>1659</v>
      </c>
      <c r="I285" s="1086"/>
      <c r="J285" s="1086"/>
      <c r="K285" s="1086"/>
      <c r="L285" s="1086"/>
      <c r="M285" s="1086"/>
      <c r="N285" s="1086"/>
      <c r="O285" s="1086"/>
      <c r="P285" s="1086"/>
      <c r="Q285" s="1086"/>
      <c r="R285" s="1086"/>
      <c r="T285" s="58" t="s">
        <v>94</v>
      </c>
      <c r="V285" s="58"/>
      <c r="W285" s="58"/>
      <c r="X285" s="58"/>
      <c r="Y285" s="58"/>
      <c r="AA285" s="1086" t="s">
        <v>1677</v>
      </c>
      <c r="AB285" s="1086"/>
      <c r="AC285" s="1086"/>
      <c r="AD285" s="1086"/>
      <c r="AE285" s="1086"/>
      <c r="AF285" s="1086"/>
      <c r="AG285" s="1086"/>
      <c r="AH285" s="1086"/>
      <c r="AI285" s="1086"/>
      <c r="AJ285" s="1086"/>
      <c r="AK285" s="1086"/>
      <c r="BA285" s="61"/>
    </row>
    <row r="286" spans="1:53" ht="12.75" customHeight="1">
      <c r="B286" s="58" t="s">
        <v>95</v>
      </c>
      <c r="C286" s="58"/>
      <c r="D286" s="58"/>
      <c r="E286" s="58"/>
      <c r="F286" s="58"/>
      <c r="G286" s="58"/>
      <c r="H286" s="1100" t="s">
        <v>1668</v>
      </c>
      <c r="I286" s="1101"/>
      <c r="J286" s="1101"/>
      <c r="K286" s="1101"/>
      <c r="L286" s="1101"/>
      <c r="M286" s="1101"/>
      <c r="N286" s="7" t="s">
        <v>220</v>
      </c>
      <c r="O286" s="7"/>
      <c r="P286" s="1150"/>
      <c r="Q286" s="1150"/>
      <c r="R286" s="1150"/>
      <c r="S286" s="58"/>
      <c r="T286" s="58" t="s">
        <v>95</v>
      </c>
      <c r="V286" s="58"/>
      <c r="W286" s="58"/>
      <c r="X286" s="58"/>
      <c r="Y286" s="58"/>
      <c r="AA286" s="1100" t="s">
        <v>1678</v>
      </c>
      <c r="AB286" s="1102"/>
      <c r="AC286" s="1102"/>
      <c r="AD286" s="1102"/>
      <c r="AE286" s="1102"/>
      <c r="AF286" s="1102"/>
      <c r="AG286" s="7" t="s">
        <v>220</v>
      </c>
      <c r="AH286" s="7"/>
      <c r="AI286" s="1150"/>
      <c r="AJ286" s="1150"/>
      <c r="AK286" s="1150"/>
      <c r="BA286" s="61"/>
    </row>
    <row r="287" spans="1:53" ht="13">
      <c r="B287" s="58" t="s">
        <v>96</v>
      </c>
      <c r="C287" s="58"/>
      <c r="D287" s="58"/>
      <c r="E287" s="58"/>
      <c r="F287" s="58"/>
      <c r="G287" s="58"/>
      <c r="H287" s="1160" t="s">
        <v>1740</v>
      </c>
      <c r="I287" s="1122"/>
      <c r="J287" s="1122"/>
      <c r="K287" s="1122"/>
      <c r="L287" s="1122"/>
      <c r="M287" s="1122"/>
      <c r="N287" s="60"/>
      <c r="O287" s="60"/>
      <c r="P287" s="62"/>
      <c r="Q287" s="62"/>
      <c r="R287" s="62"/>
      <c r="S287" s="58"/>
      <c r="T287" s="58" t="s">
        <v>96</v>
      </c>
      <c r="V287" s="58"/>
      <c r="W287" s="58"/>
      <c r="X287" s="58"/>
      <c r="Y287" s="58"/>
      <c r="AA287" s="1160" t="s">
        <v>1679</v>
      </c>
      <c r="AB287" s="1257"/>
      <c r="AC287" s="1257"/>
      <c r="AD287" s="1257"/>
      <c r="AE287" s="1257"/>
      <c r="AF287" s="1257"/>
      <c r="AG287" s="60"/>
      <c r="AH287" s="60"/>
      <c r="AI287" s="62"/>
      <c r="AJ287" s="62"/>
      <c r="AK287" s="62"/>
      <c r="BA287" s="61"/>
    </row>
    <row r="288" spans="1:53" ht="13">
      <c r="B288" s="58" t="s">
        <v>82</v>
      </c>
      <c r="C288" s="58"/>
      <c r="D288" s="58"/>
      <c r="E288" s="58"/>
      <c r="F288" s="58"/>
      <c r="G288" s="58"/>
      <c r="H288" s="1086" t="s">
        <v>1661</v>
      </c>
      <c r="I288" s="1086"/>
      <c r="J288" s="1086"/>
      <c r="K288" s="1086"/>
      <c r="L288" s="1086"/>
      <c r="M288" s="1086"/>
      <c r="N288" s="1087"/>
      <c r="O288" s="1087"/>
      <c r="P288" s="1087"/>
      <c r="Q288" s="1087"/>
      <c r="R288" s="1087"/>
      <c r="S288" s="58"/>
      <c r="T288" s="58" t="s">
        <v>82</v>
      </c>
      <c r="V288" s="58"/>
      <c r="W288" s="58"/>
      <c r="X288" s="58"/>
      <c r="Y288" s="58"/>
      <c r="AA288" s="1086" t="s">
        <v>1680</v>
      </c>
      <c r="AB288" s="1086"/>
      <c r="AC288" s="1086"/>
      <c r="AD288" s="1086"/>
      <c r="AE288" s="1086"/>
      <c r="AF288" s="1086"/>
      <c r="AG288" s="1087"/>
      <c r="AH288" s="1087"/>
      <c r="AI288" s="1087"/>
      <c r="AJ288" s="1087"/>
      <c r="AK288" s="1087"/>
      <c r="BA288" s="61"/>
    </row>
    <row r="289" spans="2:53" ht="13">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3">
      <c r="B290" s="58" t="s">
        <v>345</v>
      </c>
      <c r="C290" s="58"/>
      <c r="D290" s="58"/>
      <c r="E290" s="58"/>
      <c r="F290" s="58"/>
      <c r="H290" s="1256" t="s">
        <v>1694</v>
      </c>
      <c r="I290" s="1256"/>
      <c r="J290" s="1256"/>
      <c r="K290" s="1256"/>
      <c r="L290" s="1256"/>
      <c r="M290" s="1256"/>
      <c r="N290" s="1256"/>
      <c r="O290" s="1256"/>
      <c r="P290" s="1256"/>
      <c r="Q290" s="1256"/>
      <c r="R290" s="1256"/>
      <c r="T290" s="58" t="s">
        <v>388</v>
      </c>
      <c r="V290" s="58"/>
      <c r="W290" s="58"/>
      <c r="X290" s="58"/>
      <c r="Y290" s="58"/>
      <c r="AA290" s="1087" t="s">
        <v>1681</v>
      </c>
      <c r="AB290" s="1087"/>
      <c r="AC290" s="1087"/>
      <c r="AD290" s="1087"/>
      <c r="AE290" s="1087"/>
      <c r="AF290" s="1087"/>
      <c r="AG290" s="1087"/>
      <c r="AH290" s="1087"/>
      <c r="AI290" s="1087"/>
      <c r="AJ290" s="1087"/>
      <c r="AK290" s="1087"/>
      <c r="BA290" s="61"/>
    </row>
    <row r="291" spans="2:53" ht="13">
      <c r="B291" s="58" t="s">
        <v>518</v>
      </c>
      <c r="C291" s="58"/>
      <c r="D291" s="58"/>
      <c r="E291" s="58"/>
      <c r="F291" s="58"/>
      <c r="H291" s="1180" t="s">
        <v>1695</v>
      </c>
      <c r="I291" s="1180"/>
      <c r="J291" s="1180"/>
      <c r="K291" s="1180"/>
      <c r="L291" s="1180"/>
      <c r="M291" s="1180"/>
      <c r="N291" s="1180"/>
      <c r="O291" s="1180"/>
      <c r="P291" s="1180"/>
      <c r="Q291" s="1180"/>
      <c r="R291" s="1180"/>
      <c r="T291" s="58" t="s">
        <v>518</v>
      </c>
      <c r="V291" s="58"/>
      <c r="W291" s="58"/>
      <c r="X291" s="58"/>
      <c r="Y291" s="58"/>
      <c r="AA291" s="1086" t="s">
        <v>1682</v>
      </c>
      <c r="AB291" s="1086"/>
      <c r="AC291" s="1086"/>
      <c r="AD291" s="1086"/>
      <c r="AE291" s="1086"/>
      <c r="AF291" s="1086"/>
      <c r="AG291" s="1086"/>
      <c r="AH291" s="1086"/>
      <c r="AI291" s="1086"/>
      <c r="AJ291" s="1086"/>
      <c r="AK291" s="1086"/>
      <c r="BA291" s="61"/>
    </row>
    <row r="292" spans="2:53" ht="13">
      <c r="B292" s="58" t="s">
        <v>519</v>
      </c>
      <c r="C292" s="58"/>
      <c r="D292" s="58"/>
      <c r="E292" s="58"/>
      <c r="F292" s="58"/>
      <c r="H292" s="1180" t="s">
        <v>1696</v>
      </c>
      <c r="I292" s="1180"/>
      <c r="J292" s="1180"/>
      <c r="K292" s="1180"/>
      <c r="L292" s="1180"/>
      <c r="M292" s="1180"/>
      <c r="N292" s="1180"/>
      <c r="O292" s="1180"/>
      <c r="P292" s="1180"/>
      <c r="Q292" s="1180"/>
      <c r="R292" s="1180"/>
      <c r="T292" s="58" t="s">
        <v>81</v>
      </c>
      <c r="V292" s="58"/>
      <c r="W292" s="58"/>
      <c r="X292" s="58"/>
      <c r="Y292" s="58"/>
      <c r="AA292" s="1086" t="s">
        <v>1683</v>
      </c>
      <c r="AB292" s="1086"/>
      <c r="AC292" s="1086"/>
      <c r="AD292" s="1086"/>
      <c r="AE292" s="1086"/>
      <c r="AF292" s="1086"/>
      <c r="AG292" s="1086"/>
      <c r="AH292" s="1086"/>
      <c r="AI292" s="1086"/>
      <c r="AJ292" s="1086"/>
      <c r="AK292" s="1086"/>
      <c r="BA292" s="61"/>
    </row>
    <row r="293" spans="2:53" ht="12.75" customHeight="1">
      <c r="B293" s="58" t="s">
        <v>94</v>
      </c>
      <c r="C293" s="58"/>
      <c r="D293" s="58"/>
      <c r="E293" s="58"/>
      <c r="F293" s="58"/>
      <c r="H293" s="1180" t="s">
        <v>1697</v>
      </c>
      <c r="I293" s="1180"/>
      <c r="J293" s="1180"/>
      <c r="K293" s="1180"/>
      <c r="L293" s="1180"/>
      <c r="M293" s="1180"/>
      <c r="N293" s="1180"/>
      <c r="O293" s="1180"/>
      <c r="P293" s="1180"/>
      <c r="Q293" s="1180"/>
      <c r="R293" s="1180"/>
      <c r="T293" s="58" t="s">
        <v>94</v>
      </c>
      <c r="V293" s="58"/>
      <c r="W293" s="58"/>
      <c r="X293" s="58"/>
      <c r="Y293" s="58"/>
      <c r="AA293" s="1086" t="s">
        <v>1684</v>
      </c>
      <c r="AB293" s="1086"/>
      <c r="AC293" s="1086"/>
      <c r="AD293" s="1086"/>
      <c r="AE293" s="1086"/>
      <c r="AF293" s="1086"/>
      <c r="AG293" s="1086"/>
      <c r="AH293" s="1086"/>
      <c r="AI293" s="1086"/>
      <c r="AJ293" s="1086"/>
      <c r="AK293" s="1086"/>
      <c r="BA293" s="61"/>
    </row>
    <row r="294" spans="2:53" ht="12.75" customHeight="1">
      <c r="B294" s="58" t="s">
        <v>95</v>
      </c>
      <c r="C294" s="58"/>
      <c r="D294" s="58"/>
      <c r="E294" s="58"/>
      <c r="F294" s="58"/>
      <c r="G294" s="58"/>
      <c r="H294" s="1100" t="s">
        <v>1698</v>
      </c>
      <c r="I294" s="1102"/>
      <c r="J294" s="1102"/>
      <c r="K294" s="1102"/>
      <c r="L294" s="1102"/>
      <c r="M294" s="1102"/>
      <c r="N294" s="7" t="s">
        <v>220</v>
      </c>
      <c r="O294" s="7"/>
      <c r="P294" s="1150"/>
      <c r="Q294" s="1150"/>
      <c r="R294" s="1150"/>
      <c r="S294" s="58"/>
      <c r="T294" s="58" t="s">
        <v>95</v>
      </c>
      <c r="V294" s="58"/>
      <c r="W294" s="58"/>
      <c r="X294" s="58"/>
      <c r="Y294" s="58"/>
      <c r="AA294" s="1100" t="s">
        <v>1685</v>
      </c>
      <c r="AB294" s="1101"/>
      <c r="AC294" s="1101"/>
      <c r="AD294" s="1101"/>
      <c r="AE294" s="1101"/>
      <c r="AF294" s="1101"/>
      <c r="AG294" s="7" t="s">
        <v>220</v>
      </c>
      <c r="AH294" s="7"/>
      <c r="AI294" s="1150"/>
      <c r="AJ294" s="1150"/>
      <c r="AK294" s="1150"/>
      <c r="BA294" s="61"/>
    </row>
    <row r="295" spans="2:53" ht="12.75" customHeight="1">
      <c r="B295" s="58" t="s">
        <v>96</v>
      </c>
      <c r="C295" s="58"/>
      <c r="D295" s="58"/>
      <c r="E295" s="58"/>
      <c r="F295" s="58"/>
      <c r="G295" s="58"/>
      <c r="H295" s="1160" t="s">
        <v>1699</v>
      </c>
      <c r="I295" s="1257"/>
      <c r="J295" s="1257"/>
      <c r="K295" s="1257"/>
      <c r="L295" s="1257"/>
      <c r="M295" s="1257"/>
      <c r="N295" s="60"/>
      <c r="O295" s="60"/>
      <c r="P295" s="62"/>
      <c r="Q295" s="62"/>
      <c r="R295" s="62"/>
      <c r="S295" s="58"/>
      <c r="T295" s="58" t="s">
        <v>96</v>
      </c>
      <c r="V295" s="58"/>
      <c r="W295" s="58"/>
      <c r="X295" s="58"/>
      <c r="Y295" s="58"/>
      <c r="AA295" s="1122"/>
      <c r="AB295" s="1122"/>
      <c r="AC295" s="1122"/>
      <c r="AD295" s="1122"/>
      <c r="AE295" s="1122"/>
      <c r="AF295" s="1122"/>
      <c r="AG295" s="60"/>
      <c r="AH295" s="60"/>
      <c r="AI295" s="62"/>
      <c r="AJ295" s="62"/>
      <c r="AK295" s="62"/>
      <c r="BA295" s="61"/>
    </row>
    <row r="296" spans="2:53" ht="12.75" customHeight="1">
      <c r="B296" s="58" t="s">
        <v>82</v>
      </c>
      <c r="C296" s="58"/>
      <c r="D296" s="58"/>
      <c r="E296" s="58"/>
      <c r="F296" s="58"/>
      <c r="G296" s="58"/>
      <c r="H296" s="1086" t="s">
        <v>1700</v>
      </c>
      <c r="I296" s="1086"/>
      <c r="J296" s="1086"/>
      <c r="K296" s="1086"/>
      <c r="L296" s="1086"/>
      <c r="M296" s="1086"/>
      <c r="N296" s="1087"/>
      <c r="O296" s="1087"/>
      <c r="P296" s="1087"/>
      <c r="Q296" s="1087"/>
      <c r="R296" s="1087"/>
      <c r="S296" s="58"/>
      <c r="T296" s="58" t="s">
        <v>82</v>
      </c>
      <c r="V296" s="58"/>
      <c r="W296" s="58"/>
      <c r="X296" s="58"/>
      <c r="Y296" s="58"/>
      <c r="AA296" s="1086" t="s">
        <v>1686</v>
      </c>
      <c r="AB296" s="1086"/>
      <c r="AC296" s="1086"/>
      <c r="AD296" s="1086"/>
      <c r="AE296" s="1086"/>
      <c r="AF296" s="1086"/>
      <c r="AG296" s="1087"/>
      <c r="AH296" s="1087"/>
      <c r="AI296" s="1087"/>
      <c r="AJ296" s="1087"/>
      <c r="AK296" s="1087"/>
      <c r="BA296" s="61"/>
    </row>
    <row r="297" spans="2:53" ht="13">
      <c r="BA297" s="61"/>
    </row>
    <row r="298" spans="2:53" ht="13">
      <c r="B298" s="58" t="s">
        <v>83</v>
      </c>
      <c r="C298" s="58"/>
      <c r="D298" s="58"/>
      <c r="E298" s="58"/>
      <c r="F298" s="58"/>
      <c r="H298" s="1256" t="s">
        <v>1694</v>
      </c>
      <c r="I298" s="1256"/>
      <c r="J298" s="1256"/>
      <c r="K298" s="1256"/>
      <c r="L298" s="1256"/>
      <c r="M298" s="1256"/>
      <c r="N298" s="1256"/>
      <c r="O298" s="1256"/>
      <c r="P298" s="1256"/>
      <c r="Q298" s="1256"/>
      <c r="R298" s="1256"/>
      <c r="T298" s="7" t="s">
        <v>973</v>
      </c>
      <c r="V298" s="58"/>
      <c r="W298" s="58"/>
      <c r="X298" s="58"/>
      <c r="Y298" s="58"/>
      <c r="AA298" s="1087" t="s">
        <v>1687</v>
      </c>
      <c r="AB298" s="1087"/>
      <c r="AC298" s="1087"/>
      <c r="AD298" s="1087"/>
      <c r="AE298" s="1087"/>
      <c r="AF298" s="1087"/>
      <c r="AG298" s="1087"/>
      <c r="AH298" s="1087"/>
      <c r="AI298" s="1087"/>
      <c r="AJ298" s="1087"/>
      <c r="AK298" s="1087"/>
      <c r="BA298" s="61"/>
    </row>
    <row r="299" spans="2:53" ht="13">
      <c r="B299" s="58" t="s">
        <v>518</v>
      </c>
      <c r="C299" s="58"/>
      <c r="D299" s="58"/>
      <c r="E299" s="58"/>
      <c r="F299" s="58"/>
      <c r="H299" s="1180" t="s">
        <v>1695</v>
      </c>
      <c r="I299" s="1180"/>
      <c r="J299" s="1180"/>
      <c r="K299" s="1180"/>
      <c r="L299" s="1180"/>
      <c r="M299" s="1180"/>
      <c r="N299" s="1180"/>
      <c r="O299" s="1180"/>
      <c r="P299" s="1180"/>
      <c r="Q299" s="1180"/>
      <c r="R299" s="1180"/>
      <c r="T299" s="58" t="s">
        <v>518</v>
      </c>
      <c r="V299" s="58"/>
      <c r="W299" s="58"/>
      <c r="X299" s="58"/>
      <c r="Y299" s="58"/>
      <c r="AA299" s="1086" t="s">
        <v>1688</v>
      </c>
      <c r="AB299" s="1086"/>
      <c r="AC299" s="1086"/>
      <c r="AD299" s="1086"/>
      <c r="AE299" s="1086"/>
      <c r="AF299" s="1086"/>
      <c r="AG299" s="1086"/>
      <c r="AH299" s="1086"/>
      <c r="AI299" s="1086"/>
      <c r="AJ299" s="1086"/>
      <c r="AK299" s="1086"/>
      <c r="BA299" s="61"/>
    </row>
    <row r="300" spans="2:53" ht="13">
      <c r="B300" s="58" t="s">
        <v>519</v>
      </c>
      <c r="C300" s="58"/>
      <c r="D300" s="58"/>
      <c r="E300" s="58"/>
      <c r="F300" s="58"/>
      <c r="H300" s="1180" t="s">
        <v>1696</v>
      </c>
      <c r="I300" s="1180"/>
      <c r="J300" s="1180"/>
      <c r="K300" s="1180"/>
      <c r="L300" s="1180"/>
      <c r="M300" s="1180"/>
      <c r="N300" s="1180"/>
      <c r="O300" s="1180"/>
      <c r="P300" s="1180"/>
      <c r="Q300" s="1180"/>
      <c r="R300" s="1180"/>
      <c r="T300" s="58" t="s">
        <v>81</v>
      </c>
      <c r="V300" s="58"/>
      <c r="W300" s="58"/>
      <c r="X300" s="58"/>
      <c r="Y300" s="58"/>
      <c r="AA300" s="1086" t="s">
        <v>1689</v>
      </c>
      <c r="AB300" s="1086"/>
      <c r="AC300" s="1086"/>
      <c r="AD300" s="1086"/>
      <c r="AE300" s="1086"/>
      <c r="AF300" s="1086"/>
      <c r="AG300" s="1086"/>
      <c r="AH300" s="1086"/>
      <c r="AI300" s="1086"/>
      <c r="AJ300" s="1086"/>
      <c r="AK300" s="1086"/>
      <c r="BA300" s="61"/>
    </row>
    <row r="301" spans="2:53" ht="13">
      <c r="B301" s="58" t="s">
        <v>94</v>
      </c>
      <c r="C301" s="58"/>
      <c r="D301" s="58"/>
      <c r="E301" s="58"/>
      <c r="F301" s="58"/>
      <c r="H301" s="1180" t="s">
        <v>1697</v>
      </c>
      <c r="I301" s="1180"/>
      <c r="J301" s="1180"/>
      <c r="K301" s="1180"/>
      <c r="L301" s="1180"/>
      <c r="M301" s="1180"/>
      <c r="N301" s="1180"/>
      <c r="O301" s="1180"/>
      <c r="P301" s="1180"/>
      <c r="Q301" s="1180"/>
      <c r="R301" s="1180"/>
      <c r="T301" s="58" t="s">
        <v>94</v>
      </c>
      <c r="V301" s="58"/>
      <c r="W301" s="58"/>
      <c r="X301" s="58"/>
      <c r="Y301" s="58"/>
      <c r="AA301" s="1086" t="s">
        <v>1690</v>
      </c>
      <c r="AB301" s="1086"/>
      <c r="AC301" s="1086"/>
      <c r="AD301" s="1086"/>
      <c r="AE301" s="1086"/>
      <c r="AF301" s="1086"/>
      <c r="AG301" s="1086"/>
      <c r="AH301" s="1086"/>
      <c r="AI301" s="1086"/>
      <c r="AJ301" s="1086"/>
      <c r="AK301" s="1086"/>
      <c r="BA301" s="61"/>
    </row>
    <row r="302" spans="2:53" ht="13">
      <c r="B302" s="58" t="s">
        <v>95</v>
      </c>
      <c r="C302" s="58"/>
      <c r="D302" s="58"/>
      <c r="E302" s="58"/>
      <c r="F302" s="58"/>
      <c r="G302" s="58"/>
      <c r="H302" s="1100" t="s">
        <v>1698</v>
      </c>
      <c r="I302" s="1102"/>
      <c r="J302" s="1102"/>
      <c r="K302" s="1102"/>
      <c r="L302" s="1102"/>
      <c r="M302" s="1102"/>
      <c r="N302" s="7" t="s">
        <v>220</v>
      </c>
      <c r="O302" s="7"/>
      <c r="P302" s="1150"/>
      <c r="Q302" s="1150"/>
      <c r="R302" s="1150"/>
      <c r="S302" s="58"/>
      <c r="T302" s="58" t="s">
        <v>95</v>
      </c>
      <c r="V302" s="58"/>
      <c r="W302" s="58"/>
      <c r="X302" s="58"/>
      <c r="Y302" s="58"/>
      <c r="AA302" s="1100" t="s">
        <v>1691</v>
      </c>
      <c r="AB302" s="1102"/>
      <c r="AC302" s="1102"/>
      <c r="AD302" s="1102"/>
      <c r="AE302" s="1102"/>
      <c r="AF302" s="1102"/>
      <c r="AG302" s="7" t="s">
        <v>220</v>
      </c>
      <c r="AH302" s="7"/>
      <c r="AI302" s="1150"/>
      <c r="AJ302" s="1150"/>
      <c r="AK302" s="1150"/>
      <c r="BA302" s="61"/>
    </row>
    <row r="303" spans="2:53" ht="13">
      <c r="B303" s="58" t="s">
        <v>96</v>
      </c>
      <c r="C303" s="58"/>
      <c r="D303" s="58"/>
      <c r="E303" s="58"/>
      <c r="F303" s="58"/>
      <c r="G303" s="58"/>
      <c r="H303" s="1160" t="s">
        <v>1699</v>
      </c>
      <c r="I303" s="1257"/>
      <c r="J303" s="1257"/>
      <c r="K303" s="1257"/>
      <c r="L303" s="1257"/>
      <c r="M303" s="1257"/>
      <c r="N303" s="60"/>
      <c r="O303" s="60"/>
      <c r="P303" s="62"/>
      <c r="Q303" s="62"/>
      <c r="R303" s="62"/>
      <c r="S303" s="58"/>
      <c r="T303" s="58" t="s">
        <v>96</v>
      </c>
      <c r="V303" s="58"/>
      <c r="W303" s="58"/>
      <c r="X303" s="58"/>
      <c r="Y303" s="58"/>
      <c r="AA303" s="1160" t="s">
        <v>1692</v>
      </c>
      <c r="AB303" s="1257"/>
      <c r="AC303" s="1257"/>
      <c r="AD303" s="1257"/>
      <c r="AE303" s="1257"/>
      <c r="AF303" s="1257"/>
      <c r="AG303" s="60"/>
      <c r="AH303" s="60"/>
      <c r="AI303" s="62"/>
      <c r="AJ303" s="62"/>
      <c r="AK303" s="62"/>
      <c r="BA303" s="61"/>
    </row>
    <row r="304" spans="2:53" ht="13">
      <c r="B304" s="58" t="s">
        <v>82</v>
      </c>
      <c r="C304" s="58"/>
      <c r="D304" s="58"/>
      <c r="E304" s="58"/>
      <c r="F304" s="58"/>
      <c r="G304" s="58"/>
      <c r="H304" s="1086" t="s">
        <v>1701</v>
      </c>
      <c r="I304" s="1086"/>
      <c r="J304" s="1086"/>
      <c r="K304" s="1086"/>
      <c r="L304" s="1086"/>
      <c r="M304" s="1086"/>
      <c r="N304" s="1087"/>
      <c r="O304" s="1087"/>
      <c r="P304" s="1087"/>
      <c r="Q304" s="1087"/>
      <c r="R304" s="1087"/>
      <c r="S304" s="58"/>
      <c r="T304" s="58" t="s">
        <v>82</v>
      </c>
      <c r="V304" s="58"/>
      <c r="W304" s="58"/>
      <c r="X304" s="58"/>
      <c r="Y304" s="58"/>
      <c r="AA304" s="1086" t="s">
        <v>1693</v>
      </c>
      <c r="AB304" s="1086"/>
      <c r="AC304" s="1086"/>
      <c r="AD304" s="1086"/>
      <c r="AE304" s="1086"/>
      <c r="AF304" s="1086"/>
      <c r="AG304" s="1087"/>
      <c r="AH304" s="1087"/>
      <c r="AI304" s="1087"/>
      <c r="AJ304" s="1087"/>
      <c r="AK304" s="1087"/>
      <c r="BA304" s="61"/>
    </row>
    <row r="305" spans="1:53" ht="13">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087" t="s">
        <v>1702</v>
      </c>
      <c r="I306" s="1087"/>
      <c r="J306" s="1087"/>
      <c r="K306" s="1087"/>
      <c r="L306" s="1087"/>
      <c r="M306" s="1087"/>
      <c r="N306" s="1087"/>
      <c r="O306" s="1087"/>
      <c r="P306" s="1087"/>
      <c r="Q306" s="1087"/>
      <c r="R306" s="1087"/>
      <c r="S306" s="58"/>
      <c r="T306" s="58" t="s">
        <v>389</v>
      </c>
      <c r="V306" s="58"/>
      <c r="W306" s="58"/>
      <c r="X306" s="58"/>
      <c r="Y306" s="58"/>
      <c r="AA306" s="1087" t="s">
        <v>1709</v>
      </c>
      <c r="AB306" s="1087"/>
      <c r="AC306" s="1087"/>
      <c r="AD306" s="1087"/>
      <c r="AE306" s="1087"/>
      <c r="AF306" s="1087"/>
      <c r="AG306" s="1087"/>
      <c r="AH306" s="1087"/>
      <c r="AI306" s="1087"/>
      <c r="AJ306" s="1087"/>
      <c r="AK306" s="1087"/>
      <c r="BA306" s="61"/>
    </row>
    <row r="307" spans="1:53" ht="13">
      <c r="B307" s="58" t="s">
        <v>518</v>
      </c>
      <c r="C307" s="58"/>
      <c r="D307" s="58"/>
      <c r="E307" s="58"/>
      <c r="F307" s="58"/>
      <c r="H307" s="1086" t="s">
        <v>1703</v>
      </c>
      <c r="I307" s="1086"/>
      <c r="J307" s="1086"/>
      <c r="K307" s="1086"/>
      <c r="L307" s="1086"/>
      <c r="M307" s="1086"/>
      <c r="N307" s="1086"/>
      <c r="O307" s="1086"/>
      <c r="P307" s="1086"/>
      <c r="Q307" s="1086"/>
      <c r="R307" s="1086"/>
      <c r="S307" s="58"/>
      <c r="T307" s="58" t="s">
        <v>518</v>
      </c>
      <c r="V307" s="58"/>
      <c r="W307" s="58"/>
      <c r="X307" s="58"/>
      <c r="Y307" s="58"/>
      <c r="AA307" s="1086"/>
      <c r="AB307" s="1086"/>
      <c r="AC307" s="1086"/>
      <c r="AD307" s="1086"/>
      <c r="AE307" s="1086"/>
      <c r="AF307" s="1086"/>
      <c r="AG307" s="1086"/>
      <c r="AH307" s="1086"/>
      <c r="AI307" s="1086"/>
      <c r="AJ307" s="1086"/>
      <c r="AK307" s="1086"/>
      <c r="BA307" s="61"/>
    </row>
    <row r="308" spans="1:53" ht="13">
      <c r="B308" s="58" t="s">
        <v>519</v>
      </c>
      <c r="C308" s="58"/>
      <c r="D308" s="58"/>
      <c r="E308" s="58"/>
      <c r="F308" s="58"/>
      <c r="H308" s="1086" t="s">
        <v>1704</v>
      </c>
      <c r="I308" s="1086"/>
      <c r="J308" s="1086"/>
      <c r="K308" s="1086"/>
      <c r="L308" s="1086"/>
      <c r="M308" s="1086"/>
      <c r="N308" s="1086"/>
      <c r="O308" s="1086"/>
      <c r="P308" s="1086"/>
      <c r="Q308" s="1086"/>
      <c r="R308" s="1086"/>
      <c r="S308" s="58"/>
      <c r="T308" s="58" t="s">
        <v>81</v>
      </c>
      <c r="V308" s="58"/>
      <c r="W308" s="58"/>
      <c r="X308" s="58"/>
      <c r="Y308" s="58"/>
      <c r="AA308" s="1086"/>
      <c r="AB308" s="1086"/>
      <c r="AC308" s="1086"/>
      <c r="AD308" s="1086"/>
      <c r="AE308" s="1086"/>
      <c r="AF308" s="1086"/>
      <c r="AG308" s="1086"/>
      <c r="AH308" s="1086"/>
      <c r="AI308" s="1086"/>
      <c r="AJ308" s="1086"/>
      <c r="AK308" s="1086"/>
      <c r="BA308" s="61"/>
    </row>
    <row r="309" spans="1:53" ht="13">
      <c r="B309" s="58" t="s">
        <v>94</v>
      </c>
      <c r="C309" s="58"/>
      <c r="D309" s="58"/>
      <c r="E309" s="58"/>
      <c r="F309" s="58"/>
      <c r="H309" s="1086" t="s">
        <v>1705</v>
      </c>
      <c r="I309" s="1086"/>
      <c r="J309" s="1086"/>
      <c r="K309" s="1086"/>
      <c r="L309" s="1086"/>
      <c r="M309" s="1086"/>
      <c r="N309" s="1086"/>
      <c r="O309" s="1086"/>
      <c r="P309" s="1086"/>
      <c r="Q309" s="1086"/>
      <c r="R309" s="1086"/>
      <c r="S309" s="58"/>
      <c r="T309" s="58" t="s">
        <v>94</v>
      </c>
      <c r="V309" s="58"/>
      <c r="W309" s="58"/>
      <c r="X309" s="58"/>
      <c r="Y309" s="58"/>
      <c r="AA309" s="1086"/>
      <c r="AB309" s="1086"/>
      <c r="AC309" s="1086"/>
      <c r="AD309" s="1086"/>
      <c r="AE309" s="1086"/>
      <c r="AF309" s="1086"/>
      <c r="AG309" s="1086"/>
      <c r="AH309" s="1086"/>
      <c r="AI309" s="1086"/>
      <c r="AJ309" s="1086"/>
      <c r="AK309" s="1086"/>
      <c r="BA309" s="61"/>
    </row>
    <row r="310" spans="1:53" ht="13">
      <c r="B310" s="58" t="s">
        <v>95</v>
      </c>
      <c r="C310" s="58"/>
      <c r="D310" s="58"/>
      <c r="E310" s="58"/>
      <c r="F310" s="58"/>
      <c r="G310" s="58"/>
      <c r="H310" s="1100" t="s">
        <v>1706</v>
      </c>
      <c r="I310" s="1102"/>
      <c r="J310" s="1102"/>
      <c r="K310" s="1102"/>
      <c r="L310" s="1102"/>
      <c r="M310" s="1102"/>
      <c r="N310" s="7" t="s">
        <v>220</v>
      </c>
      <c r="O310" s="7"/>
      <c r="P310" s="1150"/>
      <c r="Q310" s="1150"/>
      <c r="R310" s="1150"/>
      <c r="S310" s="58"/>
      <c r="T310" s="58" t="s">
        <v>95</v>
      </c>
      <c r="V310" s="58"/>
      <c r="W310" s="58"/>
      <c r="X310" s="58"/>
      <c r="Y310" s="58"/>
      <c r="AA310" s="1101"/>
      <c r="AB310" s="1101"/>
      <c r="AC310" s="1101"/>
      <c r="AD310" s="1101"/>
      <c r="AE310" s="1101"/>
      <c r="AF310" s="1101"/>
      <c r="AG310" s="7" t="s">
        <v>220</v>
      </c>
      <c r="AH310" s="7"/>
      <c r="AI310" s="1150"/>
      <c r="AJ310" s="1150"/>
      <c r="AK310" s="1150"/>
      <c r="BA310" s="61"/>
    </row>
    <row r="311" spans="1:53" ht="13">
      <c r="B311" s="58" t="s">
        <v>96</v>
      </c>
      <c r="C311" s="58"/>
      <c r="D311" s="58"/>
      <c r="E311" s="58"/>
      <c r="F311" s="58"/>
      <c r="G311" s="58"/>
      <c r="H311" s="1160" t="s">
        <v>1707</v>
      </c>
      <c r="I311" s="1257"/>
      <c r="J311" s="1257"/>
      <c r="K311" s="1257"/>
      <c r="L311" s="1257"/>
      <c r="M311" s="1257"/>
      <c r="N311" s="60"/>
      <c r="O311" s="60"/>
      <c r="P311" s="62"/>
      <c r="Q311" s="62"/>
      <c r="R311" s="62"/>
      <c r="S311" s="58"/>
      <c r="T311" s="58" t="s">
        <v>96</v>
      </c>
      <c r="V311" s="58"/>
      <c r="W311" s="58"/>
      <c r="X311" s="58"/>
      <c r="Y311" s="58"/>
      <c r="AA311" s="1122"/>
      <c r="AB311" s="1122"/>
      <c r="AC311" s="1122"/>
      <c r="AD311" s="1122"/>
      <c r="AE311" s="1122"/>
      <c r="AF311" s="1122"/>
      <c r="AG311" s="60"/>
      <c r="AH311" s="60"/>
      <c r="AI311" s="62"/>
      <c r="AJ311" s="62"/>
      <c r="AK311" s="62"/>
      <c r="BA311" s="61"/>
    </row>
    <row r="312" spans="1:53" ht="13">
      <c r="B312" s="58" t="s">
        <v>82</v>
      </c>
      <c r="C312" s="58"/>
      <c r="D312" s="58"/>
      <c r="E312" s="58"/>
      <c r="F312" s="58"/>
      <c r="G312" s="58"/>
      <c r="H312" s="1086" t="s">
        <v>1708</v>
      </c>
      <c r="I312" s="1086"/>
      <c r="J312" s="1086"/>
      <c r="K312" s="1086"/>
      <c r="L312" s="1086"/>
      <c r="M312" s="1086"/>
      <c r="N312" s="1087"/>
      <c r="O312" s="1087"/>
      <c r="P312" s="1087"/>
      <c r="Q312" s="1087"/>
      <c r="R312" s="1087"/>
      <c r="S312" s="58"/>
      <c r="T312" s="58" t="s">
        <v>82</v>
      </c>
      <c r="V312" s="58"/>
      <c r="W312" s="58"/>
      <c r="X312" s="58"/>
      <c r="Y312" s="58"/>
      <c r="AA312" s="1086"/>
      <c r="AB312" s="1086"/>
      <c r="AC312" s="1086"/>
      <c r="AD312" s="1086"/>
      <c r="AE312" s="1086"/>
      <c r="AF312" s="1086"/>
      <c r="AG312" s="1087"/>
      <c r="AH312" s="1087"/>
      <c r="AI312" s="1087"/>
      <c r="AJ312" s="1087"/>
      <c r="AK312" s="1087"/>
      <c r="BA312" s="61"/>
    </row>
    <row r="313" spans="1:53" ht="13">
      <c r="BA313" s="61"/>
    </row>
    <row r="314" spans="1:53" ht="13">
      <c r="B314" s="7" t="s">
        <v>1007</v>
      </c>
      <c r="C314" s="58"/>
      <c r="D314" s="58"/>
      <c r="E314" s="58"/>
      <c r="F314" s="58"/>
      <c r="H314" s="1260" t="s">
        <v>1710</v>
      </c>
      <c r="I314" s="1087"/>
      <c r="J314" s="1087"/>
      <c r="K314" s="1087"/>
      <c r="L314" s="1087"/>
      <c r="M314" s="1087"/>
      <c r="N314" s="1087"/>
      <c r="O314" s="1087"/>
      <c r="P314" s="1087"/>
      <c r="Q314" s="1087"/>
      <c r="R314" s="1087"/>
      <c r="T314" s="58" t="s">
        <v>390</v>
      </c>
      <c r="V314" s="58"/>
      <c r="W314" s="58"/>
      <c r="X314" s="58"/>
      <c r="Y314" s="58"/>
      <c r="AA314" s="1087" t="s">
        <v>1716</v>
      </c>
      <c r="AB314" s="1087"/>
      <c r="AC314" s="1087"/>
      <c r="AD314" s="1087"/>
      <c r="AE314" s="1087"/>
      <c r="AF314" s="1087"/>
      <c r="AG314" s="1087"/>
      <c r="AH314" s="1087"/>
      <c r="AI314" s="1087"/>
      <c r="AJ314" s="1087"/>
      <c r="AK314" s="1087"/>
      <c r="BA314" s="61"/>
    </row>
    <row r="315" spans="1:53" ht="12.75" customHeight="1">
      <c r="B315" s="58" t="s">
        <v>518</v>
      </c>
      <c r="C315" s="58"/>
      <c r="D315" s="58"/>
      <c r="E315" s="58"/>
      <c r="F315" s="58"/>
      <c r="H315" s="1086" t="s">
        <v>1711</v>
      </c>
      <c r="I315" s="1086"/>
      <c r="J315" s="1086"/>
      <c r="K315" s="1086"/>
      <c r="L315" s="1086"/>
      <c r="M315" s="1086"/>
      <c r="N315" s="1086"/>
      <c r="O315" s="1086"/>
      <c r="P315" s="1086"/>
      <c r="Q315" s="1086"/>
      <c r="R315" s="1086"/>
      <c r="T315" s="58" t="s">
        <v>518</v>
      </c>
      <c r="V315" s="58"/>
      <c r="W315" s="58"/>
      <c r="X315" s="58"/>
      <c r="Y315" s="58"/>
      <c r="AA315" s="1086" t="s">
        <v>1717</v>
      </c>
      <c r="AB315" s="1086"/>
      <c r="AC315" s="1086"/>
      <c r="AD315" s="1086"/>
      <c r="AE315" s="1086"/>
      <c r="AF315" s="1086"/>
      <c r="AG315" s="1086"/>
      <c r="AH315" s="1086"/>
      <c r="AI315" s="1086"/>
      <c r="AJ315" s="1086"/>
      <c r="AK315" s="1086"/>
      <c r="BA315" s="61"/>
    </row>
    <row r="316" spans="1:53" ht="13">
      <c r="B316" s="58" t="s">
        <v>519</v>
      </c>
      <c r="C316" s="58"/>
      <c r="D316" s="58"/>
      <c r="E316" s="58"/>
      <c r="F316" s="58"/>
      <c r="H316" s="1270" t="s">
        <v>1712</v>
      </c>
      <c r="I316" s="1086"/>
      <c r="J316" s="1086"/>
      <c r="K316" s="1086"/>
      <c r="L316" s="1086"/>
      <c r="M316" s="1086"/>
      <c r="N316" s="1086"/>
      <c r="O316" s="1086"/>
      <c r="P316" s="1086"/>
      <c r="Q316" s="1086"/>
      <c r="R316" s="1086"/>
      <c r="T316" s="58" t="s">
        <v>81</v>
      </c>
      <c r="V316" s="58"/>
      <c r="W316" s="58"/>
      <c r="X316" s="58"/>
      <c r="Y316" s="58"/>
      <c r="AA316" s="1086" t="s">
        <v>1718</v>
      </c>
      <c r="AB316" s="1086"/>
      <c r="AC316" s="1086"/>
      <c r="AD316" s="1086"/>
      <c r="AE316" s="1086"/>
      <c r="AF316" s="1086"/>
      <c r="AG316" s="1086"/>
      <c r="AH316" s="1086"/>
      <c r="AI316" s="1086"/>
      <c r="AJ316" s="1086"/>
      <c r="AK316" s="1086"/>
      <c r="BA316" s="61"/>
    </row>
    <row r="317" spans="1:53" ht="12.75" customHeight="1">
      <c r="A317" s="39"/>
      <c r="B317" s="58" t="s">
        <v>94</v>
      </c>
      <c r="C317" s="58"/>
      <c r="D317" s="58"/>
      <c r="E317" s="58"/>
      <c r="F317" s="58"/>
      <c r="H317" s="1270" t="s">
        <v>1713</v>
      </c>
      <c r="I317" s="1086"/>
      <c r="J317" s="1086"/>
      <c r="K317" s="1086"/>
      <c r="L317" s="1086"/>
      <c r="M317" s="1086"/>
      <c r="N317" s="1086"/>
      <c r="O317" s="1086"/>
      <c r="P317" s="1086"/>
      <c r="Q317" s="1086"/>
      <c r="R317" s="1086"/>
      <c r="T317" s="58" t="s">
        <v>94</v>
      </c>
      <c r="V317" s="58"/>
      <c r="W317" s="58"/>
      <c r="X317" s="58"/>
      <c r="Y317" s="58"/>
      <c r="AA317" s="1086" t="s">
        <v>1719</v>
      </c>
      <c r="AB317" s="1086"/>
      <c r="AC317" s="1086"/>
      <c r="AD317" s="1086"/>
      <c r="AE317" s="1086"/>
      <c r="AF317" s="1086"/>
      <c r="AG317" s="1086"/>
      <c r="AH317" s="1086"/>
      <c r="AI317" s="1086"/>
      <c r="AJ317" s="1086"/>
      <c r="AK317" s="1086"/>
      <c r="AL317" s="39"/>
    </row>
    <row r="318" spans="1:53" ht="13">
      <c r="A318" s="39"/>
      <c r="B318" s="58" t="s">
        <v>95</v>
      </c>
      <c r="C318" s="58"/>
      <c r="D318" s="58"/>
      <c r="E318" s="58"/>
      <c r="F318" s="58"/>
      <c r="G318" s="58"/>
      <c r="H318" s="1102" t="s">
        <v>1714</v>
      </c>
      <c r="I318" s="1102"/>
      <c r="J318" s="1102"/>
      <c r="K318" s="1102"/>
      <c r="L318" s="1102"/>
      <c r="M318" s="1102"/>
      <c r="N318" s="7" t="s">
        <v>220</v>
      </c>
      <c r="O318" s="7"/>
      <c r="P318" s="1150"/>
      <c r="Q318" s="1150"/>
      <c r="R318" s="1150"/>
      <c r="S318" s="58"/>
      <c r="T318" s="58" t="s">
        <v>95</v>
      </c>
      <c r="V318" s="58"/>
      <c r="W318" s="58"/>
      <c r="X318" s="58"/>
      <c r="Y318" s="58"/>
      <c r="AA318" s="1100" t="s">
        <v>1720</v>
      </c>
      <c r="AB318" s="1102"/>
      <c r="AC318" s="1102"/>
      <c r="AD318" s="1102"/>
      <c r="AE318" s="1102"/>
      <c r="AF318" s="1102"/>
      <c r="AG318" s="7" t="s">
        <v>220</v>
      </c>
      <c r="AH318" s="7"/>
      <c r="AI318" s="1150"/>
      <c r="AJ318" s="1150"/>
      <c r="AK318" s="1150"/>
      <c r="AL318" s="39"/>
    </row>
    <row r="319" spans="1:53" ht="13">
      <c r="A319" s="39"/>
      <c r="B319" s="58" t="s">
        <v>96</v>
      </c>
      <c r="C319" s="58"/>
      <c r="D319" s="58"/>
      <c r="E319" s="58"/>
      <c r="F319" s="58"/>
      <c r="G319" s="58"/>
      <c r="H319" s="1160" t="s">
        <v>642</v>
      </c>
      <c r="I319" s="1257"/>
      <c r="J319" s="1257"/>
      <c r="K319" s="1257"/>
      <c r="L319" s="1257"/>
      <c r="M319" s="1257"/>
      <c r="N319" s="60"/>
      <c r="O319" s="60"/>
      <c r="P319" s="62"/>
      <c r="Q319" s="62"/>
      <c r="R319" s="62"/>
      <c r="S319" s="58"/>
      <c r="T319" s="58" t="s">
        <v>96</v>
      </c>
      <c r="V319" s="58"/>
      <c r="W319" s="58"/>
      <c r="X319" s="58"/>
      <c r="Y319" s="58"/>
      <c r="AA319" s="1160" t="s">
        <v>1721</v>
      </c>
      <c r="AB319" s="1257"/>
      <c r="AC319" s="1257"/>
      <c r="AD319" s="1257"/>
      <c r="AE319" s="1257"/>
      <c r="AF319" s="1257"/>
      <c r="AG319" s="60"/>
      <c r="AH319" s="60"/>
      <c r="AI319" s="62"/>
      <c r="AJ319" s="62"/>
      <c r="AK319" s="62"/>
      <c r="AL319" s="39"/>
    </row>
    <row r="320" spans="1:53" ht="13">
      <c r="A320" s="39"/>
      <c r="B320" s="58" t="s">
        <v>82</v>
      </c>
      <c r="C320" s="58"/>
      <c r="D320" s="58"/>
      <c r="E320" s="58"/>
      <c r="F320" s="58"/>
      <c r="G320" s="58"/>
      <c r="H320" s="1086" t="s">
        <v>1715</v>
      </c>
      <c r="I320" s="1086"/>
      <c r="J320" s="1086"/>
      <c r="K320" s="1086"/>
      <c r="L320" s="1086"/>
      <c r="M320" s="1086"/>
      <c r="N320" s="1087"/>
      <c r="O320" s="1087"/>
      <c r="P320" s="1087"/>
      <c r="Q320" s="1087"/>
      <c r="R320" s="1087"/>
      <c r="S320" s="58"/>
      <c r="T320" s="58" t="s">
        <v>82</v>
      </c>
      <c r="V320" s="58"/>
      <c r="W320" s="58"/>
      <c r="X320" s="58"/>
      <c r="Y320" s="58"/>
      <c r="AA320" s="1086" t="s">
        <v>1722</v>
      </c>
      <c r="AB320" s="1086"/>
      <c r="AC320" s="1086"/>
      <c r="AD320" s="1086"/>
      <c r="AE320" s="1086"/>
      <c r="AF320" s="1086"/>
      <c r="AG320" s="1087"/>
      <c r="AH320" s="1087"/>
      <c r="AI320" s="1087"/>
      <c r="AJ320" s="1087"/>
      <c r="AK320" s="1087"/>
      <c r="AL320" s="39"/>
    </row>
    <row r="321" spans="1:53" ht="13">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3">
      <c r="A322" s="39"/>
      <c r="B322" s="58" t="s">
        <v>391</v>
      </c>
      <c r="C322" s="58"/>
      <c r="D322" s="58"/>
      <c r="E322" s="58"/>
      <c r="F322" s="58"/>
      <c r="H322" s="1087" t="s">
        <v>1723</v>
      </c>
      <c r="I322" s="1087"/>
      <c r="J322" s="1087"/>
      <c r="K322" s="1087"/>
      <c r="L322" s="1087"/>
      <c r="M322" s="1087"/>
      <c r="N322" s="1087"/>
      <c r="O322" s="1087"/>
      <c r="P322" s="1087"/>
      <c r="Q322" s="1087"/>
      <c r="R322" s="1087"/>
      <c r="T322" s="58" t="s">
        <v>392</v>
      </c>
      <c r="V322" s="58"/>
      <c r="W322" s="58"/>
      <c r="X322" s="58"/>
      <c r="Y322" s="58"/>
      <c r="AA322" s="1087" t="s">
        <v>642</v>
      </c>
      <c r="AB322" s="1087"/>
      <c r="AC322" s="1087"/>
      <c r="AD322" s="1087"/>
      <c r="AE322" s="1087"/>
      <c r="AF322" s="1087"/>
      <c r="AG322" s="1087"/>
      <c r="AH322" s="1087"/>
      <c r="AI322" s="1087"/>
      <c r="AJ322" s="1087"/>
      <c r="AK322" s="1087"/>
      <c r="AL322" s="39"/>
    </row>
    <row r="323" spans="1:53" ht="13">
      <c r="A323" s="39"/>
      <c r="B323" s="58" t="s">
        <v>518</v>
      </c>
      <c r="C323" s="58"/>
      <c r="D323" s="58"/>
      <c r="E323" s="58"/>
      <c r="F323" s="58"/>
      <c r="H323" s="1086" t="s">
        <v>1724</v>
      </c>
      <c r="I323" s="1086"/>
      <c r="J323" s="1086"/>
      <c r="K323" s="1086"/>
      <c r="L323" s="1086"/>
      <c r="M323" s="1086"/>
      <c r="N323" s="1086"/>
      <c r="O323" s="1086"/>
      <c r="P323" s="1086"/>
      <c r="Q323" s="1086"/>
      <c r="R323" s="1086"/>
      <c r="T323" s="58" t="s">
        <v>518</v>
      </c>
      <c r="V323" s="58"/>
      <c r="W323" s="58"/>
      <c r="X323" s="58"/>
      <c r="Y323" s="58"/>
      <c r="AA323" s="1086"/>
      <c r="AB323" s="1086"/>
      <c r="AC323" s="1086"/>
      <c r="AD323" s="1086"/>
      <c r="AE323" s="1086"/>
      <c r="AF323" s="1086"/>
      <c r="AG323" s="1086"/>
      <c r="AH323" s="1086"/>
      <c r="AI323" s="1086"/>
      <c r="AJ323" s="1086"/>
      <c r="AK323" s="1086"/>
      <c r="AL323" s="39"/>
    </row>
    <row r="324" spans="1:53" ht="12.75" customHeight="1">
      <c r="A324" s="39"/>
      <c r="B324" s="58" t="s">
        <v>519</v>
      </c>
      <c r="C324" s="58"/>
      <c r="D324" s="58"/>
      <c r="E324" s="58"/>
      <c r="F324" s="58"/>
      <c r="H324" s="1086" t="s">
        <v>1725</v>
      </c>
      <c r="I324" s="1086"/>
      <c r="J324" s="1086"/>
      <c r="K324" s="1086"/>
      <c r="L324" s="1086"/>
      <c r="M324" s="1086"/>
      <c r="N324" s="1086"/>
      <c r="O324" s="1086"/>
      <c r="P324" s="1086"/>
      <c r="Q324" s="1086"/>
      <c r="R324" s="1086"/>
      <c r="T324" s="58" t="s">
        <v>81</v>
      </c>
      <c r="V324" s="58"/>
      <c r="W324" s="58"/>
      <c r="X324" s="58"/>
      <c r="Y324" s="58"/>
      <c r="AA324" s="1086"/>
      <c r="AB324" s="1086"/>
      <c r="AC324" s="1086"/>
      <c r="AD324" s="1086"/>
      <c r="AE324" s="1086"/>
      <c r="AF324" s="1086"/>
      <c r="AG324" s="1086"/>
      <c r="AH324" s="1086"/>
      <c r="AI324" s="1086"/>
      <c r="AJ324" s="1086"/>
      <c r="AK324" s="1086"/>
      <c r="AL324" s="39"/>
    </row>
    <row r="325" spans="1:53" ht="13">
      <c r="A325" s="39"/>
      <c r="B325" s="58" t="s">
        <v>94</v>
      </c>
      <c r="C325" s="58"/>
      <c r="D325" s="58"/>
      <c r="E325" s="58"/>
      <c r="F325" s="58"/>
      <c r="H325" s="1086" t="s">
        <v>1726</v>
      </c>
      <c r="I325" s="1086"/>
      <c r="J325" s="1086"/>
      <c r="K325" s="1086"/>
      <c r="L325" s="1086"/>
      <c r="M325" s="1086"/>
      <c r="N325" s="1086"/>
      <c r="O325" s="1086"/>
      <c r="P325" s="1086"/>
      <c r="Q325" s="1086"/>
      <c r="R325" s="1086"/>
      <c r="T325" s="58" t="s">
        <v>94</v>
      </c>
      <c r="V325" s="58"/>
      <c r="W325" s="58"/>
      <c r="X325" s="58"/>
      <c r="Y325" s="58"/>
      <c r="AA325" s="1086"/>
      <c r="AB325" s="1086"/>
      <c r="AC325" s="1086"/>
      <c r="AD325" s="1086"/>
      <c r="AE325" s="1086"/>
      <c r="AF325" s="1086"/>
      <c r="AG325" s="1086"/>
      <c r="AH325" s="1086"/>
      <c r="AI325" s="1086"/>
      <c r="AJ325" s="1086"/>
      <c r="AK325" s="1086"/>
      <c r="AL325" s="39"/>
    </row>
    <row r="326" spans="1:53" ht="13">
      <c r="A326" s="39"/>
      <c r="B326" s="58" t="s">
        <v>95</v>
      </c>
      <c r="C326" s="58"/>
      <c r="D326" s="58"/>
      <c r="E326" s="58"/>
      <c r="F326" s="58"/>
      <c r="G326" s="58"/>
      <c r="H326" s="1582" t="s">
        <v>1727</v>
      </c>
      <c r="I326" s="1582"/>
      <c r="J326" s="1582"/>
      <c r="K326" s="1582"/>
      <c r="L326" s="1582"/>
      <c r="M326" s="1582"/>
      <c r="N326" s="7" t="s">
        <v>220</v>
      </c>
      <c r="O326" s="7"/>
      <c r="P326" s="1150"/>
      <c r="Q326" s="1150"/>
      <c r="R326" s="1150"/>
      <c r="S326" s="58"/>
      <c r="T326" s="58" t="s">
        <v>95</v>
      </c>
      <c r="V326" s="58"/>
      <c r="W326" s="58"/>
      <c r="X326" s="58"/>
      <c r="Y326" s="58"/>
      <c r="AA326" s="1101"/>
      <c r="AB326" s="1101"/>
      <c r="AC326" s="1101"/>
      <c r="AD326" s="1101"/>
      <c r="AE326" s="1101"/>
      <c r="AF326" s="1101"/>
      <c r="AG326" s="7" t="s">
        <v>220</v>
      </c>
      <c r="AH326" s="7"/>
      <c r="AI326" s="1150"/>
      <c r="AJ326" s="1150"/>
      <c r="AK326" s="1150"/>
      <c r="AL326" s="39"/>
    </row>
    <row r="327" spans="1:53" ht="12.75" customHeight="1">
      <c r="A327" s="39"/>
      <c r="B327" s="58" t="s">
        <v>96</v>
      </c>
      <c r="C327" s="58"/>
      <c r="D327" s="58"/>
      <c r="E327" s="58"/>
      <c r="F327" s="58"/>
      <c r="G327" s="58"/>
      <c r="H327" s="1582" t="s">
        <v>1728</v>
      </c>
      <c r="I327" s="1582"/>
      <c r="J327" s="1582"/>
      <c r="K327" s="1582"/>
      <c r="L327" s="1582"/>
      <c r="M327" s="1582"/>
      <c r="N327" s="60"/>
      <c r="O327" s="60"/>
      <c r="P327" s="62"/>
      <c r="Q327" s="62"/>
      <c r="R327" s="62"/>
      <c r="S327" s="58"/>
      <c r="T327" s="58" t="s">
        <v>96</v>
      </c>
      <c r="V327" s="58"/>
      <c r="W327" s="58"/>
      <c r="X327" s="58"/>
      <c r="Y327" s="58"/>
      <c r="AA327" s="1122"/>
      <c r="AB327" s="1122"/>
      <c r="AC327" s="1122"/>
      <c r="AD327" s="1122"/>
      <c r="AE327" s="1122"/>
      <c r="AF327" s="1122"/>
      <c r="AG327" s="60"/>
      <c r="AH327" s="60"/>
      <c r="AI327" s="62"/>
      <c r="AJ327" s="62"/>
      <c r="AK327" s="62"/>
      <c r="AL327" s="39"/>
    </row>
    <row r="328" spans="1:53" ht="12.75" customHeight="1">
      <c r="A328" s="39"/>
      <c r="B328" s="58" t="s">
        <v>82</v>
      </c>
      <c r="C328" s="58"/>
      <c r="D328" s="58"/>
      <c r="E328" s="58"/>
      <c r="F328" s="58"/>
      <c r="G328" s="58"/>
      <c r="H328" s="1086" t="s">
        <v>1729</v>
      </c>
      <c r="I328" s="1086"/>
      <c r="J328" s="1086"/>
      <c r="K328" s="1086"/>
      <c r="L328" s="1086"/>
      <c r="M328" s="1086"/>
      <c r="N328" s="1087"/>
      <c r="O328" s="1087"/>
      <c r="P328" s="1087"/>
      <c r="Q328" s="1087"/>
      <c r="R328" s="1087"/>
      <c r="S328" s="58"/>
      <c r="T328" s="58" t="s">
        <v>82</v>
      </c>
      <c r="V328" s="58"/>
      <c r="W328" s="58"/>
      <c r="X328" s="58"/>
      <c r="Y328" s="58"/>
      <c r="AA328" s="1086"/>
      <c r="AB328" s="1086"/>
      <c r="AC328" s="1086"/>
      <c r="AD328" s="1086"/>
      <c r="AE328" s="1086"/>
      <c r="AF328" s="1086"/>
      <c r="AG328" s="1087"/>
      <c r="AH328" s="1087"/>
      <c r="AI328" s="1087"/>
      <c r="AJ328" s="1087"/>
      <c r="AK328" s="1087"/>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87" t="s">
        <v>1730</v>
      </c>
      <c r="I330" s="1087"/>
      <c r="J330" s="1087"/>
      <c r="K330" s="1087"/>
      <c r="L330" s="1087"/>
      <c r="M330" s="1087"/>
      <c r="N330" s="1087"/>
      <c r="O330" s="1087"/>
      <c r="P330" s="1087"/>
      <c r="Q330" s="1087"/>
      <c r="R330" s="1087"/>
      <c r="T330" s="422" t="s">
        <v>982</v>
      </c>
      <c r="V330" s="58"/>
      <c r="W330" s="58"/>
      <c r="X330" s="58"/>
      <c r="Y330" s="58"/>
      <c r="AA330" s="1087" t="s">
        <v>1737</v>
      </c>
      <c r="AB330" s="1087"/>
      <c r="AC330" s="1087"/>
      <c r="AD330" s="1087"/>
      <c r="AE330" s="1087"/>
      <c r="AF330" s="1087"/>
      <c r="AG330" s="1087"/>
      <c r="AH330" s="1087"/>
      <c r="AI330" s="1087"/>
      <c r="AJ330" s="1087"/>
      <c r="AK330" s="1087"/>
      <c r="AL330" s="39"/>
    </row>
    <row r="331" spans="1:53" ht="12.75" customHeight="1">
      <c r="B331" s="58" t="s">
        <v>518</v>
      </c>
      <c r="C331" s="248"/>
      <c r="D331" s="248"/>
      <c r="E331" s="248"/>
      <c r="F331" s="248"/>
      <c r="G331" s="3"/>
      <c r="H331" s="1086" t="s">
        <v>1731</v>
      </c>
      <c r="I331" s="1086"/>
      <c r="J331" s="1086"/>
      <c r="K331" s="1086"/>
      <c r="L331" s="1086"/>
      <c r="M331" s="1086"/>
      <c r="N331" s="1086"/>
      <c r="O331" s="1086"/>
      <c r="P331" s="1086"/>
      <c r="Q331" s="1086"/>
      <c r="R331" s="1086"/>
      <c r="T331" s="58" t="s">
        <v>518</v>
      </c>
      <c r="V331" s="58"/>
      <c r="W331" s="58"/>
      <c r="X331" s="58"/>
      <c r="Y331" s="58"/>
      <c r="AA331" s="1086" t="s">
        <v>1665</v>
      </c>
      <c r="AB331" s="1086"/>
      <c r="AC331" s="1086"/>
      <c r="AD331" s="1086"/>
      <c r="AE331" s="1086"/>
      <c r="AF331" s="1086"/>
      <c r="AG331" s="1086"/>
      <c r="AH331" s="1086"/>
      <c r="AI331" s="1086"/>
      <c r="AJ331" s="1086"/>
      <c r="AK331" s="1086"/>
      <c r="AL331" s="39"/>
    </row>
    <row r="332" spans="1:53" ht="12.75" customHeight="1">
      <c r="B332" s="58" t="s">
        <v>81</v>
      </c>
      <c r="C332" s="248"/>
      <c r="D332" s="248"/>
      <c r="E332" s="248"/>
      <c r="F332" s="248"/>
      <c r="G332" s="3"/>
      <c r="H332" s="1086" t="s">
        <v>1732</v>
      </c>
      <c r="I332" s="1086"/>
      <c r="J332" s="1086"/>
      <c r="K332" s="1086"/>
      <c r="L332" s="1086"/>
      <c r="M332" s="1086"/>
      <c r="N332" s="1086"/>
      <c r="O332" s="1086"/>
      <c r="P332" s="1086"/>
      <c r="Q332" s="1086"/>
      <c r="R332" s="1086"/>
      <c r="T332" s="58" t="s">
        <v>81</v>
      </c>
      <c r="V332" s="58"/>
      <c r="W332" s="58"/>
      <c r="X332" s="58"/>
      <c r="Y332" s="58"/>
      <c r="AA332" s="1086" t="s">
        <v>1673</v>
      </c>
      <c r="AB332" s="1086"/>
      <c r="AC332" s="1086"/>
      <c r="AD332" s="1086"/>
      <c r="AE332" s="1086"/>
      <c r="AF332" s="1086"/>
      <c r="AG332" s="1086"/>
      <c r="AH332" s="1086"/>
      <c r="AI332" s="1086"/>
      <c r="AJ332" s="1086"/>
      <c r="AK332" s="1086"/>
      <c r="AL332" s="39"/>
    </row>
    <row r="333" spans="1:53" ht="13">
      <c r="A333" s="39"/>
      <c r="B333" s="58" t="s">
        <v>94</v>
      </c>
      <c r="C333" s="248"/>
      <c r="D333" s="248"/>
      <c r="E333" s="248"/>
      <c r="F333" s="248"/>
      <c r="G333" s="248"/>
      <c r="H333" s="1086" t="s">
        <v>1733</v>
      </c>
      <c r="I333" s="1086"/>
      <c r="J333" s="1086"/>
      <c r="K333" s="1086"/>
      <c r="L333" s="1086"/>
      <c r="M333" s="1086"/>
      <c r="N333" s="1086"/>
      <c r="O333" s="1086"/>
      <c r="P333" s="1086"/>
      <c r="Q333" s="1086"/>
      <c r="R333" s="1086"/>
      <c r="T333" s="58" t="s">
        <v>94</v>
      </c>
      <c r="V333" s="58"/>
      <c r="W333" s="58"/>
      <c r="X333" s="58"/>
      <c r="Y333" s="58"/>
      <c r="AA333" s="1086" t="s">
        <v>1659</v>
      </c>
      <c r="AB333" s="1086"/>
      <c r="AC333" s="1086"/>
      <c r="AD333" s="1086"/>
      <c r="AE333" s="1086"/>
      <c r="AF333" s="1086"/>
      <c r="AG333" s="1086"/>
      <c r="AH333" s="1086"/>
      <c r="AI333" s="1086"/>
      <c r="AJ333" s="1086"/>
      <c r="AK333" s="1086"/>
      <c r="AL333" s="39"/>
    </row>
    <row r="334" spans="1:53" ht="13">
      <c r="A334" s="39"/>
      <c r="B334" s="58" t="s">
        <v>95</v>
      </c>
      <c r="C334" s="248"/>
      <c r="D334" s="248"/>
      <c r="E334" s="248"/>
      <c r="F334" s="248"/>
      <c r="G334" s="248"/>
      <c r="H334" s="1100" t="s">
        <v>1734</v>
      </c>
      <c r="I334" s="1102"/>
      <c r="J334" s="1102"/>
      <c r="K334" s="1102"/>
      <c r="L334" s="1102"/>
      <c r="M334" s="1102"/>
      <c r="N334" s="7" t="s">
        <v>220</v>
      </c>
      <c r="O334" s="7"/>
      <c r="P334" s="1150"/>
      <c r="Q334" s="1150"/>
      <c r="R334" s="1150"/>
      <c r="S334" s="58"/>
      <c r="T334" s="58" t="s">
        <v>95</v>
      </c>
      <c r="V334" s="58"/>
      <c r="W334" s="58"/>
      <c r="X334" s="58"/>
      <c r="Y334" s="58"/>
      <c r="AA334" s="1100" t="s">
        <v>1738</v>
      </c>
      <c r="AB334" s="1102"/>
      <c r="AC334" s="1102"/>
      <c r="AD334" s="1102"/>
      <c r="AE334" s="1102"/>
      <c r="AF334" s="1102"/>
      <c r="AG334" s="7" t="s">
        <v>220</v>
      </c>
      <c r="AH334" s="7"/>
      <c r="AI334" s="1150"/>
      <c r="AJ334" s="1150"/>
      <c r="AK334" s="1150"/>
      <c r="AL334" s="39"/>
    </row>
    <row r="335" spans="1:53" ht="12.75" customHeight="1">
      <c r="A335" s="39"/>
      <c r="B335" s="58" t="s">
        <v>96</v>
      </c>
      <c r="C335" s="248"/>
      <c r="D335" s="248"/>
      <c r="E335" s="248"/>
      <c r="F335" s="248"/>
      <c r="G335" s="248"/>
      <c r="H335" s="1160" t="s">
        <v>1735</v>
      </c>
      <c r="I335" s="1257"/>
      <c r="J335" s="1257"/>
      <c r="K335" s="1257"/>
      <c r="L335" s="1257"/>
      <c r="M335" s="1257"/>
      <c r="N335" s="60"/>
      <c r="O335" s="60"/>
      <c r="P335" s="62"/>
      <c r="Q335" s="62"/>
      <c r="R335" s="62"/>
      <c r="S335" s="58"/>
      <c r="T335" s="58" t="s">
        <v>96</v>
      </c>
      <c r="V335" s="58"/>
      <c r="W335" s="58"/>
      <c r="X335" s="58"/>
      <c r="Y335" s="58"/>
      <c r="AA335" s="1160" t="s">
        <v>1740</v>
      </c>
      <c r="AB335" s="1122"/>
      <c r="AC335" s="1122"/>
      <c r="AD335" s="1122"/>
      <c r="AE335" s="1122"/>
      <c r="AF335" s="1122"/>
      <c r="AG335" s="60"/>
      <c r="AH335" s="60"/>
      <c r="AI335" s="62"/>
      <c r="AJ335" s="62"/>
      <c r="AK335" s="62"/>
      <c r="AL335" s="39"/>
    </row>
    <row r="336" spans="1:53" ht="13">
      <c r="A336" s="39"/>
      <c r="B336" s="58" t="s">
        <v>82</v>
      </c>
      <c r="C336" s="245"/>
      <c r="D336" s="245"/>
      <c r="E336" s="245"/>
      <c r="F336" s="245"/>
      <c r="G336" s="245"/>
      <c r="H336" s="1086" t="s">
        <v>1736</v>
      </c>
      <c r="I336" s="1086"/>
      <c r="J336" s="1086"/>
      <c r="K336" s="1086"/>
      <c r="L336" s="1086"/>
      <c r="M336" s="1086"/>
      <c r="N336" s="1087"/>
      <c r="O336" s="1087"/>
      <c r="P336" s="1087"/>
      <c r="Q336" s="1087"/>
      <c r="R336" s="1087"/>
      <c r="S336" s="58"/>
      <c r="T336" s="58" t="s">
        <v>82</v>
      </c>
      <c r="V336" s="58"/>
      <c r="W336" s="58"/>
      <c r="X336" s="58"/>
      <c r="Y336" s="58"/>
      <c r="AA336" s="1086" t="s">
        <v>1739</v>
      </c>
      <c r="AB336" s="1086"/>
      <c r="AC336" s="1086"/>
      <c r="AD336" s="1086"/>
      <c r="AE336" s="1086"/>
      <c r="AF336" s="1086"/>
      <c r="AG336" s="1087"/>
      <c r="AH336" s="1087"/>
      <c r="AI336" s="1087"/>
      <c r="AJ336" s="1087"/>
      <c r="AK336" s="1087"/>
      <c r="AL336" s="39"/>
      <c r="BA336" s="12" t="s">
        <v>642</v>
      </c>
    </row>
    <row r="337" spans="1:53" ht="13">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3">
      <c r="A338" s="3"/>
      <c r="B338" s="248"/>
      <c r="C338" s="423"/>
      <c r="D338" s="423"/>
      <c r="E338" s="423"/>
      <c r="F338" s="423"/>
      <c r="G338" s="88"/>
      <c r="H338" s="88"/>
      <c r="I338" s="422" t="s">
        <v>983</v>
      </c>
      <c r="P338" s="1087" t="s">
        <v>642</v>
      </c>
      <c r="Q338" s="1087"/>
      <c r="R338" s="1087"/>
      <c r="S338" s="1087"/>
      <c r="T338" s="1087"/>
      <c r="U338" s="1087"/>
      <c r="V338" s="1087"/>
      <c r="W338" s="1087"/>
      <c r="X338" s="1087"/>
      <c r="Y338" s="1087"/>
      <c r="Z338" s="1087"/>
      <c r="AA338" s="1087"/>
      <c r="AB338" s="1087"/>
      <c r="AC338" s="1087"/>
      <c r="AD338" s="1087"/>
      <c r="AE338" s="1087"/>
      <c r="AF338" s="88"/>
      <c r="AG338" s="88"/>
      <c r="AH338" s="88"/>
      <c r="AI338" s="88"/>
      <c r="AJ338" s="88"/>
      <c r="AK338" s="88"/>
      <c r="AL338" s="39"/>
      <c r="BA338" s="12" t="s">
        <v>592</v>
      </c>
    </row>
    <row r="339" spans="1:53" ht="13">
      <c r="A339" s="3"/>
      <c r="B339" s="60"/>
      <c r="C339" s="60"/>
      <c r="D339" s="60"/>
      <c r="E339" s="60"/>
      <c r="F339" s="60"/>
      <c r="G339" s="3"/>
      <c r="H339" s="88"/>
      <c r="I339" s="7" t="s">
        <v>518</v>
      </c>
      <c r="P339" s="1086"/>
      <c r="Q339" s="1086"/>
      <c r="R339" s="1086"/>
      <c r="S339" s="1086"/>
      <c r="T339" s="1086"/>
      <c r="U339" s="1086"/>
      <c r="V339" s="1086"/>
      <c r="W339" s="1086"/>
      <c r="X339" s="1086"/>
      <c r="Y339" s="1086"/>
      <c r="Z339" s="1086"/>
      <c r="AA339" s="1086"/>
      <c r="AB339" s="1086"/>
      <c r="AC339" s="1086"/>
      <c r="AD339" s="1086"/>
      <c r="AE339" s="1086"/>
      <c r="AF339" s="88"/>
      <c r="AG339" s="88"/>
      <c r="AH339" s="88"/>
      <c r="AI339" s="88"/>
      <c r="AJ339" s="88"/>
      <c r="AK339" s="88"/>
      <c r="AL339" s="39"/>
    </row>
    <row r="340" spans="1:53" ht="13">
      <c r="A340" s="3"/>
      <c r="B340" s="60"/>
      <c r="C340" s="60"/>
      <c r="D340" s="60"/>
      <c r="E340" s="60"/>
      <c r="F340" s="60"/>
      <c r="G340" s="3"/>
      <c r="H340" s="88"/>
      <c r="I340" s="7" t="s">
        <v>81</v>
      </c>
      <c r="P340" s="1086"/>
      <c r="Q340" s="1086"/>
      <c r="R340" s="1086"/>
      <c r="S340" s="1086"/>
      <c r="T340" s="1086"/>
      <c r="U340" s="1086"/>
      <c r="V340" s="1086"/>
      <c r="W340" s="1086"/>
      <c r="X340" s="1086"/>
      <c r="Y340" s="1086"/>
      <c r="Z340" s="1086"/>
      <c r="AA340" s="1086"/>
      <c r="AB340" s="1086"/>
      <c r="AC340" s="1086"/>
      <c r="AD340" s="1086"/>
      <c r="AE340" s="1086"/>
      <c r="AF340" s="88"/>
      <c r="AG340" s="88"/>
      <c r="AH340" s="88"/>
      <c r="AI340" s="88"/>
      <c r="AJ340" s="88"/>
      <c r="AK340" s="88"/>
      <c r="AL340" s="39"/>
    </row>
    <row r="341" spans="1:53" ht="12.75" customHeight="1">
      <c r="A341" s="3"/>
      <c r="B341" s="60"/>
      <c r="C341" s="60"/>
      <c r="D341" s="60"/>
      <c r="E341" s="60"/>
      <c r="F341" s="60"/>
      <c r="G341" s="60"/>
      <c r="H341" s="88"/>
      <c r="I341" s="7" t="s">
        <v>94</v>
      </c>
      <c r="P341" s="1086"/>
      <c r="Q341" s="1086"/>
      <c r="R341" s="1086"/>
      <c r="S341" s="1086"/>
      <c r="T341" s="1086"/>
      <c r="U341" s="1086"/>
      <c r="V341" s="1086"/>
      <c r="W341" s="1086"/>
      <c r="X341" s="1086"/>
      <c r="Y341" s="1086"/>
      <c r="Z341" s="1086"/>
      <c r="AA341" s="1086"/>
      <c r="AB341" s="1086"/>
      <c r="AC341" s="1086"/>
      <c r="AD341" s="1086"/>
      <c r="AE341" s="1086"/>
      <c r="AF341" s="88"/>
      <c r="AG341" s="88"/>
      <c r="AH341" s="88"/>
      <c r="AI341" s="88"/>
      <c r="AJ341" s="88"/>
      <c r="AK341" s="88"/>
      <c r="AL341" s="39"/>
    </row>
    <row r="342" spans="1:53" ht="13">
      <c r="A342" s="3"/>
      <c r="B342" s="60"/>
      <c r="C342" s="60"/>
      <c r="D342" s="60"/>
      <c r="E342" s="60"/>
      <c r="F342" s="60"/>
      <c r="G342" s="60"/>
      <c r="H342" s="482"/>
      <c r="I342" s="7" t="s">
        <v>95</v>
      </c>
      <c r="P342" s="1122"/>
      <c r="Q342" s="1122"/>
      <c r="R342" s="1122"/>
      <c r="S342" s="1122"/>
      <c r="T342" s="1122"/>
      <c r="U342" s="1122"/>
      <c r="V342" s="1122"/>
      <c r="W342" s="1122"/>
      <c r="X342" s="1122"/>
      <c r="Y342" s="1122"/>
      <c r="Z342" s="1122"/>
      <c r="AA342" s="7" t="s">
        <v>220</v>
      </c>
      <c r="AB342" s="7"/>
      <c r="AC342" s="1155"/>
      <c r="AD342" s="1155"/>
      <c r="AE342" s="1155"/>
      <c r="AF342" s="482"/>
      <c r="AG342" s="60"/>
      <c r="AH342" s="60"/>
      <c r="AI342" s="423"/>
      <c r="AJ342" s="423"/>
      <c r="AK342" s="423"/>
      <c r="AL342" s="39"/>
    </row>
    <row r="343" spans="1:53" ht="12.75" customHeight="1">
      <c r="A343" s="3"/>
      <c r="B343" s="60"/>
      <c r="C343" s="60"/>
      <c r="D343" s="60"/>
      <c r="E343" s="60"/>
      <c r="F343" s="60"/>
      <c r="G343" s="60"/>
      <c r="H343" s="482"/>
      <c r="I343" s="7" t="s">
        <v>96</v>
      </c>
      <c r="P343" s="1122"/>
      <c r="Q343" s="1122"/>
      <c r="R343" s="1122"/>
      <c r="S343" s="1122"/>
      <c r="T343" s="1122"/>
      <c r="U343" s="1122"/>
      <c r="V343" s="1122"/>
      <c r="W343" s="1122"/>
      <c r="X343" s="1122"/>
      <c r="Y343" s="1122"/>
      <c r="Z343" s="1122"/>
      <c r="AF343" s="482"/>
      <c r="AG343" s="60"/>
      <c r="AH343" s="60"/>
      <c r="AI343" s="62"/>
      <c r="AJ343" s="62"/>
      <c r="AK343" s="62"/>
      <c r="AL343" s="39"/>
    </row>
    <row r="344" spans="1:53" ht="13">
      <c r="A344" s="3"/>
      <c r="B344" s="60"/>
      <c r="C344" s="423"/>
      <c r="D344" s="423"/>
      <c r="E344" s="423"/>
      <c r="F344" s="423"/>
      <c r="G344" s="423"/>
      <c r="H344" s="88"/>
      <c r="I344" s="7" t="s">
        <v>82</v>
      </c>
      <c r="P344" s="1087"/>
      <c r="Q344" s="1087"/>
      <c r="R344" s="1087"/>
      <c r="S344" s="1087"/>
      <c r="T344" s="1087"/>
      <c r="U344" s="1087"/>
      <c r="V344" s="1087"/>
      <c r="W344" s="1087"/>
      <c r="X344" s="1087"/>
      <c r="Y344" s="1087"/>
      <c r="Z344" s="1087"/>
      <c r="AA344" s="1087"/>
      <c r="AB344" s="1087"/>
      <c r="AC344" s="1087"/>
      <c r="AD344" s="1087"/>
      <c r="AE344" s="1087"/>
      <c r="AF344" s="88"/>
      <c r="AG344" s="88"/>
      <c r="AH344" s="88"/>
      <c r="AI344" s="88"/>
      <c r="AJ344" s="88"/>
      <c r="AK344" s="88"/>
      <c r="AL344" s="39"/>
    </row>
    <row r="345" spans="1:53" ht="13">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3">
      <c r="A346" s="1152" t="s">
        <v>589</v>
      </c>
      <c r="B346" s="1152"/>
      <c r="C346" s="1152"/>
      <c r="D346" s="1152"/>
      <c r="E346" s="1152"/>
      <c r="F346" s="1152"/>
      <c r="G346" s="1152"/>
      <c r="H346" s="1152"/>
      <c r="I346" s="1152"/>
      <c r="J346" s="1152"/>
      <c r="K346" s="1152"/>
      <c r="L346" s="1152"/>
      <c r="M346" s="1152"/>
      <c r="N346" s="1152"/>
      <c r="O346" s="1152"/>
      <c r="P346" s="1152"/>
      <c r="Q346" s="1152"/>
      <c r="R346" s="1152"/>
      <c r="S346" s="1152"/>
      <c r="T346" s="1152"/>
      <c r="U346" s="1152"/>
      <c r="V346" s="1152"/>
      <c r="W346" s="1152"/>
      <c r="X346" s="1152"/>
      <c r="Y346" s="1152"/>
      <c r="Z346" s="1152"/>
      <c r="AA346" s="1152"/>
      <c r="AB346" s="1152"/>
      <c r="AC346" s="1152"/>
      <c r="AD346" s="1152"/>
      <c r="AE346" s="1152"/>
      <c r="AF346" s="1152"/>
      <c r="AG346" s="1152"/>
      <c r="AH346" s="1152"/>
      <c r="AI346" s="1152"/>
      <c r="AJ346" s="1152"/>
      <c r="AK346" s="1152"/>
      <c r="AL346" s="1152"/>
    </row>
    <row r="347" spans="1:53" ht="12.75" customHeight="1" thickBot="1">
      <c r="A347" s="1153"/>
      <c r="B347" s="1153"/>
      <c r="C347" s="1153"/>
      <c r="D347" s="1153"/>
      <c r="E347" s="1153"/>
      <c r="F347" s="1153"/>
      <c r="G347" s="1153"/>
      <c r="H347" s="1153"/>
      <c r="I347" s="1153"/>
      <c r="J347" s="1153"/>
      <c r="K347" s="1153"/>
      <c r="L347" s="1153"/>
      <c r="M347" s="1153"/>
      <c r="N347" s="1153"/>
      <c r="O347" s="1153"/>
      <c r="P347" s="1153"/>
      <c r="Q347" s="1153"/>
      <c r="R347" s="1153"/>
      <c r="S347" s="1153"/>
      <c r="T347" s="1153"/>
      <c r="U347" s="1153"/>
      <c r="V347" s="1153"/>
      <c r="W347" s="1153"/>
      <c r="X347" s="1153"/>
      <c r="Y347" s="1153"/>
      <c r="Z347" s="1153"/>
      <c r="AA347" s="1153"/>
      <c r="AB347" s="1153"/>
      <c r="AC347" s="1153"/>
      <c r="AD347" s="1153"/>
      <c r="AE347" s="1153"/>
      <c r="AF347" s="1153"/>
      <c r="AG347" s="1153"/>
      <c r="AH347" s="1153"/>
      <c r="AI347" s="1153"/>
      <c r="AJ347" s="1153"/>
      <c r="AK347" s="1153"/>
      <c r="AL347" s="1153"/>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116" t="s">
        <v>592</v>
      </c>
      <c r="N350" s="1116"/>
      <c r="P350" s="12" t="s">
        <v>599</v>
      </c>
      <c r="AJ350" s="1116" t="s">
        <v>592</v>
      </c>
      <c r="AK350" s="1116"/>
    </row>
    <row r="351" spans="1:53" ht="12.75" customHeight="1">
      <c r="D351" s="7" t="s">
        <v>956</v>
      </c>
      <c r="R351" s="12" t="s">
        <v>600</v>
      </c>
      <c r="AJ351" s="1116" t="s">
        <v>723</v>
      </c>
      <c r="AK351" s="1116"/>
    </row>
    <row r="352" spans="1:53" ht="12.75" customHeight="1">
      <c r="D352" s="12" t="s">
        <v>766</v>
      </c>
      <c r="M352" s="1116" t="s">
        <v>642</v>
      </c>
      <c r="N352" s="1116"/>
      <c r="P352" s="7" t="s">
        <v>953</v>
      </c>
      <c r="AJ352" s="1116" t="s">
        <v>642</v>
      </c>
      <c r="AK352" s="1116"/>
    </row>
    <row r="353" spans="1:34" ht="12.75" customHeight="1">
      <c r="D353" s="12" t="s">
        <v>767</v>
      </c>
      <c r="M353" s="1116" t="s">
        <v>642</v>
      </c>
      <c r="N353" s="1116"/>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16" t="s">
        <v>642</v>
      </c>
      <c r="O358" s="1116"/>
      <c r="P358" s="69"/>
      <c r="Q358" s="69"/>
      <c r="R358" s="69"/>
      <c r="S358" s="69"/>
      <c r="T358" s="69"/>
      <c r="U358" s="69"/>
      <c r="V358" s="69"/>
      <c r="W358" s="69"/>
      <c r="X358" s="69"/>
      <c r="Y358" s="70"/>
      <c r="Z358" s="70"/>
      <c r="AC358" s="69"/>
      <c r="AD358" s="69"/>
      <c r="AE358" s="69"/>
    </row>
    <row r="359" spans="1:34" ht="12.75" customHeight="1">
      <c r="E359" s="12" t="s">
        <v>395</v>
      </c>
      <c r="Y359" s="1116" t="s">
        <v>642</v>
      </c>
      <c r="Z359" s="1116"/>
    </row>
    <row r="360" spans="1:34" ht="12.75" customHeight="1">
      <c r="D360" s="7" t="s">
        <v>1093</v>
      </c>
      <c r="Q360" s="1087" t="s">
        <v>642</v>
      </c>
      <c r="R360" s="1087"/>
      <c r="S360" s="1087"/>
      <c r="T360" s="1087"/>
      <c r="U360" s="1087"/>
      <c r="V360" s="1087"/>
      <c r="W360" s="1087"/>
      <c r="X360" s="1087"/>
      <c r="Y360" s="1087"/>
      <c r="Z360" s="1087"/>
      <c r="AA360" s="1087"/>
      <c r="AB360" s="1087"/>
      <c r="AC360" s="1087"/>
      <c r="AD360" s="1087"/>
      <c r="AE360" s="1087"/>
      <c r="AF360" s="1087"/>
      <c r="AG360" s="1087"/>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16" t="s">
        <v>642</v>
      </c>
      <c r="K362" s="1116"/>
      <c r="L362" s="69"/>
      <c r="M362" s="69"/>
      <c r="N362" s="69"/>
      <c r="O362" s="69"/>
      <c r="P362" s="69"/>
      <c r="Q362" s="69"/>
      <c r="R362" s="69"/>
      <c r="S362" s="69"/>
      <c r="T362" s="69"/>
      <c r="U362" s="69"/>
      <c r="V362" s="69"/>
      <c r="W362" s="69"/>
      <c r="X362" s="69"/>
      <c r="Y362" s="69"/>
      <c r="Z362" s="69"/>
      <c r="AC362" s="69"/>
      <c r="AD362" s="69"/>
      <c r="AE362" s="69"/>
    </row>
    <row r="363" spans="1:34" ht="12.75" customHeight="1">
      <c r="E363" s="1581" t="s">
        <v>768</v>
      </c>
      <c r="F363" s="1581"/>
      <c r="G363" s="1581"/>
      <c r="H363" s="1581"/>
      <c r="I363" s="1581"/>
      <c r="J363" s="1581"/>
      <c r="K363" s="1581"/>
      <c r="L363" s="1581"/>
      <c r="M363" s="1581"/>
      <c r="N363" s="1581"/>
      <c r="O363" s="1581"/>
      <c r="P363" s="1581"/>
      <c r="Q363" s="1581"/>
      <c r="R363" s="1581"/>
      <c r="S363" s="1581"/>
      <c r="T363" s="1581"/>
      <c r="U363" s="1581"/>
      <c r="V363" s="1581"/>
      <c r="W363" s="1581"/>
      <c r="X363" s="1581"/>
      <c r="Y363" s="1581"/>
      <c r="Z363" s="1581"/>
      <c r="AA363" s="1581"/>
      <c r="AB363" s="1581"/>
      <c r="AC363" s="1581"/>
      <c r="AD363" s="1581"/>
      <c r="AE363" s="1581"/>
      <c r="AF363" s="1581"/>
      <c r="AG363" s="1581"/>
      <c r="AH363" s="1581"/>
    </row>
    <row r="364" spans="1:34" ht="12.75" customHeight="1">
      <c r="E364" s="1581"/>
      <c r="F364" s="1581"/>
      <c r="G364" s="1581"/>
      <c r="H364" s="1581"/>
      <c r="I364" s="1581"/>
      <c r="J364" s="1581"/>
      <c r="K364" s="1581"/>
      <c r="L364" s="1581"/>
      <c r="M364" s="1581"/>
      <c r="N364" s="1581"/>
      <c r="O364" s="1581"/>
      <c r="P364" s="1581"/>
      <c r="Q364" s="1581"/>
      <c r="R364" s="1581"/>
      <c r="S364" s="1581"/>
      <c r="T364" s="1581"/>
      <c r="U364" s="1581"/>
      <c r="V364" s="1581"/>
      <c r="W364" s="1581"/>
      <c r="X364" s="1581"/>
      <c r="Y364" s="1581"/>
      <c r="Z364" s="1581"/>
      <c r="AA364" s="1581"/>
      <c r="AB364" s="1581"/>
      <c r="AC364" s="1581"/>
      <c r="AD364" s="1581"/>
      <c r="AE364" s="1581"/>
      <c r="AF364" s="1581"/>
      <c r="AG364" s="1581"/>
      <c r="AH364" s="1581"/>
    </row>
    <row r="365" spans="1:34" ht="12.75" customHeight="1">
      <c r="E365" s="7" t="s">
        <v>493</v>
      </c>
      <c r="F365" s="7"/>
      <c r="G365" s="7"/>
      <c r="H365" s="7"/>
      <c r="I365" s="7"/>
      <c r="J365" s="7"/>
      <c r="K365" s="7"/>
      <c r="L365" s="7"/>
      <c r="N365" s="1138"/>
      <c r="O365" s="1138"/>
      <c r="P365" s="1138"/>
      <c r="Q365" s="1138"/>
      <c r="R365" s="7"/>
      <c r="U365" s="7" t="s">
        <v>494</v>
      </c>
      <c r="V365" s="7"/>
      <c r="W365" s="7"/>
      <c r="X365" s="7"/>
      <c r="Y365" s="7"/>
      <c r="Z365" s="7"/>
      <c r="AA365" s="7"/>
      <c r="AB365" s="7"/>
      <c r="AC365" s="1138"/>
      <c r="AD365" s="1138"/>
      <c r="AE365" s="1138"/>
      <c r="AF365" s="1138"/>
    </row>
    <row r="366" spans="1:34" ht="12.75" customHeight="1">
      <c r="E366" s="7" t="s">
        <v>495</v>
      </c>
      <c r="F366" s="7"/>
      <c r="G366" s="7"/>
      <c r="H366" s="7"/>
      <c r="I366" s="7"/>
      <c r="J366" s="7"/>
      <c r="K366" s="7"/>
      <c r="L366" s="7"/>
      <c r="N366" s="1138"/>
      <c r="O366" s="1138"/>
      <c r="P366" s="1138"/>
      <c r="Q366" s="1138"/>
      <c r="R366" s="7"/>
      <c r="U366" s="7" t="s">
        <v>0</v>
      </c>
      <c r="V366" s="7"/>
      <c r="W366" s="7"/>
      <c r="X366" s="7"/>
      <c r="Y366" s="7"/>
      <c r="Z366" s="7"/>
      <c r="AA366" s="7"/>
      <c r="AB366" s="7"/>
      <c r="AC366" s="1138"/>
      <c r="AD366" s="1138"/>
      <c r="AE366" s="1138"/>
      <c r="AF366" s="1138"/>
    </row>
    <row r="367" spans="1:34" ht="12.75" customHeight="1">
      <c r="E367" s="7" t="s">
        <v>1</v>
      </c>
      <c r="F367" s="7"/>
      <c r="G367" s="7"/>
      <c r="H367" s="7"/>
      <c r="I367" s="7"/>
      <c r="J367" s="7"/>
      <c r="K367" s="7"/>
      <c r="L367" s="7"/>
      <c r="N367" s="1138"/>
      <c r="O367" s="1138"/>
      <c r="P367" s="1138"/>
      <c r="Q367" s="1138"/>
      <c r="R367" s="7"/>
      <c r="V367" s="7"/>
      <c r="W367" s="7"/>
      <c r="X367" s="7"/>
      <c r="Y367" s="7"/>
      <c r="Z367" s="7"/>
      <c r="AA367" s="7"/>
      <c r="AB367" s="7"/>
    </row>
    <row r="368" spans="1:34" ht="12.75" customHeight="1">
      <c r="E368" s="7" t="s">
        <v>2</v>
      </c>
      <c r="F368" s="7"/>
      <c r="G368" s="7"/>
      <c r="H368" s="7"/>
      <c r="I368" s="7"/>
      <c r="J368" s="7"/>
      <c r="K368" s="7"/>
      <c r="L368" s="7"/>
      <c r="N368" s="1161"/>
      <c r="O368" s="1161"/>
      <c r="P368" s="1161"/>
      <c r="Q368" s="1161"/>
      <c r="R368" s="1161"/>
      <c r="S368" s="1161"/>
      <c r="T368" s="1161"/>
      <c r="U368" s="1161"/>
      <c r="V368" s="1161"/>
      <c r="W368" s="1161"/>
      <c r="X368" s="1161"/>
      <c r="Y368" s="1161"/>
      <c r="Z368" s="1161"/>
      <c r="AA368" s="1161"/>
      <c r="AB368" s="1161"/>
      <c r="AC368" s="1161"/>
      <c r="AD368" s="1161"/>
      <c r="AE368" s="1161"/>
      <c r="AF368" s="1161"/>
    </row>
    <row r="369" spans="1:38" ht="12.75" customHeight="1">
      <c r="E369" s="7"/>
      <c r="F369" s="7"/>
      <c r="G369" s="7"/>
      <c r="H369" s="7"/>
      <c r="I369" s="7"/>
      <c r="J369" s="7"/>
      <c r="K369" s="7"/>
      <c r="L369" s="7"/>
      <c r="N369" s="1162"/>
      <c r="O369" s="1162"/>
      <c r="P369" s="1162"/>
      <c r="Q369" s="1162"/>
      <c r="R369" s="1162"/>
      <c r="S369" s="1162"/>
      <c r="T369" s="1162"/>
      <c r="U369" s="1162"/>
      <c r="V369" s="1162"/>
      <c r="W369" s="1162"/>
      <c r="X369" s="1162"/>
      <c r="Y369" s="1162"/>
      <c r="Z369" s="1162"/>
      <c r="AA369" s="1162"/>
      <c r="AB369" s="1162"/>
      <c r="AC369" s="1162"/>
      <c r="AD369" s="1162"/>
      <c r="AE369" s="1162"/>
      <c r="AF369" s="1162"/>
    </row>
    <row r="370" spans="1:38" ht="12.75" customHeight="1">
      <c r="E370" s="7"/>
      <c r="F370" s="7"/>
      <c r="G370" s="7"/>
      <c r="H370" s="7"/>
      <c r="I370" s="7"/>
      <c r="J370" s="7"/>
      <c r="K370" s="7"/>
      <c r="L370" s="7"/>
    </row>
    <row r="371" spans="1:38" ht="12.75" customHeight="1">
      <c r="D371" s="50" t="s">
        <v>1085</v>
      </c>
      <c r="E371" s="50"/>
      <c r="F371" s="7"/>
      <c r="G371" s="7"/>
      <c r="H371" s="7"/>
      <c r="I371" s="7"/>
      <c r="J371" s="7"/>
      <c r="K371" s="7"/>
      <c r="L371" s="7"/>
    </row>
    <row r="372" spans="1:38" ht="12.75" customHeight="1">
      <c r="E372" s="7" t="s">
        <v>1087</v>
      </c>
      <c r="F372" s="7"/>
      <c r="G372" s="7"/>
      <c r="H372" s="7"/>
      <c r="I372" s="7"/>
      <c r="J372" s="7"/>
      <c r="K372" s="7"/>
      <c r="L372" s="7"/>
      <c r="N372" s="25" t="s">
        <v>326</v>
      </c>
      <c r="P372" s="25"/>
      <c r="Q372" s="25" t="s">
        <v>327</v>
      </c>
      <c r="S372" s="1115" t="s">
        <v>642</v>
      </c>
      <c r="T372" s="1115"/>
      <c r="U372" s="4" t="s">
        <v>328</v>
      </c>
      <c r="V372" s="1115"/>
      <c r="W372" s="1115"/>
      <c r="Y372" s="25" t="s">
        <v>326</v>
      </c>
      <c r="AA372" s="25"/>
      <c r="AB372" s="25" t="s">
        <v>327</v>
      </c>
      <c r="AD372" s="1115"/>
      <c r="AE372" s="1115"/>
      <c r="AF372" s="4" t="s">
        <v>328</v>
      </c>
      <c r="AG372" s="1115"/>
      <c r="AH372" s="1115"/>
    </row>
    <row r="373" spans="1:38" ht="12.75" customHeight="1">
      <c r="E373" s="7" t="s">
        <v>1128</v>
      </c>
      <c r="F373" s="7"/>
      <c r="G373" s="7"/>
      <c r="H373" s="7"/>
      <c r="I373" s="7"/>
      <c r="J373" s="7"/>
      <c r="K373" s="7"/>
      <c r="L373" s="7"/>
      <c r="N373" s="1115"/>
      <c r="O373" s="1115"/>
      <c r="P373" s="1115"/>
    </row>
    <row r="374" spans="1:38" ht="12.75" customHeight="1">
      <c r="E374" s="399" t="s">
        <v>1130</v>
      </c>
      <c r="F374" s="7"/>
      <c r="G374" s="7"/>
      <c r="H374" s="7"/>
      <c r="I374" s="7"/>
      <c r="J374" s="7"/>
      <c r="K374" s="7"/>
      <c r="L374" s="7"/>
      <c r="AG374" s="1564" t="s">
        <v>642</v>
      </c>
      <c r="AH374" s="1564"/>
    </row>
    <row r="375" spans="1:38" ht="12.75" customHeight="1">
      <c r="E375" s="7"/>
      <c r="F375" s="7"/>
      <c r="G375" s="7" t="s">
        <v>1151</v>
      </c>
      <c r="H375" s="7"/>
      <c r="I375" s="7"/>
      <c r="J375" s="7"/>
      <c r="K375" s="7"/>
      <c r="L375" s="7"/>
      <c r="AG375" s="1564" t="s">
        <v>642</v>
      </c>
      <c r="AH375" s="1564"/>
    </row>
    <row r="376" spans="1:38" ht="12.75" customHeight="1">
      <c r="E376" s="7"/>
      <c r="F376" s="7"/>
      <c r="G376" s="530" t="s">
        <v>1131</v>
      </c>
      <c r="H376" s="7"/>
      <c r="I376" s="7"/>
      <c r="J376" s="7"/>
      <c r="K376" s="7"/>
      <c r="L376" s="7"/>
      <c r="V376" s="1116" t="s">
        <v>642</v>
      </c>
      <c r="W376" s="1116"/>
      <c r="Y376" s="35" t="s">
        <v>1095</v>
      </c>
    </row>
    <row r="377" spans="1:38" ht="12.75" customHeight="1">
      <c r="E377" s="7" t="s">
        <v>1096</v>
      </c>
      <c r="F377" s="7"/>
      <c r="G377" s="7"/>
      <c r="H377" s="7"/>
      <c r="I377" s="7"/>
      <c r="J377" s="7"/>
      <c r="K377" s="7"/>
      <c r="L377" s="7"/>
      <c r="V377" s="1116" t="s">
        <v>642</v>
      </c>
      <c r="W377" s="1116"/>
      <c r="Y377" s="7" t="s">
        <v>1097</v>
      </c>
    </row>
    <row r="378" spans="1:38" ht="12.75" customHeight="1"/>
    <row r="379" spans="1:38" ht="12.75" customHeight="1">
      <c r="A379" s="50" t="s">
        <v>84</v>
      </c>
      <c r="B379" s="50"/>
    </row>
    <row r="380" spans="1:38" ht="12.75" customHeight="1">
      <c r="D380" s="12" t="s">
        <v>463</v>
      </c>
      <c r="J380" s="1087" t="s">
        <v>1647</v>
      </c>
      <c r="K380" s="1087"/>
      <c r="L380" s="1087"/>
      <c r="M380" s="1087"/>
      <c r="N380" s="1087"/>
      <c r="O380" s="1087"/>
      <c r="P380" s="1087"/>
      <c r="Q380" s="1087"/>
      <c r="R380" s="1087"/>
      <c r="S380" s="1087"/>
      <c r="T380" s="1087"/>
      <c r="U380" s="1087"/>
      <c r="V380" s="14" t="s">
        <v>90</v>
      </c>
      <c r="W380" s="14"/>
      <c r="X380" s="14"/>
      <c r="Y380" s="14"/>
      <c r="Z380" s="14"/>
      <c r="AA380" s="14"/>
      <c r="AB380" s="14"/>
      <c r="AC380" s="1087" t="s">
        <v>1744</v>
      </c>
      <c r="AD380" s="1087"/>
      <c r="AE380" s="1087"/>
      <c r="AF380" s="1087"/>
      <c r="AG380" s="1087"/>
      <c r="AH380" s="1087"/>
      <c r="AI380" s="1087"/>
      <c r="AJ380" s="1087"/>
    </row>
    <row r="381" spans="1:38" ht="12.75" customHeight="1">
      <c r="A381" s="743"/>
      <c r="B381" s="743"/>
      <c r="C381" s="743"/>
      <c r="D381" s="58" t="s">
        <v>1423</v>
      </c>
      <c r="E381" s="743"/>
      <c r="F381" s="743"/>
      <c r="G381" s="743"/>
      <c r="H381" s="743"/>
      <c r="I381" s="743"/>
      <c r="J381" s="1086" t="s">
        <v>1741</v>
      </c>
      <c r="K381" s="1086"/>
      <c r="L381" s="1086"/>
      <c r="M381" s="1086"/>
      <c r="N381" s="1086"/>
      <c r="O381" s="1086"/>
      <c r="P381" s="1086"/>
      <c r="Q381" s="1086"/>
      <c r="R381" s="1086"/>
      <c r="S381" s="1086"/>
      <c r="T381" s="1086"/>
      <c r="U381" s="1086"/>
      <c r="V381" s="58" t="s">
        <v>1423</v>
      </c>
      <c r="W381" s="14"/>
      <c r="X381" s="14"/>
      <c r="Y381" s="14"/>
      <c r="Z381" s="14"/>
      <c r="AA381" s="14"/>
      <c r="AB381" s="14"/>
      <c r="AC381" s="1087" t="s">
        <v>1745</v>
      </c>
      <c r="AD381" s="1087"/>
      <c r="AE381" s="1087"/>
      <c r="AF381" s="1087"/>
      <c r="AG381" s="1087"/>
      <c r="AH381" s="1087"/>
      <c r="AI381" s="1087"/>
      <c r="AJ381" s="1087"/>
      <c r="AK381" s="743"/>
      <c r="AL381" s="743"/>
    </row>
    <row r="382" spans="1:38" ht="12.75" customHeight="1">
      <c r="A382" s="743"/>
      <c r="B382" s="743"/>
      <c r="C382" s="743"/>
      <c r="D382" s="58" t="s">
        <v>478</v>
      </c>
      <c r="E382" s="743"/>
      <c r="F382" s="743"/>
      <c r="G382" s="743"/>
      <c r="H382" s="743"/>
      <c r="I382" s="743"/>
      <c r="J382" s="1086" t="s">
        <v>1742</v>
      </c>
      <c r="K382" s="1086"/>
      <c r="L382" s="1086"/>
      <c r="M382" s="1086"/>
      <c r="N382" s="1086"/>
      <c r="O382" s="1086"/>
      <c r="P382" s="1086"/>
      <c r="Q382" s="1086"/>
      <c r="R382" s="1086"/>
      <c r="S382" s="1086"/>
      <c r="T382" s="1086"/>
      <c r="U382" s="1086"/>
      <c r="V382" s="58" t="s">
        <v>478</v>
      </c>
      <c r="W382" s="14"/>
      <c r="X382" s="14"/>
      <c r="Y382" s="14"/>
      <c r="Z382" s="14"/>
      <c r="AA382" s="14"/>
      <c r="AB382" s="14"/>
      <c r="AC382" s="1087" t="s">
        <v>1742</v>
      </c>
      <c r="AD382" s="1087"/>
      <c r="AE382" s="1087"/>
      <c r="AF382" s="1087"/>
      <c r="AG382" s="1087"/>
      <c r="AH382" s="1087"/>
      <c r="AI382" s="1087"/>
      <c r="AJ382" s="1087"/>
      <c r="AK382" s="743"/>
      <c r="AL382" s="743"/>
    </row>
    <row r="383" spans="1:38" ht="12.75" customHeight="1">
      <c r="A383" s="743"/>
      <c r="B383" s="743"/>
      <c r="C383" s="743"/>
      <c r="D383" s="496" t="s">
        <v>1419</v>
      </c>
      <c r="E383" s="743"/>
      <c r="F383" s="743"/>
      <c r="G383" s="743"/>
      <c r="H383" s="743"/>
      <c r="I383" s="88"/>
      <c r="J383" s="1119" t="s">
        <v>1743</v>
      </c>
      <c r="K383" s="1119"/>
      <c r="L383" s="1119"/>
      <c r="M383" s="1119"/>
      <c r="N383" s="1119"/>
      <c r="O383" s="1119"/>
      <c r="P383" s="1119"/>
      <c r="Q383" s="1119"/>
      <c r="R383" s="1119"/>
      <c r="S383" s="1119"/>
      <c r="T383" s="1119"/>
      <c r="U383" s="1119"/>
      <c r="V383" s="1087"/>
      <c r="W383" s="1087"/>
      <c r="X383" s="1087"/>
      <c r="Y383" s="1087"/>
      <c r="Z383" s="1087"/>
      <c r="AA383" s="1087"/>
      <c r="AB383" s="1087"/>
      <c r="AC383" s="1087"/>
      <c r="AD383" s="1087"/>
      <c r="AE383" s="1087"/>
      <c r="AF383" s="1087"/>
      <c r="AG383" s="1087"/>
      <c r="AH383" s="1087"/>
      <c r="AI383" s="1087"/>
      <c r="AJ383" s="1087"/>
      <c r="AK383" s="743"/>
      <c r="AL383" s="743"/>
    </row>
    <row r="384" spans="1:38" ht="12.75" customHeight="1">
      <c r="D384" s="12" t="s">
        <v>4</v>
      </c>
      <c r="Q384" s="1258" t="s">
        <v>1746</v>
      </c>
      <c r="R384" s="1259"/>
      <c r="S384" s="1259"/>
      <c r="T384" s="1259"/>
      <c r="U384" s="1259"/>
      <c r="V384" s="12" t="s">
        <v>331</v>
      </c>
      <c r="AI384" s="1116" t="s">
        <v>723</v>
      </c>
      <c r="AJ384" s="1116"/>
    </row>
    <row r="385" spans="1:38" ht="12.75" customHeight="1">
      <c r="D385" s="12" t="s">
        <v>5</v>
      </c>
      <c r="Q385" s="1430">
        <v>44012</v>
      </c>
      <c r="R385" s="1580"/>
      <c r="S385" s="1580"/>
      <c r="T385" s="1580"/>
      <c r="U385" s="1580"/>
      <c r="W385" s="33" t="s">
        <v>80</v>
      </c>
      <c r="AG385" s="1149" t="s">
        <v>642</v>
      </c>
      <c r="AH385" s="1121"/>
      <c r="AI385" s="1121"/>
      <c r="AJ385" s="1121"/>
    </row>
    <row r="386" spans="1:38" ht="12.75" customHeight="1">
      <c r="D386" s="12" t="s">
        <v>462</v>
      </c>
      <c r="Q386" s="1156">
        <v>1300000</v>
      </c>
      <c r="R386" s="1156"/>
      <c r="S386" s="1156"/>
      <c r="T386" s="1156"/>
      <c r="U386" s="1156"/>
      <c r="V386" s="58" t="s">
        <v>1422</v>
      </c>
      <c r="AG386" s="1269">
        <v>44063</v>
      </c>
      <c r="AH386" s="1269"/>
      <c r="AI386" s="1269"/>
      <c r="AJ386" s="1269"/>
    </row>
    <row r="387" spans="1:38" ht="12.75" customHeight="1">
      <c r="D387" s="12" t="s">
        <v>95</v>
      </c>
      <c r="I387" s="1100" t="s">
        <v>1747</v>
      </c>
      <c r="J387" s="1101"/>
      <c r="K387" s="1101"/>
      <c r="L387" s="1101"/>
      <c r="M387" s="1101"/>
      <c r="N387" s="1101"/>
      <c r="Q387" s="57" t="s">
        <v>220</v>
      </c>
      <c r="S387" s="1151"/>
      <c r="T387" s="1151"/>
      <c r="U387" s="1151"/>
      <c r="V387" s="12" t="s">
        <v>79</v>
      </c>
      <c r="AI387" s="1116" t="s">
        <v>723</v>
      </c>
      <c r="AJ387" s="1116"/>
    </row>
    <row r="388" spans="1:38" ht="13">
      <c r="D388" s="12" t="s">
        <v>332</v>
      </c>
      <c r="Q388" s="1157"/>
      <c r="R388" s="1157"/>
      <c r="S388" s="1157"/>
      <c r="T388" s="1157"/>
      <c r="U388" s="1157"/>
      <c r="V388" s="12" t="s">
        <v>333</v>
      </c>
      <c r="AG388" s="1121"/>
      <c r="AH388" s="1121"/>
      <c r="AI388" s="1121"/>
      <c r="AJ388" s="1121"/>
    </row>
    <row r="389" spans="1:38" ht="13">
      <c r="D389" s="12" t="s">
        <v>334</v>
      </c>
      <c r="Q389" s="1271"/>
      <c r="R389" s="1271"/>
      <c r="S389" s="1271"/>
      <c r="T389" s="1271"/>
      <c r="U389" s="1271"/>
      <c r="V389" s="743" t="s">
        <v>1399</v>
      </c>
      <c r="AG389" s="1121"/>
      <c r="AH389" s="1121"/>
      <c r="AI389" s="1121"/>
      <c r="AJ389" s="1121"/>
    </row>
    <row r="390" spans="1:38" ht="13">
      <c r="D390" s="743" t="s">
        <v>1398</v>
      </c>
      <c r="V390" s="743"/>
      <c r="AG390" s="1121"/>
      <c r="AH390" s="1121"/>
      <c r="AI390" s="1121"/>
      <c r="AJ390" s="1121"/>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3">
      <c r="B393" s="50"/>
      <c r="C393" s="50"/>
      <c r="D393" s="50" t="s">
        <v>1460</v>
      </c>
      <c r="I393" s="1260" t="s">
        <v>1843</v>
      </c>
      <c r="J393" s="1260"/>
      <c r="K393" s="1260"/>
      <c r="L393" s="1260"/>
      <c r="M393" s="1260"/>
      <c r="N393" s="1260"/>
      <c r="O393" s="1260"/>
      <c r="P393" s="1260"/>
      <c r="Q393" s="1260"/>
      <c r="R393" s="1260"/>
      <c r="S393" s="1260"/>
      <c r="T393" s="1260"/>
      <c r="U393" s="1260"/>
      <c r="V393" s="1260"/>
      <c r="W393" s="1260"/>
      <c r="X393" s="1260"/>
      <c r="Y393" s="1260"/>
      <c r="Z393" s="1260"/>
      <c r="AA393" s="1260"/>
      <c r="AB393" s="1260"/>
      <c r="AC393" s="1260"/>
      <c r="AD393" s="1260"/>
      <c r="AE393" s="1260"/>
    </row>
    <row r="394" spans="1:38" ht="12.75" customHeight="1">
      <c r="C394" s="25"/>
      <c r="D394" s="25"/>
      <c r="E394" s="12" t="s">
        <v>113</v>
      </c>
      <c r="F394" s="25"/>
      <c r="G394" s="25"/>
      <c r="H394" s="25"/>
      <c r="I394" s="25"/>
      <c r="J394" s="25"/>
      <c r="K394" s="25"/>
      <c r="L394" s="25"/>
      <c r="M394" s="25"/>
      <c r="N394" s="25"/>
      <c r="O394" s="25"/>
      <c r="P394" s="743"/>
      <c r="Q394" s="743"/>
      <c r="R394" s="1116" t="s">
        <v>592</v>
      </c>
      <c r="S394" s="1116"/>
      <c r="T394" s="12" t="s">
        <v>620</v>
      </c>
      <c r="U394" s="743"/>
      <c r="V394" s="743"/>
      <c r="W394" s="743"/>
      <c r="X394" s="743"/>
      <c r="Y394" s="743"/>
      <c r="Z394" s="743"/>
      <c r="AA394" s="743"/>
      <c r="AB394" s="743"/>
      <c r="AC394" s="743"/>
      <c r="AD394" s="1252" t="s">
        <v>1748</v>
      </c>
      <c r="AE394" s="1138"/>
      <c r="AF394" s="743"/>
    </row>
    <row r="395" spans="1:38" ht="12.75" customHeight="1">
      <c r="C395" s="25"/>
      <c r="E395" s="12" t="s">
        <v>114</v>
      </c>
      <c r="F395" s="743"/>
      <c r="G395" s="743"/>
      <c r="H395" s="743"/>
      <c r="I395" s="743"/>
      <c r="J395" s="743"/>
      <c r="K395" s="743"/>
      <c r="L395" s="743"/>
      <c r="M395" s="743"/>
      <c r="N395" s="25"/>
      <c r="O395" s="25"/>
      <c r="P395" s="743"/>
      <c r="Q395" s="743"/>
      <c r="R395" s="1116" t="s">
        <v>642</v>
      </c>
      <c r="S395" s="1116"/>
      <c r="T395" s="12" t="s">
        <v>620</v>
      </c>
      <c r="U395" s="743"/>
      <c r="V395" s="743"/>
      <c r="W395" s="743"/>
      <c r="X395" s="743"/>
      <c r="Y395" s="743"/>
      <c r="Z395" s="743"/>
      <c r="AA395" s="743"/>
      <c r="AB395" s="743"/>
      <c r="AC395" s="743"/>
      <c r="AD395" s="1138">
        <v>0</v>
      </c>
      <c r="AE395" s="1138"/>
      <c r="AF395" s="743"/>
    </row>
    <row r="396" spans="1:38" ht="12.75" customHeight="1">
      <c r="C396" s="25"/>
      <c r="E396" s="12" t="s">
        <v>115</v>
      </c>
      <c r="F396" s="743"/>
      <c r="G396" s="743"/>
      <c r="H396" s="743"/>
      <c r="I396" s="743"/>
      <c r="J396" s="743"/>
      <c r="K396" s="743"/>
      <c r="L396" s="743"/>
      <c r="M396" s="743"/>
      <c r="N396" s="25"/>
      <c r="O396" s="25"/>
      <c r="P396" s="743"/>
      <c r="Q396" s="743"/>
      <c r="R396" s="743"/>
      <c r="S396" s="1116" t="s">
        <v>642</v>
      </c>
      <c r="T396" s="1116"/>
      <c r="U396" s="743"/>
      <c r="V396" s="743"/>
      <c r="W396" s="743"/>
      <c r="X396" s="743"/>
      <c r="Y396" s="743"/>
      <c r="Z396" s="743"/>
      <c r="AA396" s="743"/>
      <c r="AB396" s="743"/>
      <c r="AC396" s="743"/>
      <c r="AD396" s="743"/>
      <c r="AE396" s="743"/>
      <c r="AF396" s="743"/>
    </row>
    <row r="397" spans="1:38" ht="12.75" customHeight="1">
      <c r="E397" s="12" t="s">
        <v>177</v>
      </c>
      <c r="F397" s="743"/>
      <c r="G397" s="743"/>
      <c r="H397" s="1147" t="s">
        <v>1749</v>
      </c>
      <c r="I397" s="1147"/>
      <c r="J397" s="1147"/>
      <c r="K397" s="1147"/>
      <c r="L397" s="1147"/>
      <c r="M397" s="1147"/>
      <c r="N397" s="1147"/>
      <c r="O397" s="1147"/>
      <c r="P397" s="1147"/>
      <c r="Q397" s="1147"/>
      <c r="R397" s="1147"/>
      <c r="S397" s="1147"/>
      <c r="T397" s="1147"/>
      <c r="U397" s="1147"/>
      <c r="V397" s="1147"/>
      <c r="W397" s="1147"/>
      <c r="X397" s="1147"/>
      <c r="Y397" s="1147"/>
      <c r="Z397" s="1147"/>
      <c r="AA397" s="1147"/>
      <c r="AB397" s="1147"/>
      <c r="AC397" s="1147"/>
      <c r="AD397" s="1147"/>
      <c r="AE397" s="1147"/>
      <c r="AF397" s="743"/>
    </row>
    <row r="398" spans="1:38" ht="12.75" customHeight="1">
      <c r="E398" s="25"/>
      <c r="F398" s="743"/>
      <c r="G398" s="743"/>
      <c r="H398" s="1148"/>
      <c r="I398" s="1148"/>
      <c r="J398" s="1148"/>
      <c r="K398" s="1148"/>
      <c r="L398" s="1148"/>
      <c r="M398" s="1148"/>
      <c r="N398" s="1148"/>
      <c r="O398" s="1148"/>
      <c r="P398" s="1148"/>
      <c r="Q398" s="1148"/>
      <c r="R398" s="1148"/>
      <c r="S398" s="1148"/>
      <c r="T398" s="1148"/>
      <c r="U398" s="1148"/>
      <c r="V398" s="1148"/>
      <c r="W398" s="1148"/>
      <c r="X398" s="1148"/>
      <c r="Y398" s="1148"/>
      <c r="Z398" s="1148"/>
      <c r="AA398" s="1148"/>
      <c r="AB398" s="1148"/>
      <c r="AC398" s="1148"/>
      <c r="AD398" s="1148"/>
      <c r="AE398" s="1148"/>
      <c r="AF398" s="743"/>
    </row>
    <row r="399" spans="1:38" ht="12.75" customHeight="1"/>
    <row r="400" spans="1:38" ht="12.75" customHeight="1"/>
    <row r="401" spans="1:36" ht="12.75" customHeight="1"/>
    <row r="402" spans="1:36" ht="12.75" customHeight="1"/>
    <row r="403" spans="1:36" ht="12.75" customHeight="1"/>
    <row r="404" spans="1:36" ht="12.75" customHeight="1"/>
    <row r="405" spans="1:36" ht="13">
      <c r="A405" s="50" t="s">
        <v>641</v>
      </c>
      <c r="B405" s="50"/>
      <c r="C405" s="50"/>
      <c r="D405" s="50" t="s">
        <v>121</v>
      </c>
      <c r="AF405" s="50" t="s">
        <v>1067</v>
      </c>
    </row>
    <row r="406" spans="1:36" ht="12.75" customHeight="1">
      <c r="E406" s="1115"/>
      <c r="F406" s="1115"/>
      <c r="G406" s="1115"/>
      <c r="H406" s="23" t="s">
        <v>122</v>
      </c>
      <c r="I406" s="1115"/>
      <c r="J406" s="1115"/>
      <c r="K406" s="1115"/>
      <c r="L406" s="12" t="s">
        <v>123</v>
      </c>
      <c r="N406" s="144" t="s">
        <v>626</v>
      </c>
      <c r="P406" s="1278">
        <v>1.31</v>
      </c>
      <c r="Q406" s="1278"/>
      <c r="R406" s="1278"/>
      <c r="S406" s="12" t="s">
        <v>124</v>
      </c>
      <c r="W406" s="1154">
        <f>IF(E406&gt;0,(E406*I406),(P406*43560))</f>
        <v>57063.600000000006</v>
      </c>
      <c r="X406" s="1154"/>
      <c r="Y406" s="1154"/>
      <c r="Z406" s="12" t="s">
        <v>125</v>
      </c>
      <c r="AF406" s="1278">
        <v>41.22</v>
      </c>
      <c r="AG406" s="1278"/>
      <c r="AH406" s="1278"/>
    </row>
    <row r="407" spans="1:36" ht="13">
      <c r="E407" s="12" t="s">
        <v>56</v>
      </c>
    </row>
    <row r="408" spans="1:36" ht="13">
      <c r="E408" s="1123" t="s">
        <v>1750</v>
      </c>
      <c r="F408" s="1124"/>
      <c r="G408" s="1124"/>
      <c r="H408" s="1124"/>
      <c r="I408" s="1124"/>
      <c r="J408" s="1124"/>
      <c r="K408" s="1124"/>
      <c r="L408" s="1124"/>
      <c r="M408" s="1124"/>
      <c r="N408" s="1124"/>
      <c r="O408" s="1124"/>
      <c r="P408" s="1124"/>
      <c r="Q408" s="1124"/>
      <c r="R408" s="1124"/>
      <c r="S408" s="1124"/>
      <c r="T408" s="1124"/>
      <c r="U408" s="1124"/>
      <c r="V408" s="1124"/>
      <c r="W408" s="1124"/>
      <c r="X408" s="1124"/>
      <c r="Y408" s="1124"/>
      <c r="Z408" s="1124"/>
      <c r="AA408" s="1124"/>
      <c r="AB408" s="1124"/>
      <c r="AC408" s="1124"/>
      <c r="AD408" s="1124"/>
      <c r="AE408" s="1124"/>
      <c r="AF408" s="1124"/>
      <c r="AG408" s="1124"/>
      <c r="AH408" s="1124"/>
      <c r="AI408" s="1124"/>
      <c r="AJ408" s="1124"/>
    </row>
    <row r="409" spans="1:36" ht="13"/>
    <row r="410" spans="1:36" ht="13">
      <c r="A410" s="50" t="s">
        <v>643</v>
      </c>
      <c r="B410" s="50"/>
      <c r="C410" s="50"/>
      <c r="D410" s="50" t="s">
        <v>127</v>
      </c>
    </row>
    <row r="411" spans="1:36" ht="13">
      <c r="E411" s="12" t="s">
        <v>128</v>
      </c>
      <c r="P411" s="1116">
        <v>3</v>
      </c>
      <c r="Q411" s="1116"/>
      <c r="S411" s="12" t="s">
        <v>203</v>
      </c>
      <c r="AE411" s="1116">
        <v>3</v>
      </c>
      <c r="AF411" s="1116"/>
    </row>
    <row r="412" spans="1:36" ht="13">
      <c r="E412" s="12" t="s">
        <v>204</v>
      </c>
      <c r="P412" s="1116">
        <v>1</v>
      </c>
      <c r="Q412" s="1116"/>
      <c r="S412" s="12" t="s">
        <v>138</v>
      </c>
      <c r="AE412" s="1116" t="s">
        <v>642</v>
      </c>
      <c r="AF412" s="1116"/>
    </row>
    <row r="413" spans="1:36" ht="12.75" customHeight="1">
      <c r="F413" s="67" t="s">
        <v>139</v>
      </c>
    </row>
    <row r="414" spans="1:36" ht="12.75" customHeight="1">
      <c r="F414" s="1253" t="s">
        <v>1751</v>
      </c>
      <c r="G414" s="1253"/>
      <c r="H414" s="1253"/>
      <c r="I414" s="1253"/>
      <c r="J414" s="1253"/>
      <c r="K414" s="1253"/>
      <c r="L414" s="1253"/>
      <c r="M414" s="1253"/>
      <c r="N414" s="1253"/>
      <c r="O414" s="1253"/>
      <c r="P414" s="1253"/>
      <c r="Q414" s="1253"/>
      <c r="R414" s="1253"/>
      <c r="S414" s="1253"/>
      <c r="T414" s="1253"/>
      <c r="U414" s="1253"/>
      <c r="V414" s="1253"/>
      <c r="W414" s="1253"/>
      <c r="X414" s="1253"/>
      <c r="Y414" s="1253"/>
      <c r="Z414" s="1253"/>
      <c r="AA414" s="1253"/>
      <c r="AB414" s="1253"/>
      <c r="AC414" s="1253"/>
      <c r="AD414" s="1253"/>
      <c r="AE414" s="1253"/>
      <c r="AF414" s="1253"/>
      <c r="AG414" s="1253"/>
      <c r="AH414" s="1253"/>
    </row>
    <row r="415" spans="1:36" ht="12.75" customHeight="1">
      <c r="F415" s="1254"/>
      <c r="G415" s="1254"/>
      <c r="H415" s="1254"/>
      <c r="I415" s="1254"/>
      <c r="J415" s="1254"/>
      <c r="K415" s="1254"/>
      <c r="L415" s="1254"/>
      <c r="M415" s="1254"/>
      <c r="N415" s="1254"/>
      <c r="O415" s="1254"/>
      <c r="P415" s="1254"/>
      <c r="Q415" s="1254"/>
      <c r="R415" s="1254"/>
      <c r="S415" s="1254"/>
      <c r="T415" s="1254"/>
      <c r="U415" s="1254"/>
      <c r="V415" s="1254"/>
      <c r="W415" s="1254"/>
      <c r="X415" s="1254"/>
      <c r="Y415" s="1254"/>
      <c r="Z415" s="1254"/>
      <c r="AA415" s="1254"/>
      <c r="AB415" s="1254"/>
      <c r="AC415" s="1254"/>
      <c r="AD415" s="1254"/>
      <c r="AE415" s="1254"/>
      <c r="AF415" s="1254"/>
      <c r="AG415" s="1254"/>
      <c r="AH415" s="1254"/>
    </row>
    <row r="416" spans="1:36" ht="12.75" customHeight="1">
      <c r="E416" s="12" t="s">
        <v>659</v>
      </c>
      <c r="N416" s="39"/>
      <c r="O416" s="39"/>
      <c r="P416" s="243"/>
      <c r="Q416" s="1116" t="s">
        <v>592</v>
      </c>
      <c r="R416" s="1116"/>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116" t="s">
        <v>642</v>
      </c>
      <c r="AG417" s="1134"/>
    </row>
    <row r="418" spans="1:96" ht="12.75" customHeight="1">
      <c r="S418" s="25"/>
      <c r="T418" s="25"/>
    </row>
    <row r="419" spans="1:96" ht="12.75" customHeight="1">
      <c r="A419" s="50"/>
      <c r="B419" s="50"/>
      <c r="C419" s="50"/>
      <c r="E419" s="7" t="s">
        <v>330</v>
      </c>
      <c r="Z419" s="1116" t="s">
        <v>592</v>
      </c>
      <c r="AA419" s="1116"/>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116" t="s">
        <v>723</v>
      </c>
      <c r="AA421" s="1116"/>
    </row>
    <row r="422" spans="1:96" ht="12.75" customHeight="1"/>
    <row r="423" spans="1:96" ht="12.75" customHeight="1">
      <c r="A423" s="50" t="s">
        <v>514</v>
      </c>
      <c r="B423" s="50"/>
      <c r="C423" s="50"/>
      <c r="D423" s="50" t="s">
        <v>843</v>
      </c>
      <c r="AF423" s="80"/>
    </row>
    <row r="424" spans="1:96" ht="12.75" customHeight="1">
      <c r="D424" s="1166" t="s">
        <v>48</v>
      </c>
      <c r="E424" s="1158"/>
      <c r="F424" s="1158"/>
      <c r="G424" s="1158"/>
      <c r="H424" s="1158"/>
      <c r="I424" s="1158"/>
      <c r="J424" s="1158"/>
      <c r="K424" s="1158"/>
      <c r="L424" s="1158"/>
      <c r="M424" s="1158"/>
      <c r="N424" s="1158"/>
      <c r="O424" s="1158"/>
      <c r="P424" s="1158"/>
      <c r="Q424" s="1158"/>
      <c r="R424" s="1158"/>
      <c r="S424" s="1158"/>
      <c r="T424" s="1158"/>
      <c r="U424" s="1158"/>
      <c r="V424" s="1158"/>
      <c r="W424" s="1158"/>
      <c r="X424" s="1158"/>
      <c r="Y424" s="1158"/>
      <c r="Z424" s="1158"/>
      <c r="AA424" s="1158"/>
      <c r="AB424" s="1158"/>
      <c r="AC424" s="1158"/>
      <c r="AD424" s="1158"/>
      <c r="AE424" s="1158"/>
      <c r="AF424" s="1159"/>
      <c r="AG424" s="1135">
        <v>54</v>
      </c>
      <c r="AH424" s="1135"/>
      <c r="AI424" s="1135"/>
      <c r="AJ424" s="1135"/>
    </row>
    <row r="425" spans="1:96" ht="12.75" customHeight="1">
      <c r="D425" s="1139" t="s">
        <v>1490</v>
      </c>
      <c r="E425" s="1140"/>
      <c r="F425" s="1140"/>
      <c r="G425" s="1140"/>
      <c r="H425" s="1140"/>
      <c r="I425" s="1140"/>
      <c r="J425" s="1140"/>
      <c r="K425" s="1140"/>
      <c r="L425" s="1140"/>
      <c r="M425" s="1140"/>
      <c r="N425" s="1140"/>
      <c r="O425" s="1140"/>
      <c r="P425" s="1140"/>
      <c r="Q425" s="1140"/>
      <c r="R425" s="1140"/>
      <c r="S425" s="1140"/>
      <c r="T425" s="1140"/>
      <c r="U425" s="1140"/>
      <c r="V425" s="1140"/>
      <c r="W425" s="1140"/>
      <c r="X425" s="1140"/>
      <c r="Y425" s="1140"/>
      <c r="Z425" s="1140"/>
      <c r="AA425" s="1140"/>
      <c r="AB425" s="1140"/>
      <c r="AC425" s="1140"/>
      <c r="AD425" s="1140"/>
      <c r="AE425" s="1140"/>
      <c r="AF425" s="1141"/>
      <c r="AG425" s="1285"/>
      <c r="AH425" s="1286"/>
      <c r="AI425" s="1286"/>
      <c r="AJ425" s="1286"/>
    </row>
    <row r="426" spans="1:96" ht="12.75" customHeight="1">
      <c r="D426" s="1139" t="s">
        <v>1185</v>
      </c>
      <c r="E426" s="1140"/>
      <c r="F426" s="1140"/>
      <c r="G426" s="1140"/>
      <c r="H426" s="1140"/>
      <c r="I426" s="1140"/>
      <c r="J426" s="1140"/>
      <c r="K426" s="1140"/>
      <c r="L426" s="1140"/>
      <c r="M426" s="1140"/>
      <c r="N426" s="1140"/>
      <c r="O426" s="1140"/>
      <c r="P426" s="1140"/>
      <c r="Q426" s="1140"/>
      <c r="R426" s="1140"/>
      <c r="S426" s="1140"/>
      <c r="T426" s="1140"/>
      <c r="U426" s="1140"/>
      <c r="V426" s="1140"/>
      <c r="W426" s="1140"/>
      <c r="X426" s="1140"/>
      <c r="Y426" s="1140"/>
      <c r="Z426" s="1140"/>
      <c r="AA426" s="1140"/>
      <c r="AB426" s="1140"/>
      <c r="AC426" s="1140"/>
      <c r="AD426" s="1140"/>
      <c r="AE426" s="1140"/>
      <c r="AF426" s="1141"/>
      <c r="AG426" s="1135">
        <v>53</v>
      </c>
      <c r="AH426" s="1135"/>
      <c r="AI426" s="1135"/>
      <c r="AJ426" s="1135"/>
    </row>
    <row r="427" spans="1:96" ht="12.75" customHeight="1">
      <c r="D427" s="1139" t="s">
        <v>1186</v>
      </c>
      <c r="E427" s="1140"/>
      <c r="F427" s="1140"/>
      <c r="G427" s="1140"/>
      <c r="H427" s="1140"/>
      <c r="I427" s="1140"/>
      <c r="J427" s="1140"/>
      <c r="K427" s="1140"/>
      <c r="L427" s="1140"/>
      <c r="M427" s="1140"/>
      <c r="N427" s="1140"/>
      <c r="O427" s="1140"/>
      <c r="P427" s="1140"/>
      <c r="Q427" s="1140"/>
      <c r="R427" s="1140"/>
      <c r="S427" s="1140"/>
      <c r="T427" s="1140"/>
      <c r="U427" s="1140"/>
      <c r="V427" s="1140"/>
      <c r="W427" s="1140"/>
      <c r="X427" s="1140"/>
      <c r="Y427" s="1140"/>
      <c r="Z427" s="1140"/>
      <c r="AA427" s="1140"/>
      <c r="AB427" s="1140"/>
      <c r="AC427" s="1140"/>
      <c r="AD427" s="1140"/>
      <c r="AE427" s="1140"/>
      <c r="AF427" s="1141"/>
      <c r="AG427" s="1135">
        <v>53</v>
      </c>
      <c r="AH427" s="1135"/>
      <c r="AI427" s="1135"/>
      <c r="AJ427" s="1135"/>
    </row>
    <row r="428" spans="1:96" ht="12.75" customHeight="1">
      <c r="D428" s="1139" t="s">
        <v>1188</v>
      </c>
      <c r="E428" s="1140"/>
      <c r="F428" s="1140"/>
      <c r="G428" s="1140"/>
      <c r="H428" s="1140"/>
      <c r="I428" s="1140"/>
      <c r="J428" s="1140"/>
      <c r="K428" s="1140"/>
      <c r="L428" s="1140"/>
      <c r="M428" s="1140"/>
      <c r="N428" s="1140"/>
      <c r="O428" s="1140"/>
      <c r="P428" s="1140"/>
      <c r="Q428" s="1140"/>
      <c r="R428" s="1140"/>
      <c r="S428" s="1140"/>
      <c r="T428" s="1140"/>
      <c r="U428" s="1140"/>
      <c r="V428" s="1140"/>
      <c r="W428" s="1140"/>
      <c r="X428" s="1140"/>
      <c r="Y428" s="1140"/>
      <c r="Z428" s="1140"/>
      <c r="AA428" s="1140"/>
      <c r="AB428" s="1140"/>
      <c r="AC428" s="1140"/>
      <c r="AD428" s="1140"/>
      <c r="AE428" s="1140"/>
      <c r="AF428" s="1141"/>
      <c r="AG428" s="1137">
        <f>IF(ISERROR(AG427/AG426),"",AG427/AG426)</f>
        <v>1</v>
      </c>
      <c r="AH428" s="1137"/>
      <c r="AI428" s="1137"/>
      <c r="AJ428" s="1137"/>
    </row>
    <row r="429" spans="1:96" ht="12.75" customHeight="1">
      <c r="D429" s="1139" t="s">
        <v>1187</v>
      </c>
      <c r="E429" s="1140"/>
      <c r="F429" s="1140"/>
      <c r="G429" s="1140"/>
      <c r="H429" s="1140"/>
      <c r="I429" s="1140"/>
      <c r="J429" s="1140"/>
      <c r="K429" s="1140"/>
      <c r="L429" s="1140"/>
      <c r="M429" s="1140"/>
      <c r="N429" s="1140"/>
      <c r="O429" s="1140"/>
      <c r="P429" s="1140"/>
      <c r="Q429" s="1140"/>
      <c r="R429" s="1140"/>
      <c r="S429" s="1140"/>
      <c r="T429" s="1140"/>
      <c r="U429" s="1140"/>
      <c r="V429" s="1140"/>
      <c r="W429" s="1140"/>
      <c r="X429" s="1140"/>
      <c r="Y429" s="1140"/>
      <c r="Z429" s="1140"/>
      <c r="AA429" s="1140"/>
      <c r="AB429" s="1140"/>
      <c r="AC429" s="1140"/>
      <c r="AD429" s="1140"/>
      <c r="AE429" s="1140"/>
      <c r="AF429" s="1141"/>
      <c r="AG429" s="1136">
        <v>34009</v>
      </c>
      <c r="AH429" s="1136"/>
      <c r="AI429" s="1136"/>
      <c r="AJ429" s="1136"/>
    </row>
    <row r="430" spans="1:96" ht="12.75" customHeight="1">
      <c r="D430" s="1139" t="s">
        <v>1189</v>
      </c>
      <c r="E430" s="1140"/>
      <c r="F430" s="1140"/>
      <c r="G430" s="1140"/>
      <c r="H430" s="1140"/>
      <c r="I430" s="1140"/>
      <c r="J430" s="1140"/>
      <c r="K430" s="1140"/>
      <c r="L430" s="1140"/>
      <c r="M430" s="1140"/>
      <c r="N430" s="1140"/>
      <c r="O430" s="1140"/>
      <c r="P430" s="1140"/>
      <c r="Q430" s="1140"/>
      <c r="R430" s="1140"/>
      <c r="S430" s="1140"/>
      <c r="T430" s="1140"/>
      <c r="U430" s="1140"/>
      <c r="V430" s="1140"/>
      <c r="W430" s="1140"/>
      <c r="X430" s="1140"/>
      <c r="Y430" s="1140"/>
      <c r="Z430" s="1140"/>
      <c r="AA430" s="1140"/>
      <c r="AB430" s="1140"/>
      <c r="AC430" s="1140"/>
      <c r="AD430" s="1140"/>
      <c r="AE430" s="1140"/>
      <c r="AF430" s="1141"/>
      <c r="AG430" s="1136">
        <v>34009</v>
      </c>
      <c r="AH430" s="1136"/>
      <c r="AI430" s="1136"/>
      <c r="AJ430" s="1136"/>
    </row>
    <row r="431" spans="1:96" ht="12.75" customHeight="1">
      <c r="D431" s="1139" t="s">
        <v>1190</v>
      </c>
      <c r="E431" s="1140"/>
      <c r="F431" s="1140"/>
      <c r="G431" s="1140"/>
      <c r="H431" s="1140"/>
      <c r="I431" s="1140"/>
      <c r="J431" s="1140"/>
      <c r="K431" s="1140"/>
      <c r="L431" s="1140"/>
      <c r="M431" s="1140"/>
      <c r="N431" s="1140"/>
      <c r="O431" s="1140"/>
      <c r="P431" s="1140"/>
      <c r="Q431" s="1140"/>
      <c r="R431" s="1140"/>
      <c r="S431" s="1140"/>
      <c r="T431" s="1140"/>
      <c r="U431" s="1140"/>
      <c r="V431" s="1140"/>
      <c r="W431" s="1140"/>
      <c r="X431" s="1140"/>
      <c r="Y431" s="1140"/>
      <c r="Z431" s="1140"/>
      <c r="AA431" s="1140"/>
      <c r="AB431" s="1140"/>
      <c r="AC431" s="1140"/>
      <c r="AD431" s="1140"/>
      <c r="AE431" s="1140"/>
      <c r="AF431" s="1141"/>
      <c r="AG431" s="1137">
        <f>IF(ISERROR(AG430/AG429),"",AG430/AG429)</f>
        <v>1</v>
      </c>
      <c r="AH431" s="1137"/>
      <c r="AI431" s="1137"/>
      <c r="AJ431" s="1137"/>
    </row>
    <row r="432" spans="1:96" ht="12.75" customHeight="1">
      <c r="D432" s="1139" t="s">
        <v>1191</v>
      </c>
      <c r="E432" s="1140"/>
      <c r="F432" s="1140"/>
      <c r="G432" s="1140"/>
      <c r="H432" s="1140"/>
      <c r="I432" s="1140"/>
      <c r="J432" s="1140"/>
      <c r="K432" s="1140"/>
      <c r="L432" s="1140"/>
      <c r="M432" s="1140"/>
      <c r="N432" s="1140"/>
      <c r="O432" s="1140"/>
      <c r="P432" s="1140"/>
      <c r="Q432" s="1140"/>
      <c r="R432" s="1140"/>
      <c r="S432" s="1140"/>
      <c r="T432" s="1140"/>
      <c r="U432" s="1140"/>
      <c r="V432" s="1140"/>
      <c r="W432" s="1140"/>
      <c r="X432" s="1140"/>
      <c r="Y432" s="1140"/>
      <c r="Z432" s="1140"/>
      <c r="AA432" s="1140"/>
      <c r="AB432" s="1140"/>
      <c r="AC432" s="1140"/>
      <c r="AD432" s="1140"/>
      <c r="AE432" s="1140"/>
      <c r="AF432" s="1141"/>
      <c r="AG432" s="1137">
        <f>MIN(IF(AG428&gt;AG431,AG431,AG428),1)</f>
        <v>1</v>
      </c>
      <c r="AH432" s="1137"/>
      <c r="AI432" s="1137"/>
      <c r="AJ432" s="1137"/>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5" customHeight="1">
      <c r="D433" s="1139" t="s">
        <v>1461</v>
      </c>
      <c r="E433" s="1158"/>
      <c r="F433" s="1158"/>
      <c r="G433" s="1158"/>
      <c r="H433" s="1158"/>
      <c r="I433" s="1158"/>
      <c r="J433" s="1158"/>
      <c r="K433" s="1158"/>
      <c r="L433" s="1158"/>
      <c r="M433" s="1158"/>
      <c r="N433" s="1158"/>
      <c r="O433" s="1158"/>
      <c r="P433" s="1158"/>
      <c r="Q433" s="1158"/>
      <c r="R433" s="1158"/>
      <c r="S433" s="1158"/>
      <c r="T433" s="1158"/>
      <c r="U433" s="1158"/>
      <c r="V433" s="1158"/>
      <c r="W433" s="1158"/>
      <c r="X433" s="1158"/>
      <c r="Y433" s="1158"/>
      <c r="Z433" s="1158"/>
      <c r="AA433" s="1158"/>
      <c r="AB433" s="1158"/>
      <c r="AC433" s="1158"/>
      <c r="AD433" s="1158"/>
      <c r="AE433" s="1158"/>
      <c r="AF433" s="1159"/>
      <c r="AG433" s="1136">
        <v>2224</v>
      </c>
      <c r="AH433" s="1136"/>
      <c r="AI433" s="1136"/>
      <c r="AJ433" s="1136"/>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5" customHeight="1">
      <c r="D434" s="1166" t="s">
        <v>618</v>
      </c>
      <c r="E434" s="1158"/>
      <c r="F434" s="1158"/>
      <c r="G434" s="1158"/>
      <c r="H434" s="1158"/>
      <c r="I434" s="1158"/>
      <c r="J434" s="1158"/>
      <c r="K434" s="1158"/>
      <c r="L434" s="1158"/>
      <c r="M434" s="1158"/>
      <c r="N434" s="1158"/>
      <c r="O434" s="1158"/>
      <c r="P434" s="1158"/>
      <c r="Q434" s="1158"/>
      <c r="R434" s="1158"/>
      <c r="S434" s="1158"/>
      <c r="T434" s="1158"/>
      <c r="U434" s="1158"/>
      <c r="V434" s="1158"/>
      <c r="W434" s="1158"/>
      <c r="X434" s="1158"/>
      <c r="Y434" s="1158"/>
      <c r="Z434" s="1158"/>
      <c r="AA434" s="1158"/>
      <c r="AB434" s="1158"/>
      <c r="AC434" s="1158"/>
      <c r="AD434" s="1158"/>
      <c r="AE434" s="1158"/>
      <c r="AF434" s="1159"/>
      <c r="AG434" s="1136">
        <v>0</v>
      </c>
      <c r="AH434" s="1136"/>
      <c r="AI434" s="1136"/>
      <c r="AJ434" s="1136"/>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3">
      <c r="D435" s="1139" t="s">
        <v>1462</v>
      </c>
      <c r="E435" s="1158"/>
      <c r="F435" s="1158"/>
      <c r="G435" s="1158"/>
      <c r="H435" s="1158"/>
      <c r="I435" s="1158"/>
      <c r="J435" s="1158"/>
      <c r="K435" s="1158"/>
      <c r="L435" s="1158"/>
      <c r="M435" s="1158"/>
      <c r="N435" s="1158"/>
      <c r="O435" s="1158"/>
      <c r="P435" s="1158"/>
      <c r="Q435" s="1158"/>
      <c r="R435" s="1158"/>
      <c r="S435" s="1158"/>
      <c r="T435" s="1158"/>
      <c r="U435" s="1158"/>
      <c r="V435" s="1158"/>
      <c r="W435" s="1158"/>
      <c r="X435" s="1158"/>
      <c r="Y435" s="1158"/>
      <c r="Z435" s="1158"/>
      <c r="AA435" s="1158"/>
      <c r="AB435" s="1158"/>
      <c r="AC435" s="1158"/>
      <c r="AD435" s="1158"/>
      <c r="AE435" s="1158"/>
      <c r="AF435" s="1159"/>
      <c r="AG435" s="1136">
        <v>9407</v>
      </c>
      <c r="AH435" s="1136"/>
      <c r="AI435" s="1136"/>
      <c r="AJ435" s="1136"/>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3">
      <c r="D436" s="1139" t="s">
        <v>1192</v>
      </c>
      <c r="E436" s="1158"/>
      <c r="F436" s="1158"/>
      <c r="G436" s="1158"/>
      <c r="H436" s="1158"/>
      <c r="I436" s="1158"/>
      <c r="J436" s="1158"/>
      <c r="K436" s="1158"/>
      <c r="L436" s="1158"/>
      <c r="M436" s="1158"/>
      <c r="N436" s="1158"/>
      <c r="O436" s="1158"/>
      <c r="P436" s="1158"/>
      <c r="Q436" s="1158"/>
      <c r="R436" s="1158"/>
      <c r="S436" s="1158"/>
      <c r="T436" s="1158"/>
      <c r="U436" s="1158"/>
      <c r="V436" s="1158"/>
      <c r="W436" s="1158"/>
      <c r="X436" s="1158"/>
      <c r="Y436" s="1158"/>
      <c r="Z436" s="1158"/>
      <c r="AA436" s="1158"/>
      <c r="AB436" s="1158"/>
      <c r="AC436" s="1158"/>
      <c r="AD436" s="1158"/>
      <c r="AE436" s="1158"/>
      <c r="AF436" s="1159"/>
      <c r="AG436" s="1136">
        <v>0</v>
      </c>
      <c r="AH436" s="1136"/>
      <c r="AI436" s="1136"/>
      <c r="AJ436" s="1136"/>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3">
      <c r="D437" s="1167" t="s">
        <v>1193</v>
      </c>
      <c r="E437" s="1168"/>
      <c r="F437" s="1168"/>
      <c r="G437" s="1168"/>
      <c r="H437" s="1168"/>
      <c r="I437" s="1168"/>
      <c r="J437" s="1168"/>
      <c r="K437" s="1168"/>
      <c r="L437" s="1168"/>
      <c r="M437" s="1168"/>
      <c r="N437" s="1168"/>
      <c r="O437" s="1168"/>
      <c r="P437" s="1168"/>
      <c r="Q437" s="1168"/>
      <c r="R437" s="1168"/>
      <c r="S437" s="1168"/>
      <c r="T437" s="1168"/>
      <c r="U437" s="1168"/>
      <c r="V437" s="1168"/>
      <c r="W437" s="1168"/>
      <c r="X437" s="1168"/>
      <c r="Y437" s="1168"/>
      <c r="Z437" s="1168"/>
      <c r="AA437" s="1168"/>
      <c r="AB437" s="1168"/>
      <c r="AC437" s="1168"/>
      <c r="AD437" s="1168"/>
      <c r="AE437" s="1168"/>
      <c r="AF437" s="1169"/>
      <c r="AG437" s="1312">
        <f>AG429+AG433+AG435+AG436</f>
        <v>45640</v>
      </c>
      <c r="AH437" s="1312"/>
      <c r="AI437" s="1312"/>
      <c r="AJ437" s="1312"/>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3">
      <c r="D438" s="1170" t="s">
        <v>1463</v>
      </c>
      <c r="E438" s="1170"/>
      <c r="F438" s="1170"/>
      <c r="G438" s="1170"/>
      <c r="H438" s="1170"/>
      <c r="I438" s="1170"/>
      <c r="J438" s="1170"/>
      <c r="K438" s="1170"/>
      <c r="L438" s="1170"/>
      <c r="M438" s="1170"/>
      <c r="N438" s="1170"/>
      <c r="O438" s="1170"/>
      <c r="P438" s="1170"/>
      <c r="Q438" s="1170"/>
      <c r="R438" s="1170"/>
      <c r="S438" s="1170"/>
      <c r="T438" s="1170"/>
      <c r="U438" s="1170"/>
      <c r="V438" s="1170"/>
      <c r="W438" s="1170"/>
      <c r="X438" s="1170"/>
      <c r="Y438" s="1170"/>
      <c r="Z438" s="1170"/>
      <c r="AA438" s="1170"/>
      <c r="AB438" s="1170"/>
      <c r="AC438" s="1170"/>
      <c r="AD438" s="1170"/>
      <c r="AE438" s="1170"/>
      <c r="AF438" s="1170"/>
      <c r="AG438" s="1170"/>
      <c r="AH438" s="1170"/>
      <c r="AI438" s="1170"/>
      <c r="AJ438" s="1170"/>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3">
      <c r="D439" s="1171"/>
      <c r="E439" s="1171"/>
      <c r="F439" s="1171"/>
      <c r="G439" s="1171"/>
      <c r="H439" s="1171"/>
      <c r="I439" s="1171"/>
      <c r="J439" s="1171"/>
      <c r="K439" s="1171"/>
      <c r="L439" s="1171"/>
      <c r="M439" s="1171"/>
      <c r="N439" s="1171"/>
      <c r="O439" s="1171"/>
      <c r="P439" s="1171"/>
      <c r="Q439" s="1171"/>
      <c r="R439" s="1171"/>
      <c r="S439" s="1171"/>
      <c r="T439" s="1171"/>
      <c r="U439" s="1171"/>
      <c r="V439" s="1171"/>
      <c r="W439" s="1171"/>
      <c r="X439" s="1171"/>
      <c r="Y439" s="1171"/>
      <c r="Z439" s="1171"/>
      <c r="AA439" s="1171"/>
      <c r="AB439" s="1171"/>
      <c r="AC439" s="1171"/>
      <c r="AD439" s="1171"/>
      <c r="AE439" s="1171"/>
      <c r="AF439" s="1171"/>
      <c r="AG439" s="1171"/>
      <c r="AH439" s="1171"/>
      <c r="AI439" s="1171"/>
      <c r="AJ439" s="1171"/>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3">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3">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17">
        <f>'Sources and Uses Budget'!B105/Application!AG424</f>
        <v>538462.08888888883</v>
      </c>
      <c r="AD441" s="1117"/>
      <c r="AE441" s="1117"/>
      <c r="AF441" s="1117"/>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3">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17">
        <f>'Sources and Uses Budget'!C105/Application!AG424</f>
        <v>538462.08888888883</v>
      </c>
      <c r="AD442" s="1117"/>
      <c r="AE442" s="1117"/>
      <c r="AF442" s="1117"/>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3">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17">
        <f>('Sources and Uses Budget'!$S$107+'Sources and Uses Budget'!$T$107)/Application!AG424</f>
        <v>489490.04444444441</v>
      </c>
      <c r="AD443" s="1117"/>
      <c r="AE443" s="1117"/>
      <c r="AF443" s="1117"/>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3">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3">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3">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3">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3">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3">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3">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3">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3">
      <c r="A452" s="186"/>
      <c r="B452" s="186"/>
      <c r="C452" s="186"/>
      <c r="D452" s="1088" t="s">
        <v>750</v>
      </c>
      <c r="E452" s="1089"/>
      <c r="F452" s="1089"/>
      <c r="G452" s="1089"/>
      <c r="H452" s="1089"/>
      <c r="I452" s="1089"/>
      <c r="J452" s="1089"/>
      <c r="K452" s="1089"/>
      <c r="L452" s="1089"/>
      <c r="M452" s="1089"/>
      <c r="N452" s="1089"/>
      <c r="O452" s="1089"/>
      <c r="P452" s="1089"/>
      <c r="Q452" s="1089"/>
      <c r="R452" s="1089"/>
      <c r="S452" s="1089"/>
      <c r="T452" s="1089"/>
      <c r="U452" s="1089"/>
      <c r="V452" s="1090"/>
      <c r="W452" s="1231">
        <v>19</v>
      </c>
      <c r="X452" s="1232"/>
      <c r="Y452" s="1233"/>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088" t="s">
        <v>751</v>
      </c>
      <c r="E453" s="1089"/>
      <c r="F453" s="1089"/>
      <c r="G453" s="1089"/>
      <c r="H453" s="1089"/>
      <c r="I453" s="1089"/>
      <c r="J453" s="1089"/>
      <c r="K453" s="1089"/>
      <c r="L453" s="1089"/>
      <c r="M453" s="1089"/>
      <c r="N453" s="1089"/>
      <c r="O453" s="1089"/>
      <c r="P453" s="1089"/>
      <c r="Q453" s="1089"/>
      <c r="R453" s="1089"/>
      <c r="S453" s="1089"/>
      <c r="T453" s="1089"/>
      <c r="U453" s="1089"/>
      <c r="V453" s="1090"/>
      <c r="W453" s="1231" t="s">
        <v>642</v>
      </c>
      <c r="X453" s="1232"/>
      <c r="Y453" s="1233"/>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088" t="s">
        <v>752</v>
      </c>
      <c r="E454" s="1089"/>
      <c r="F454" s="1089"/>
      <c r="G454" s="1089"/>
      <c r="H454" s="1089"/>
      <c r="I454" s="1089"/>
      <c r="J454" s="1089"/>
      <c r="K454" s="1089"/>
      <c r="L454" s="1089"/>
      <c r="M454" s="1089"/>
      <c r="N454" s="1089"/>
      <c r="O454" s="1089"/>
      <c r="P454" s="1089"/>
      <c r="Q454" s="1089"/>
      <c r="R454" s="1089"/>
      <c r="S454" s="1089"/>
      <c r="T454" s="1089"/>
      <c r="U454" s="1089"/>
      <c r="V454" s="1090"/>
      <c r="W454" s="1231" t="s">
        <v>642</v>
      </c>
      <c r="X454" s="1232"/>
      <c r="Y454" s="1233"/>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3">
      <c r="A455" s="186"/>
      <c r="B455" s="186"/>
      <c r="C455" s="186"/>
      <c r="D455" s="1088" t="s">
        <v>753</v>
      </c>
      <c r="E455" s="1089"/>
      <c r="F455" s="1089"/>
      <c r="G455" s="1089"/>
      <c r="H455" s="1089"/>
      <c r="I455" s="1089"/>
      <c r="J455" s="1089"/>
      <c r="K455" s="1089"/>
      <c r="L455" s="1089"/>
      <c r="M455" s="1089"/>
      <c r="N455" s="1089"/>
      <c r="O455" s="1089"/>
      <c r="P455" s="1089"/>
      <c r="Q455" s="1089"/>
      <c r="R455" s="1089"/>
      <c r="S455" s="1089"/>
      <c r="T455" s="1089"/>
      <c r="U455" s="1089"/>
      <c r="V455" s="1090"/>
      <c r="W455" s="1231" t="s">
        <v>642</v>
      </c>
      <c r="X455" s="1232"/>
      <c r="Y455" s="1233"/>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3">
      <c r="A456" s="186"/>
      <c r="B456" s="186"/>
      <c r="C456" s="186"/>
      <c r="D456" s="1088" t="s">
        <v>976</v>
      </c>
      <c r="E456" s="1089"/>
      <c r="F456" s="1089"/>
      <c r="G456" s="1089"/>
      <c r="H456" s="1089"/>
      <c r="I456" s="1089"/>
      <c r="J456" s="1089"/>
      <c r="K456" s="1089"/>
      <c r="L456" s="1089"/>
      <c r="M456" s="1089"/>
      <c r="N456" s="1089"/>
      <c r="O456" s="1089"/>
      <c r="P456" s="1089"/>
      <c r="Q456" s="1089"/>
      <c r="R456" s="1089"/>
      <c r="S456" s="1089"/>
      <c r="T456" s="1089"/>
      <c r="U456" s="1089"/>
      <c r="V456" s="1090"/>
      <c r="W456" s="1231" t="s">
        <v>642</v>
      </c>
      <c r="X456" s="1232"/>
      <c r="Y456" s="1233"/>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3">
      <c r="A457" s="186"/>
      <c r="B457" s="186"/>
      <c r="C457" s="186"/>
      <c r="D457" s="1088" t="s">
        <v>754</v>
      </c>
      <c r="E457" s="1089"/>
      <c r="F457" s="1089"/>
      <c r="G457" s="1089"/>
      <c r="H457" s="1089"/>
      <c r="I457" s="1089"/>
      <c r="J457" s="1089"/>
      <c r="K457" s="1089"/>
      <c r="L457" s="1089"/>
      <c r="M457" s="1089"/>
      <c r="N457" s="1089"/>
      <c r="O457" s="1089"/>
      <c r="P457" s="1089"/>
      <c r="Q457" s="1089"/>
      <c r="R457" s="1089"/>
      <c r="S457" s="1089"/>
      <c r="T457" s="1089"/>
      <c r="U457" s="1089"/>
      <c r="V457" s="1090"/>
      <c r="W457" s="1231" t="s">
        <v>642</v>
      </c>
      <c r="X457" s="1232"/>
      <c r="Y457" s="1233"/>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3">
      <c r="A458" s="186"/>
      <c r="B458" s="186"/>
      <c r="C458" s="186"/>
      <c r="D458" s="1088" t="s">
        <v>1158</v>
      </c>
      <c r="E458" s="1089"/>
      <c r="F458" s="1089"/>
      <c r="G458" s="1089"/>
      <c r="H458" s="1089"/>
      <c r="I458" s="1089"/>
      <c r="J458" s="1089"/>
      <c r="K458" s="1089"/>
      <c r="L458" s="1089"/>
      <c r="M458" s="1089"/>
      <c r="N458" s="1089"/>
      <c r="O458" s="1089"/>
      <c r="P458" s="1089"/>
      <c r="Q458" s="1089"/>
      <c r="R458" s="1089"/>
      <c r="S458" s="1089"/>
      <c r="T458" s="1089"/>
      <c r="U458" s="1089"/>
      <c r="V458" s="1090"/>
      <c r="W458" s="1231" t="s">
        <v>642</v>
      </c>
      <c r="X458" s="1232"/>
      <c r="Y458" s="1233"/>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3">
      <c r="A459" s="186"/>
      <c r="B459" s="186"/>
      <c r="C459" s="186"/>
      <c r="D459" s="409" t="s">
        <v>177</v>
      </c>
      <c r="E459" s="410"/>
      <c r="F459" s="411"/>
      <c r="G459" s="1309"/>
      <c r="H459" s="1310"/>
      <c r="I459" s="1310"/>
      <c r="J459" s="1310"/>
      <c r="K459" s="1310"/>
      <c r="L459" s="1310"/>
      <c r="M459" s="1310"/>
      <c r="N459" s="1310"/>
      <c r="O459" s="1310"/>
      <c r="P459" s="1310"/>
      <c r="Q459" s="1310"/>
      <c r="R459" s="1310"/>
      <c r="S459" s="1310"/>
      <c r="T459" s="1310"/>
      <c r="U459" s="1310"/>
      <c r="V459" s="1311"/>
      <c r="W459" s="1231" t="s">
        <v>642</v>
      </c>
      <c r="X459" s="1232"/>
      <c r="Y459" s="1233"/>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3">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3">
      <c r="A461" s="186"/>
      <c r="B461" s="186"/>
      <c r="C461" s="186"/>
      <c r="D461" s="416" t="s">
        <v>1752</v>
      </c>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3">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3">
      <c r="A463" s="186"/>
      <c r="B463" s="186"/>
      <c r="C463" s="186"/>
      <c r="D463" s="1352" t="s">
        <v>755</v>
      </c>
      <c r="E463" s="1353"/>
      <c r="F463" s="1353"/>
      <c r="G463" s="1353"/>
      <c r="H463" s="1353"/>
      <c r="I463" s="1353"/>
      <c r="J463" s="1353"/>
      <c r="K463" s="1353"/>
      <c r="L463" s="1353"/>
      <c r="M463" s="1353"/>
      <c r="N463" s="1353"/>
      <c r="O463" s="1353"/>
      <c r="P463" s="1353"/>
      <c r="Q463" s="1353"/>
      <c r="R463" s="1353"/>
      <c r="S463" s="1353"/>
      <c r="T463" s="1353"/>
      <c r="U463" s="1353"/>
      <c r="V463" s="1353"/>
      <c r="W463" s="1174"/>
      <c r="X463" s="1174"/>
      <c r="Y463" s="1175"/>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3">
      <c r="A464" s="186"/>
      <c r="B464" s="186"/>
      <c r="C464" s="186"/>
      <c r="D464" s="1088" t="s">
        <v>756</v>
      </c>
      <c r="E464" s="1089"/>
      <c r="F464" s="1089"/>
      <c r="G464" s="1089"/>
      <c r="H464" s="1089"/>
      <c r="I464" s="1089"/>
      <c r="J464" s="1089"/>
      <c r="K464" s="1089"/>
      <c r="L464" s="1089"/>
      <c r="M464" s="1089"/>
      <c r="N464" s="1089"/>
      <c r="O464" s="1089"/>
      <c r="P464" s="1089"/>
      <c r="Q464" s="1089"/>
      <c r="R464" s="1089"/>
      <c r="S464" s="1089"/>
      <c r="T464" s="1089"/>
      <c r="U464" s="1089"/>
      <c r="V464" s="1090"/>
      <c r="W464" s="1231" t="s">
        <v>642</v>
      </c>
      <c r="X464" s="1232"/>
      <c r="Y464" s="1233"/>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3">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3">
      <c r="A466" s="1152" t="s">
        <v>893</v>
      </c>
      <c r="B466" s="1152"/>
      <c r="C466" s="1152"/>
      <c r="D466" s="1152"/>
      <c r="E466" s="1152"/>
      <c r="F466" s="1152"/>
      <c r="G466" s="1152"/>
      <c r="H466" s="1152"/>
      <c r="I466" s="1152"/>
      <c r="J466" s="1152"/>
      <c r="K466" s="1152"/>
      <c r="L466" s="1152"/>
      <c r="M466" s="1152"/>
      <c r="N466" s="1152"/>
      <c r="O466" s="1152"/>
      <c r="P466" s="1152"/>
      <c r="Q466" s="1152"/>
      <c r="R466" s="1152"/>
      <c r="S466" s="1152"/>
      <c r="T466" s="1152"/>
      <c r="U466" s="1152"/>
      <c r="V466" s="1152"/>
      <c r="W466" s="1152"/>
      <c r="X466" s="1152"/>
      <c r="Y466" s="1152"/>
      <c r="Z466" s="1152"/>
      <c r="AA466" s="1152"/>
      <c r="AB466" s="1152"/>
      <c r="AC466" s="1152"/>
      <c r="AD466" s="1152"/>
      <c r="AE466" s="1152"/>
      <c r="AF466" s="1152"/>
      <c r="AG466" s="1152"/>
      <c r="AH466" s="1152"/>
      <c r="AI466" s="1152"/>
      <c r="AJ466" s="1152"/>
      <c r="AK466" s="1152"/>
      <c r="AL466" s="1152"/>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4" thickBot="1">
      <c r="A467" s="1153"/>
      <c r="B467" s="1153"/>
      <c r="C467" s="1153"/>
      <c r="D467" s="1153"/>
      <c r="E467" s="1153"/>
      <c r="F467" s="1153"/>
      <c r="G467" s="1153"/>
      <c r="H467" s="1153"/>
      <c r="I467" s="1153"/>
      <c r="J467" s="1153"/>
      <c r="K467" s="1153"/>
      <c r="L467" s="1153"/>
      <c r="M467" s="1153"/>
      <c r="N467" s="1153"/>
      <c r="O467" s="1153"/>
      <c r="P467" s="1153"/>
      <c r="Q467" s="1153"/>
      <c r="R467" s="1153"/>
      <c r="S467" s="1153"/>
      <c r="T467" s="1153"/>
      <c r="U467" s="1153"/>
      <c r="V467" s="1153"/>
      <c r="W467" s="1153"/>
      <c r="X467" s="1153"/>
      <c r="Y467" s="1153"/>
      <c r="Z467" s="1153"/>
      <c r="AA467" s="1153"/>
      <c r="AB467" s="1153"/>
      <c r="AC467" s="1153"/>
      <c r="AD467" s="1153"/>
      <c r="AE467" s="1153"/>
      <c r="AF467" s="1153"/>
      <c r="AG467" s="1153"/>
      <c r="AH467" s="1153"/>
      <c r="AI467" s="1153"/>
      <c r="AJ467" s="1153"/>
      <c r="AK467" s="1153"/>
      <c r="AL467" s="1153"/>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4"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3">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3">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3">
      <c r="A471" s="39"/>
      <c r="B471" s="525"/>
      <c r="C471" s="525"/>
      <c r="D471" s="525"/>
      <c r="E471" s="903"/>
      <c r="F471" s="904"/>
      <c r="G471" s="904"/>
      <c r="H471" s="904"/>
      <c r="I471" s="904"/>
      <c r="J471" s="904"/>
      <c r="K471" s="904"/>
      <c r="L471" s="904"/>
      <c r="M471" s="904"/>
      <c r="N471" s="904"/>
      <c r="O471" s="904"/>
      <c r="P471" s="904"/>
      <c r="Q471" s="904"/>
      <c r="R471" s="904"/>
      <c r="S471" s="905"/>
      <c r="T471" s="1234" t="s">
        <v>894</v>
      </c>
      <c r="U471" s="1235"/>
      <c r="V471" s="1235"/>
      <c r="W471" s="1235"/>
      <c r="X471" s="1235"/>
      <c r="Y471" s="1235"/>
      <c r="Z471" s="1235"/>
      <c r="AA471" s="1235"/>
      <c r="AB471" s="1235"/>
      <c r="AC471" s="1235"/>
      <c r="AD471" s="1235"/>
      <c r="AE471" s="1235"/>
      <c r="AF471" s="1235"/>
      <c r="AG471" s="1235"/>
      <c r="AH471" s="1236"/>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3">
      <c r="A472" s="39"/>
      <c r="B472" s="39"/>
      <c r="C472" s="39"/>
      <c r="D472" s="39"/>
      <c r="E472" s="906"/>
      <c r="F472" s="705"/>
      <c r="G472" s="705"/>
      <c r="H472" s="705"/>
      <c r="I472" s="705"/>
      <c r="J472" s="705"/>
      <c r="K472" s="705"/>
      <c r="L472" s="705"/>
      <c r="M472" s="705"/>
      <c r="N472" s="705"/>
      <c r="O472" s="705"/>
      <c r="P472" s="705"/>
      <c r="Q472" s="705"/>
      <c r="R472" s="705"/>
      <c r="S472" s="907"/>
      <c r="T472" s="1183" t="s">
        <v>38</v>
      </c>
      <c r="U472" s="1183"/>
      <c r="V472" s="1183"/>
      <c r="W472" s="1183"/>
      <c r="X472" s="1183"/>
      <c r="Y472" s="1183" t="s">
        <v>39</v>
      </c>
      <c r="Z472" s="1183"/>
      <c r="AA472" s="1183"/>
      <c r="AB472" s="1183"/>
      <c r="AC472" s="1183"/>
      <c r="AD472" s="1183" t="s">
        <v>362</v>
      </c>
      <c r="AE472" s="1183"/>
      <c r="AF472" s="1183"/>
      <c r="AG472" s="1183"/>
      <c r="AH472" s="1183"/>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3">
      <c r="A473" s="39"/>
      <c r="B473" s="39"/>
      <c r="C473" s="39"/>
      <c r="D473" s="39"/>
      <c r="E473" s="908"/>
      <c r="F473" s="909"/>
      <c r="G473" s="909"/>
      <c r="H473" s="909"/>
      <c r="I473" s="909"/>
      <c r="J473" s="909"/>
      <c r="K473" s="909"/>
      <c r="L473" s="909"/>
      <c r="M473" s="909"/>
      <c r="N473" s="909"/>
      <c r="O473" s="909"/>
      <c r="P473" s="909"/>
      <c r="Q473" s="909"/>
      <c r="R473" s="909"/>
      <c r="S473" s="910"/>
      <c r="T473" s="1183"/>
      <c r="U473" s="1183"/>
      <c r="V473" s="1183"/>
      <c r="W473" s="1183"/>
      <c r="X473" s="1183"/>
      <c r="Y473" s="1183"/>
      <c r="Z473" s="1183"/>
      <c r="AA473" s="1183"/>
      <c r="AB473" s="1183"/>
      <c r="AC473" s="1183"/>
      <c r="AD473" s="1183"/>
      <c r="AE473" s="1183"/>
      <c r="AF473" s="1183"/>
      <c r="AG473" s="1183"/>
      <c r="AH473" s="1183"/>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3">
      <c r="E474" s="76" t="s">
        <v>396</v>
      </c>
      <c r="F474" s="77"/>
      <c r="G474" s="77"/>
      <c r="H474" s="77"/>
      <c r="I474" s="77"/>
      <c r="J474" s="77"/>
      <c r="K474" s="77"/>
      <c r="L474" s="77"/>
      <c r="M474" s="77"/>
      <c r="N474" s="77"/>
      <c r="O474" s="77"/>
      <c r="P474" s="77"/>
      <c r="Q474" s="77"/>
      <c r="R474" s="77"/>
      <c r="S474" s="78"/>
      <c r="T474" s="1163">
        <v>0</v>
      </c>
      <c r="U474" s="1163"/>
      <c r="V474" s="1163"/>
      <c r="W474" s="1163"/>
      <c r="X474" s="1163"/>
      <c r="Y474" s="1163">
        <v>0</v>
      </c>
      <c r="Z474" s="1163"/>
      <c r="AA474" s="1163"/>
      <c r="AB474" s="1163"/>
      <c r="AC474" s="1163"/>
      <c r="AD474" s="1163">
        <v>43326</v>
      </c>
      <c r="AE474" s="1163"/>
      <c r="AF474" s="1163"/>
      <c r="AG474" s="1163"/>
      <c r="AH474" s="1163"/>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3">
      <c r="E475" s="76" t="s">
        <v>397</v>
      </c>
      <c r="F475" s="77"/>
      <c r="G475" s="77"/>
      <c r="H475" s="77"/>
      <c r="I475" s="77"/>
      <c r="J475" s="77"/>
      <c r="K475" s="77"/>
      <c r="L475" s="77"/>
      <c r="M475" s="77"/>
      <c r="N475" s="77"/>
      <c r="O475" s="77"/>
      <c r="P475" s="77"/>
      <c r="Q475" s="77"/>
      <c r="R475" s="77"/>
      <c r="S475" s="77"/>
      <c r="T475" s="1163">
        <v>0</v>
      </c>
      <c r="U475" s="1163"/>
      <c r="V475" s="1163"/>
      <c r="W475" s="1163"/>
      <c r="X475" s="1163"/>
      <c r="Y475" s="1163">
        <v>0</v>
      </c>
      <c r="Z475" s="1163"/>
      <c r="AA475" s="1163"/>
      <c r="AB475" s="1163"/>
      <c r="AC475" s="1163"/>
      <c r="AD475" s="1163">
        <v>43615</v>
      </c>
      <c r="AE475" s="1163"/>
      <c r="AF475" s="1163"/>
      <c r="AG475" s="1163"/>
      <c r="AH475" s="1163"/>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3">
      <c r="E476" s="76" t="s">
        <v>398</v>
      </c>
      <c r="F476" s="77"/>
      <c r="G476" s="77"/>
      <c r="H476" s="77"/>
      <c r="I476" s="77"/>
      <c r="J476" s="77"/>
      <c r="K476" s="77"/>
      <c r="L476" s="77"/>
      <c r="M476" s="77"/>
      <c r="N476" s="77"/>
      <c r="O476" s="77"/>
      <c r="P476" s="77"/>
      <c r="Q476" s="77"/>
      <c r="R476" s="77"/>
      <c r="S476" s="77"/>
      <c r="T476" s="1163">
        <v>0</v>
      </c>
      <c r="U476" s="1163"/>
      <c r="V476" s="1163"/>
      <c r="W476" s="1163"/>
      <c r="X476" s="1163"/>
      <c r="Y476" s="1163">
        <v>0</v>
      </c>
      <c r="Z476" s="1163"/>
      <c r="AA476" s="1163"/>
      <c r="AB476" s="1163"/>
      <c r="AC476" s="1163"/>
      <c r="AD476" s="1163">
        <v>43614</v>
      </c>
      <c r="AE476" s="1163"/>
      <c r="AF476" s="1163"/>
      <c r="AG476" s="1163"/>
      <c r="AH476" s="1163"/>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3">
      <c r="E477" s="76" t="s">
        <v>399</v>
      </c>
      <c r="F477" s="77"/>
      <c r="G477" s="77"/>
      <c r="H477" s="77"/>
      <c r="I477" s="77"/>
      <c r="J477" s="77"/>
      <c r="K477" s="77"/>
      <c r="L477" s="77"/>
      <c r="M477" s="77"/>
      <c r="N477" s="77"/>
      <c r="O477" s="77"/>
      <c r="P477" s="77"/>
      <c r="Q477" s="77"/>
      <c r="R477" s="77"/>
      <c r="S477" s="77"/>
      <c r="T477" s="1163">
        <v>0</v>
      </c>
      <c r="U477" s="1163"/>
      <c r="V477" s="1163"/>
      <c r="W477" s="1163"/>
      <c r="X477" s="1163"/>
      <c r="Y477" s="1163">
        <v>0</v>
      </c>
      <c r="Z477" s="1163"/>
      <c r="AA477" s="1163"/>
      <c r="AB477" s="1163"/>
      <c r="AC477" s="1163"/>
      <c r="AD477" s="1163">
        <v>43448</v>
      </c>
      <c r="AE477" s="1163"/>
      <c r="AF477" s="1163"/>
      <c r="AG477" s="1163"/>
      <c r="AH477" s="1163"/>
      <c r="AM477" s="58"/>
      <c r="AN477" s="58">
        <f>N582</f>
        <v>0</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3">
      <c r="E478" s="76" t="s">
        <v>400</v>
      </c>
      <c r="F478" s="77"/>
      <c r="G478" s="77"/>
      <c r="H478" s="77"/>
      <c r="I478" s="77"/>
      <c r="J478" s="77"/>
      <c r="K478" s="77"/>
      <c r="L478" s="77"/>
      <c r="M478" s="77"/>
      <c r="N478" s="77"/>
      <c r="O478" s="77"/>
      <c r="P478" s="77"/>
      <c r="Q478" s="77"/>
      <c r="R478" s="77"/>
      <c r="S478" s="77"/>
      <c r="T478" s="1163">
        <v>0</v>
      </c>
      <c r="U478" s="1163"/>
      <c r="V478" s="1163"/>
      <c r="W478" s="1163"/>
      <c r="X478" s="1163"/>
      <c r="Y478" s="1163">
        <v>0</v>
      </c>
      <c r="Z478" s="1163"/>
      <c r="AA478" s="1163"/>
      <c r="AB478" s="1163"/>
      <c r="AC478" s="1163"/>
      <c r="AD478" s="1255" t="s">
        <v>642</v>
      </c>
      <c r="AE478" s="1163"/>
      <c r="AF478" s="1163"/>
      <c r="AG478" s="1163"/>
      <c r="AH478" s="1163"/>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3">
      <c r="E479" s="76" t="s">
        <v>401</v>
      </c>
      <c r="F479" s="77"/>
      <c r="G479" s="77"/>
      <c r="H479" s="77"/>
      <c r="I479" s="77"/>
      <c r="J479" s="77"/>
      <c r="K479" s="77"/>
      <c r="L479" s="77"/>
      <c r="M479" s="77"/>
      <c r="N479" s="77"/>
      <c r="O479" s="77"/>
      <c r="P479" s="77"/>
      <c r="Q479" s="77"/>
      <c r="R479" s="77"/>
      <c r="S479" s="77"/>
      <c r="T479" s="1163">
        <v>0</v>
      </c>
      <c r="U479" s="1163"/>
      <c r="V479" s="1163"/>
      <c r="W479" s="1163"/>
      <c r="X479" s="1163"/>
      <c r="Y479" s="1163">
        <v>0</v>
      </c>
      <c r="Z479" s="1163"/>
      <c r="AA479" s="1163"/>
      <c r="AB479" s="1163"/>
      <c r="AC479" s="1163"/>
      <c r="AD479" s="1163">
        <v>29024</v>
      </c>
      <c r="AE479" s="1163"/>
      <c r="AF479" s="1163"/>
      <c r="AG479" s="1163"/>
      <c r="AH479" s="1163"/>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3">
      <c r="E480" s="76" t="s">
        <v>402</v>
      </c>
      <c r="F480" s="77"/>
      <c r="G480" s="77"/>
      <c r="H480" s="77"/>
      <c r="I480" s="77"/>
      <c r="J480" s="77"/>
      <c r="K480" s="77"/>
      <c r="L480" s="77"/>
      <c r="M480" s="77"/>
      <c r="N480" s="77"/>
      <c r="O480" s="77"/>
      <c r="P480" s="77"/>
      <c r="Q480" s="77"/>
      <c r="R480" s="77"/>
      <c r="S480" s="77"/>
      <c r="T480" s="1163">
        <v>0</v>
      </c>
      <c r="U480" s="1163"/>
      <c r="V480" s="1163"/>
      <c r="W480" s="1163"/>
      <c r="X480" s="1163"/>
      <c r="Y480" s="1163">
        <v>0</v>
      </c>
      <c r="Z480" s="1163"/>
      <c r="AA480" s="1163"/>
      <c r="AB480" s="1163"/>
      <c r="AC480" s="1163"/>
      <c r="AD480" s="1163">
        <v>43326</v>
      </c>
      <c r="AE480" s="1163"/>
      <c r="AF480" s="1163"/>
      <c r="AG480" s="1163"/>
      <c r="AH480" s="1163"/>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3">
      <c r="E481" s="76" t="s">
        <v>426</v>
      </c>
      <c r="F481" s="77"/>
      <c r="G481" s="77"/>
      <c r="H481" s="77"/>
      <c r="I481" s="77"/>
      <c r="J481" s="77"/>
      <c r="K481" s="77"/>
      <c r="L481" s="77"/>
      <c r="M481" s="77"/>
      <c r="N481" s="77"/>
      <c r="O481" s="77"/>
      <c r="P481" s="77"/>
      <c r="Q481" s="77"/>
      <c r="R481" s="77"/>
      <c r="S481" s="77"/>
      <c r="T481" s="1163">
        <v>0</v>
      </c>
      <c r="U481" s="1163"/>
      <c r="V481" s="1163"/>
      <c r="W481" s="1163"/>
      <c r="X481" s="1163"/>
      <c r="Y481" s="1163">
        <v>0</v>
      </c>
      <c r="Z481" s="1163"/>
      <c r="AA481" s="1163"/>
      <c r="AB481" s="1163"/>
      <c r="AC481" s="1163"/>
      <c r="AD481" s="1255" t="s">
        <v>642</v>
      </c>
      <c r="AE481" s="1163"/>
      <c r="AF481" s="1163"/>
      <c r="AG481" s="1163"/>
      <c r="AH481" s="1163"/>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3">
      <c r="E482" s="79" t="s">
        <v>427</v>
      </c>
      <c r="F482" s="77"/>
      <c r="G482" s="77"/>
      <c r="H482" s="77"/>
      <c r="I482" s="77"/>
      <c r="J482" s="77"/>
      <c r="K482" s="77"/>
      <c r="L482" s="77"/>
      <c r="M482" s="77"/>
      <c r="N482" s="77"/>
      <c r="O482" s="77"/>
      <c r="P482" s="77"/>
      <c r="Q482" s="77"/>
      <c r="R482" s="77"/>
      <c r="S482" s="77"/>
      <c r="T482" s="1163">
        <v>0</v>
      </c>
      <c r="U482" s="1163"/>
      <c r="V482" s="1163"/>
      <c r="W482" s="1163"/>
      <c r="X482" s="1163"/>
      <c r="Y482" s="1163">
        <v>0</v>
      </c>
      <c r="Z482" s="1163"/>
      <c r="AA482" s="1163"/>
      <c r="AB482" s="1163"/>
      <c r="AC482" s="1163"/>
      <c r="AD482" s="1255" t="s">
        <v>642</v>
      </c>
      <c r="AE482" s="1163"/>
      <c r="AF482" s="1163"/>
      <c r="AG482" s="1163"/>
      <c r="AH482" s="1163"/>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3">
      <c r="E483" s="103" t="s">
        <v>1132</v>
      </c>
      <c r="F483" s="80"/>
      <c r="G483" s="80"/>
      <c r="H483" s="80"/>
      <c r="I483" s="80"/>
      <c r="J483" s="80"/>
      <c r="K483" s="80"/>
      <c r="L483" s="80"/>
      <c r="M483" s="80"/>
      <c r="N483" s="80"/>
      <c r="O483" s="80"/>
      <c r="P483" s="80"/>
      <c r="Q483" s="80"/>
      <c r="R483" s="80"/>
      <c r="S483" s="80"/>
      <c r="T483" s="1163">
        <v>0</v>
      </c>
      <c r="U483" s="1163"/>
      <c r="V483" s="1163"/>
      <c r="W483" s="1163"/>
      <c r="X483" s="1163"/>
      <c r="Y483" s="1163">
        <v>0</v>
      </c>
      <c r="Z483" s="1163"/>
      <c r="AA483" s="1163"/>
      <c r="AB483" s="1163"/>
      <c r="AC483" s="1163"/>
      <c r="AD483" s="1255" t="s">
        <v>642</v>
      </c>
      <c r="AE483" s="1163"/>
      <c r="AF483" s="1163"/>
      <c r="AG483" s="1163"/>
      <c r="AH483" s="1163"/>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3">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3">
      <c r="B485" s="76"/>
      <c r="C485" s="77"/>
      <c r="D485" s="77"/>
      <c r="E485" s="77"/>
      <c r="F485" s="77"/>
      <c r="G485" s="77"/>
      <c r="H485" s="77"/>
      <c r="I485" s="77"/>
      <c r="J485" s="77"/>
      <c r="K485" s="77"/>
      <c r="L485" s="77"/>
      <c r="M485" s="77"/>
      <c r="N485" s="77"/>
      <c r="O485" s="77"/>
      <c r="P485" s="78"/>
      <c r="Q485" s="1128" t="s">
        <v>428</v>
      </c>
      <c r="R485" s="1129"/>
      <c r="S485" s="1129"/>
      <c r="T485" s="1129"/>
      <c r="U485" s="1129"/>
      <c r="V485" s="1129"/>
      <c r="W485" s="1129"/>
      <c r="X485" s="1129"/>
      <c r="Y485" s="1129"/>
      <c r="Z485" s="1129"/>
      <c r="AA485" s="1129"/>
      <c r="AB485" s="1129"/>
      <c r="AC485" s="1129"/>
      <c r="AD485" s="1129"/>
      <c r="AE485" s="1129"/>
      <c r="AF485" s="1129"/>
      <c r="AG485" s="1129"/>
      <c r="AH485" s="1129"/>
      <c r="AI485" s="1129"/>
      <c r="AJ485" s="1129"/>
      <c r="AK485" s="1130"/>
      <c r="AM485" s="58"/>
      <c r="AN485" s="58" t="str">
        <f>N590</f>
        <v>Yes</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3">
      <c r="B486" s="76" t="s">
        <v>429</v>
      </c>
      <c r="C486" s="77"/>
      <c r="D486" s="77"/>
      <c r="E486" s="77"/>
      <c r="F486" s="77"/>
      <c r="G486" s="77"/>
      <c r="H486" s="77"/>
      <c r="I486" s="77"/>
      <c r="J486" s="77"/>
      <c r="K486" s="77"/>
      <c r="L486" s="77"/>
      <c r="M486" s="77"/>
      <c r="N486" s="77"/>
      <c r="O486" s="77"/>
      <c r="P486" s="77"/>
      <c r="Q486" s="1164" t="s">
        <v>1753</v>
      </c>
      <c r="R486" s="1086"/>
      <c r="S486" s="1086"/>
      <c r="T486" s="1086"/>
      <c r="U486" s="1086"/>
      <c r="V486" s="1086"/>
      <c r="W486" s="1086"/>
      <c r="X486" s="1086"/>
      <c r="Y486" s="1086"/>
      <c r="Z486" s="1086"/>
      <c r="AA486" s="1086"/>
      <c r="AB486" s="1086"/>
      <c r="AC486" s="1086"/>
      <c r="AD486" s="1086"/>
      <c r="AE486" s="1086"/>
      <c r="AF486" s="1086"/>
      <c r="AG486" s="1086"/>
      <c r="AH486" s="1086"/>
      <c r="AI486" s="1086"/>
      <c r="AJ486" s="1086"/>
      <c r="AK486" s="1165"/>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3">
      <c r="B487" s="76" t="s">
        <v>430</v>
      </c>
      <c r="C487" s="77"/>
      <c r="D487" s="77"/>
      <c r="E487" s="77"/>
      <c r="F487" s="77"/>
      <c r="G487" s="77"/>
      <c r="H487" s="77"/>
      <c r="I487" s="77"/>
      <c r="J487" s="77"/>
      <c r="K487" s="77"/>
      <c r="L487" s="77"/>
      <c r="M487" s="77"/>
      <c r="N487" s="77"/>
      <c r="O487" s="77"/>
      <c r="P487" s="77"/>
      <c r="Q487" s="1164" t="s">
        <v>1754</v>
      </c>
      <c r="R487" s="1086"/>
      <c r="S487" s="1086"/>
      <c r="T487" s="1086"/>
      <c r="U487" s="1086"/>
      <c r="V487" s="1086"/>
      <c r="W487" s="1086"/>
      <c r="X487" s="1086"/>
      <c r="Y487" s="1086"/>
      <c r="Z487" s="1086"/>
      <c r="AA487" s="1086"/>
      <c r="AB487" s="1086"/>
      <c r="AC487" s="1086"/>
      <c r="AD487" s="1086"/>
      <c r="AE487" s="1086"/>
      <c r="AF487" s="1086"/>
      <c r="AG487" s="1086"/>
      <c r="AH487" s="1086"/>
      <c r="AI487" s="1086"/>
      <c r="AJ487" s="1086"/>
      <c r="AK487" s="1165"/>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3">
      <c r="B488" s="76" t="s">
        <v>431</v>
      </c>
      <c r="C488" s="77"/>
      <c r="D488" s="77"/>
      <c r="E488" s="77"/>
      <c r="F488" s="77"/>
      <c r="G488" s="77"/>
      <c r="H488" s="77"/>
      <c r="I488" s="77"/>
      <c r="J488" s="77"/>
      <c r="K488" s="77"/>
      <c r="L488" s="77"/>
      <c r="M488" s="77"/>
      <c r="N488" s="77"/>
      <c r="O488" s="77"/>
      <c r="P488" s="77"/>
      <c r="Q488" s="1164" t="s">
        <v>642</v>
      </c>
      <c r="R488" s="1086"/>
      <c r="S488" s="1086"/>
      <c r="T488" s="1086"/>
      <c r="U488" s="1086"/>
      <c r="V488" s="1086"/>
      <c r="W488" s="1086"/>
      <c r="X488" s="1086"/>
      <c r="Y488" s="1086"/>
      <c r="Z488" s="1086"/>
      <c r="AA488" s="1086"/>
      <c r="AB488" s="1086"/>
      <c r="AC488" s="1086"/>
      <c r="AD488" s="1086"/>
      <c r="AE488" s="1086"/>
      <c r="AF488" s="1086"/>
      <c r="AG488" s="1086"/>
      <c r="AH488" s="1086"/>
      <c r="AI488" s="1086"/>
      <c r="AJ488" s="1086"/>
      <c r="AK488" s="1165"/>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5" customHeight="1">
      <c r="B489" s="1354" t="s">
        <v>432</v>
      </c>
      <c r="C489" s="1355"/>
      <c r="D489" s="1355"/>
      <c r="E489" s="1355"/>
      <c r="F489" s="1355"/>
      <c r="G489" s="1355"/>
      <c r="H489" s="1355"/>
      <c r="I489" s="1355"/>
      <c r="J489" s="1355"/>
      <c r="K489" s="1355"/>
      <c r="L489" s="1355"/>
      <c r="M489" s="1355"/>
      <c r="N489" s="1355"/>
      <c r="O489" s="1355"/>
      <c r="P489" s="1356"/>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5" customHeight="1">
      <c r="B490" s="1357"/>
      <c r="C490" s="1358"/>
      <c r="D490" s="1358"/>
      <c r="E490" s="1358"/>
      <c r="F490" s="1358"/>
      <c r="G490" s="1358"/>
      <c r="H490" s="1358"/>
      <c r="I490" s="1358"/>
      <c r="J490" s="1358"/>
      <c r="K490" s="1358"/>
      <c r="L490" s="1358"/>
      <c r="M490" s="1358"/>
      <c r="N490" s="1358"/>
      <c r="O490" s="1358"/>
      <c r="P490" s="1359"/>
      <c r="Q490" s="1363" t="s">
        <v>723</v>
      </c>
      <c r="R490" s="1364"/>
      <c r="S490" s="1605" t="s">
        <v>173</v>
      </c>
      <c r="T490" s="1606"/>
      <c r="U490" s="1606"/>
      <c r="V490" s="1606"/>
      <c r="W490" s="1606"/>
      <c r="X490" s="1606"/>
      <c r="Y490" s="1606"/>
      <c r="Z490" s="1606"/>
      <c r="AA490" s="1606"/>
      <c r="AB490" s="1606"/>
      <c r="AC490" s="1606"/>
      <c r="AD490" s="1606"/>
      <c r="AE490" s="1606"/>
      <c r="AF490" s="1606"/>
      <c r="AG490" s="1606"/>
      <c r="AH490" s="1606"/>
      <c r="AI490" s="1606"/>
      <c r="AJ490" s="1606"/>
      <c r="AK490" s="1607"/>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3">
      <c r="B491" s="1360"/>
      <c r="C491" s="1361"/>
      <c r="D491" s="1361"/>
      <c r="E491" s="1361"/>
      <c r="F491" s="1361"/>
      <c r="G491" s="1361"/>
      <c r="H491" s="1361"/>
      <c r="I491" s="1361"/>
      <c r="J491" s="1361"/>
      <c r="K491" s="1361"/>
      <c r="L491" s="1361"/>
      <c r="M491" s="1361"/>
      <c r="N491" s="1361"/>
      <c r="O491" s="1361"/>
      <c r="P491" s="1362"/>
      <c r="Q491" s="1365"/>
      <c r="R491" s="1366"/>
      <c r="S491" s="1608"/>
      <c r="T491" s="1609"/>
      <c r="U491" s="1609"/>
      <c r="V491" s="1609"/>
      <c r="W491" s="1609"/>
      <c r="X491" s="1609"/>
      <c r="Y491" s="1609"/>
      <c r="Z491" s="1609"/>
      <c r="AA491" s="1609"/>
      <c r="AB491" s="1609"/>
      <c r="AC491" s="1609"/>
      <c r="AD491" s="1609"/>
      <c r="AE491" s="1609"/>
      <c r="AF491" s="1609"/>
      <c r="AG491" s="1609"/>
      <c r="AH491" s="1609"/>
      <c r="AI491" s="1609"/>
      <c r="AJ491" s="1609"/>
      <c r="AK491" s="1610"/>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3">
      <c r="B492" s="76" t="s">
        <v>433</v>
      </c>
      <c r="C492" s="77"/>
      <c r="D492" s="77"/>
      <c r="E492" s="77"/>
      <c r="F492" s="77"/>
      <c r="G492" s="77"/>
      <c r="H492" s="77"/>
      <c r="I492" s="77"/>
      <c r="J492" s="77"/>
      <c r="K492" s="77"/>
      <c r="L492" s="77"/>
      <c r="M492" s="77"/>
      <c r="N492" s="77"/>
      <c r="O492" s="77"/>
      <c r="P492" s="77"/>
      <c r="Q492" s="1164" t="s">
        <v>1755</v>
      </c>
      <c r="R492" s="1086"/>
      <c r="S492" s="1086"/>
      <c r="T492" s="1086"/>
      <c r="U492" s="1086"/>
      <c r="V492" s="1086"/>
      <c r="W492" s="1086"/>
      <c r="X492" s="1086"/>
      <c r="Y492" s="1086"/>
      <c r="Z492" s="1086"/>
      <c r="AA492" s="1086"/>
      <c r="AB492" s="1086"/>
      <c r="AC492" s="1086"/>
      <c r="AD492" s="1086"/>
      <c r="AE492" s="1086"/>
      <c r="AF492" s="1086"/>
      <c r="AG492" s="1086"/>
      <c r="AH492" s="1086"/>
      <c r="AI492" s="1086"/>
      <c r="AJ492" s="1086"/>
      <c r="AK492" s="1165"/>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3">
      <c r="B493" s="76" t="s">
        <v>434</v>
      </c>
      <c r="C493" s="77"/>
      <c r="D493" s="77"/>
      <c r="E493" s="77"/>
      <c r="F493" s="77"/>
      <c r="G493" s="77"/>
      <c r="H493" s="77"/>
      <c r="I493" s="77"/>
      <c r="J493" s="77"/>
      <c r="K493" s="77"/>
      <c r="L493" s="77"/>
      <c r="M493" s="77"/>
      <c r="N493" s="77"/>
      <c r="O493" s="77"/>
      <c r="P493" s="77"/>
      <c r="Q493" s="1164" t="s">
        <v>1756</v>
      </c>
      <c r="R493" s="1086"/>
      <c r="S493" s="1086"/>
      <c r="T493" s="1086"/>
      <c r="U493" s="1086"/>
      <c r="V493" s="1086"/>
      <c r="W493" s="1086"/>
      <c r="X493" s="1086"/>
      <c r="Y493" s="1086"/>
      <c r="Z493" s="1086"/>
      <c r="AA493" s="1086"/>
      <c r="AB493" s="1086"/>
      <c r="AC493" s="1086"/>
      <c r="AD493" s="1086"/>
      <c r="AE493" s="1086"/>
      <c r="AF493" s="1086"/>
      <c r="AG493" s="1086"/>
      <c r="AH493" s="1086"/>
      <c r="AI493" s="1086"/>
      <c r="AJ493" s="1086"/>
      <c r="AK493" s="1165"/>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3">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3">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3">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3">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3">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28" t="s">
        <v>436</v>
      </c>
      <c r="AD498" s="1129"/>
      <c r="AE498" s="1129"/>
      <c r="AF498" s="1129"/>
      <c r="AG498" s="1129"/>
      <c r="AH498" s="1129"/>
      <c r="AI498" s="1129"/>
      <c r="AJ498" s="1129"/>
      <c r="AK498" s="1130"/>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3">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34" t="s">
        <v>437</v>
      </c>
      <c r="AD499" s="1235"/>
      <c r="AE499" s="1235"/>
      <c r="AF499" s="1235"/>
      <c r="AG499" s="82" t="s">
        <v>438</v>
      </c>
      <c r="AH499" s="1235" t="s">
        <v>439</v>
      </c>
      <c r="AI499" s="1235"/>
      <c r="AJ499" s="1235"/>
      <c r="AK499" s="1236"/>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3">
      <c r="B500" s="1263" t="s">
        <v>440</v>
      </c>
      <c r="C500" s="1264"/>
      <c r="D500" s="1264"/>
      <c r="E500" s="1264"/>
      <c r="F500" s="1264"/>
      <c r="G500" s="1264"/>
      <c r="H500" s="1265"/>
      <c r="I500" s="72" t="s">
        <v>441</v>
      </c>
      <c r="J500" s="72"/>
      <c r="K500" s="72"/>
      <c r="L500" s="72"/>
      <c r="M500" s="72"/>
      <c r="N500" s="72"/>
      <c r="O500" s="72"/>
      <c r="P500" s="72"/>
      <c r="Q500" s="72"/>
      <c r="R500" s="72"/>
      <c r="S500" s="72"/>
      <c r="T500" s="72"/>
      <c r="U500" s="72"/>
      <c r="V500" s="72"/>
      <c r="W500" s="72"/>
      <c r="X500" s="25"/>
      <c r="Y500" s="25"/>
      <c r="AC500" s="1172">
        <v>5</v>
      </c>
      <c r="AD500" s="1173"/>
      <c r="AE500" s="1173"/>
      <c r="AF500" s="1173"/>
      <c r="AG500" s="75" t="s">
        <v>438</v>
      </c>
      <c r="AH500" s="1119">
        <v>2019</v>
      </c>
      <c r="AI500" s="1119"/>
      <c r="AJ500" s="1119"/>
      <c r="AK500" s="1120"/>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3">
      <c r="B501" s="1266"/>
      <c r="C501" s="1267"/>
      <c r="D501" s="1267"/>
      <c r="E501" s="1267"/>
      <c r="F501" s="1267"/>
      <c r="G501" s="1267"/>
      <c r="H501" s="1268"/>
      <c r="I501" s="80" t="s">
        <v>442</v>
      </c>
      <c r="J501" s="80"/>
      <c r="K501" s="80"/>
      <c r="L501" s="80"/>
      <c r="M501" s="80"/>
      <c r="N501" s="80"/>
      <c r="O501" s="80"/>
      <c r="P501" s="80"/>
      <c r="Q501" s="80"/>
      <c r="R501" s="80"/>
      <c r="S501" s="80"/>
      <c r="T501" s="80"/>
      <c r="U501" s="80"/>
      <c r="V501" s="80"/>
      <c r="W501" s="80"/>
      <c r="X501" s="80"/>
      <c r="Y501" s="80"/>
      <c r="Z501" s="80"/>
      <c r="AA501" s="80"/>
      <c r="AB501" s="80"/>
      <c r="AC501" s="1172">
        <v>8</v>
      </c>
      <c r="AD501" s="1173"/>
      <c r="AE501" s="1173"/>
      <c r="AF501" s="1173"/>
      <c r="AG501" s="65" t="s">
        <v>438</v>
      </c>
      <c r="AH501" s="1119">
        <v>2018</v>
      </c>
      <c r="AI501" s="1119"/>
      <c r="AJ501" s="1119"/>
      <c r="AK501" s="1120"/>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63" t="s">
        <v>443</v>
      </c>
      <c r="C502" s="1264"/>
      <c r="D502" s="1264"/>
      <c r="E502" s="1264"/>
      <c r="F502" s="1264"/>
      <c r="G502" s="1264"/>
      <c r="H502" s="1265"/>
      <c r="I502" s="72" t="s">
        <v>444</v>
      </c>
      <c r="J502" s="72"/>
      <c r="K502" s="72"/>
      <c r="L502" s="72"/>
      <c r="M502" s="72"/>
      <c r="N502" s="72"/>
      <c r="O502" s="72"/>
      <c r="P502" s="72"/>
      <c r="Q502" s="72"/>
      <c r="R502" s="72"/>
      <c r="S502" s="72"/>
      <c r="T502" s="72"/>
      <c r="U502" s="72"/>
      <c r="V502" s="72"/>
      <c r="W502" s="72"/>
      <c r="X502" s="25"/>
      <c r="Y502" s="25"/>
      <c r="AC502" s="1172" t="s">
        <v>642</v>
      </c>
      <c r="AD502" s="1173"/>
      <c r="AE502" s="1173"/>
      <c r="AF502" s="1173"/>
      <c r="AG502" s="75" t="s">
        <v>438</v>
      </c>
      <c r="AH502" s="1119"/>
      <c r="AI502" s="1119"/>
      <c r="AJ502" s="1119"/>
      <c r="AK502" s="1120"/>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3">
      <c r="B503" s="1266"/>
      <c r="C503" s="1267"/>
      <c r="D503" s="1267"/>
      <c r="E503" s="1267"/>
      <c r="F503" s="1267"/>
      <c r="G503" s="1267"/>
      <c r="H503" s="1268"/>
      <c r="I503" s="25" t="s">
        <v>445</v>
      </c>
      <c r="J503" s="25"/>
      <c r="K503" s="25"/>
      <c r="L503" s="25"/>
      <c r="M503" s="25"/>
      <c r="N503" s="25"/>
      <c r="O503" s="25"/>
      <c r="P503" s="25"/>
      <c r="Q503" s="25"/>
      <c r="R503" s="25"/>
      <c r="S503" s="25"/>
      <c r="T503" s="25"/>
      <c r="U503" s="25"/>
      <c r="V503" s="25"/>
      <c r="W503" s="25"/>
      <c r="X503" s="25"/>
      <c r="Y503" s="25"/>
      <c r="AC503" s="1172" t="s">
        <v>642</v>
      </c>
      <c r="AD503" s="1173"/>
      <c r="AE503" s="1173"/>
      <c r="AF503" s="1173"/>
      <c r="AG503" s="75" t="s">
        <v>438</v>
      </c>
      <c r="AH503" s="1119"/>
      <c r="AI503" s="1119"/>
      <c r="AJ503" s="1119"/>
      <c r="AK503" s="1120"/>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3">
      <c r="B504" s="1266"/>
      <c r="C504" s="1267"/>
      <c r="D504" s="1267"/>
      <c r="E504" s="1267"/>
      <c r="F504" s="1267"/>
      <c r="G504" s="1267"/>
      <c r="H504" s="1268"/>
      <c r="I504" s="25" t="s">
        <v>446</v>
      </c>
      <c r="J504" s="25"/>
      <c r="K504" s="25"/>
      <c r="L504" s="25"/>
      <c r="M504" s="25"/>
      <c r="N504" s="25"/>
      <c r="O504" s="25"/>
      <c r="P504" s="25"/>
      <c r="Q504" s="25"/>
      <c r="R504" s="25"/>
      <c r="S504" s="25"/>
      <c r="T504" s="25"/>
      <c r="U504" s="25"/>
      <c r="V504" s="25"/>
      <c r="W504" s="25"/>
      <c r="X504" s="25"/>
      <c r="Y504" s="25"/>
      <c r="AC504" s="1172">
        <v>8</v>
      </c>
      <c r="AD504" s="1173"/>
      <c r="AE504" s="1173"/>
      <c r="AF504" s="1173"/>
      <c r="AG504" s="75" t="s">
        <v>438</v>
      </c>
      <c r="AH504" s="1119">
        <v>2018</v>
      </c>
      <c r="AI504" s="1119"/>
      <c r="AJ504" s="1119"/>
      <c r="AK504" s="1120"/>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66"/>
      <c r="C505" s="1267"/>
      <c r="D505" s="1267"/>
      <c r="E505" s="1267"/>
      <c r="F505" s="1267"/>
      <c r="G505" s="1267"/>
      <c r="H505" s="1268"/>
      <c r="I505" s="25" t="s">
        <v>447</v>
      </c>
      <c r="J505" s="25"/>
      <c r="K505" s="25"/>
      <c r="L505" s="25"/>
      <c r="M505" s="25"/>
      <c r="N505" s="25"/>
      <c r="O505" s="25"/>
      <c r="P505" s="25"/>
      <c r="Q505" s="25"/>
      <c r="R505" s="25"/>
      <c r="S505" s="25"/>
      <c r="T505" s="25"/>
      <c r="U505" s="25"/>
      <c r="V505" s="25"/>
      <c r="W505" s="25"/>
      <c r="X505" s="25"/>
      <c r="Y505" s="25"/>
      <c r="AC505" s="1172" t="s">
        <v>642</v>
      </c>
      <c r="AD505" s="1173"/>
      <c r="AE505" s="1173"/>
      <c r="AF505" s="1173"/>
      <c r="AG505" s="75" t="s">
        <v>438</v>
      </c>
      <c r="AH505" s="1119"/>
      <c r="AI505" s="1119"/>
      <c r="AJ505" s="1119"/>
      <c r="AK505" s="1120"/>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5" customHeight="1">
      <c r="B506" s="1266"/>
      <c r="C506" s="1267"/>
      <c r="D506" s="1267"/>
      <c r="E506" s="1267"/>
      <c r="F506" s="1267"/>
      <c r="G506" s="1267"/>
      <c r="H506" s="1268"/>
      <c r="I506" s="80" t="s">
        <v>448</v>
      </c>
      <c r="J506" s="80"/>
      <c r="K506" s="80"/>
      <c r="L506" s="80"/>
      <c r="M506" s="80"/>
      <c r="N506" s="80"/>
      <c r="O506" s="80"/>
      <c r="P506" s="80"/>
      <c r="Q506" s="80"/>
      <c r="R506" s="80"/>
      <c r="S506" s="80"/>
      <c r="T506" s="80"/>
      <c r="U506" s="80"/>
      <c r="V506" s="80"/>
      <c r="W506" s="80"/>
      <c r="X506" s="80"/>
      <c r="Y506" s="80"/>
      <c r="Z506" s="80"/>
      <c r="AA506" s="80"/>
      <c r="AB506" s="80"/>
      <c r="AC506" s="1172">
        <v>10</v>
      </c>
      <c r="AD506" s="1173"/>
      <c r="AE506" s="1173"/>
      <c r="AF506" s="1173"/>
      <c r="AG506" s="65" t="s">
        <v>438</v>
      </c>
      <c r="AH506" s="1119">
        <v>2019</v>
      </c>
      <c r="AI506" s="1119"/>
      <c r="AJ506" s="1119"/>
      <c r="AK506" s="1120"/>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3">
      <c r="B507" s="1263" t="s">
        <v>449</v>
      </c>
      <c r="C507" s="1264"/>
      <c r="D507" s="1264"/>
      <c r="E507" s="1264"/>
      <c r="F507" s="1264"/>
      <c r="G507" s="1264"/>
      <c r="H507" s="1265"/>
      <c r="I507" s="72" t="s">
        <v>450</v>
      </c>
      <c r="J507" s="72"/>
      <c r="K507" s="72"/>
      <c r="L507" s="72"/>
      <c r="M507" s="72"/>
      <c r="N507" s="72"/>
      <c r="O507" s="72"/>
      <c r="P507" s="72"/>
      <c r="Q507" s="72"/>
      <c r="R507" s="72"/>
      <c r="S507" s="72"/>
      <c r="T507" s="72"/>
      <c r="U507" s="72"/>
      <c r="V507" s="72"/>
      <c r="W507" s="72"/>
      <c r="X507" s="25"/>
      <c r="Y507" s="25"/>
      <c r="AC507" s="1172">
        <v>5</v>
      </c>
      <c r="AD507" s="1173"/>
      <c r="AE507" s="1173"/>
      <c r="AF507" s="1173"/>
      <c r="AG507" s="75" t="s">
        <v>438</v>
      </c>
      <c r="AH507" s="1119">
        <v>2019</v>
      </c>
      <c r="AI507" s="1119"/>
      <c r="AJ507" s="1119"/>
      <c r="AK507" s="1120"/>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3">
      <c r="B508" s="1266"/>
      <c r="C508" s="1267"/>
      <c r="D508" s="1267"/>
      <c r="E508" s="1267"/>
      <c r="F508" s="1267"/>
      <c r="G508" s="1267"/>
      <c r="H508" s="1268"/>
      <c r="I508" s="25" t="s">
        <v>451</v>
      </c>
      <c r="J508" s="25"/>
      <c r="K508" s="25"/>
      <c r="L508" s="25"/>
      <c r="M508" s="25"/>
      <c r="N508" s="25"/>
      <c r="O508" s="25"/>
      <c r="P508" s="25"/>
      <c r="Q508" s="25"/>
      <c r="R508" s="25"/>
      <c r="S508" s="25"/>
      <c r="T508" s="25"/>
      <c r="U508" s="25"/>
      <c r="V508" s="25"/>
      <c r="W508" s="25"/>
      <c r="X508" s="25"/>
      <c r="Y508" s="25"/>
      <c r="AC508" s="1172">
        <v>6</v>
      </c>
      <c r="AD508" s="1173"/>
      <c r="AE508" s="1173"/>
      <c r="AF508" s="1173"/>
      <c r="AG508" s="75" t="s">
        <v>438</v>
      </c>
      <c r="AH508" s="1119">
        <v>2019</v>
      </c>
      <c r="AI508" s="1119"/>
      <c r="AJ508" s="1119"/>
      <c r="AK508" s="1120"/>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3">
      <c r="B509" s="1266"/>
      <c r="C509" s="1267"/>
      <c r="D509" s="1267"/>
      <c r="E509" s="1267"/>
      <c r="F509" s="1267"/>
      <c r="G509" s="1267"/>
      <c r="H509" s="1268"/>
      <c r="I509" s="80" t="s">
        <v>452</v>
      </c>
      <c r="J509" s="80"/>
      <c r="K509" s="80"/>
      <c r="L509" s="80"/>
      <c r="M509" s="80"/>
      <c r="N509" s="80"/>
      <c r="O509" s="80"/>
      <c r="P509" s="80"/>
      <c r="Q509" s="80"/>
      <c r="R509" s="80"/>
      <c r="S509" s="80"/>
      <c r="T509" s="80"/>
      <c r="U509" s="80"/>
      <c r="V509" s="80"/>
      <c r="W509" s="80"/>
      <c r="X509" s="80"/>
      <c r="Y509" s="80"/>
      <c r="Z509" s="80"/>
      <c r="AA509" s="80"/>
      <c r="AB509" s="80"/>
      <c r="AC509" s="1320">
        <v>7</v>
      </c>
      <c r="AD509" s="1173"/>
      <c r="AE509" s="1173"/>
      <c r="AF509" s="1173"/>
      <c r="AG509" s="65" t="s">
        <v>438</v>
      </c>
      <c r="AH509" s="1119">
        <v>2020</v>
      </c>
      <c r="AI509" s="1119"/>
      <c r="AJ509" s="1119"/>
      <c r="AK509" s="1120"/>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3">
      <c r="B510" s="1263" t="s">
        <v>453</v>
      </c>
      <c r="C510" s="1264"/>
      <c r="D510" s="1264"/>
      <c r="E510" s="1264"/>
      <c r="F510" s="1264"/>
      <c r="G510" s="1264"/>
      <c r="H510" s="1265"/>
      <c r="I510" s="72" t="s">
        <v>450</v>
      </c>
      <c r="J510" s="72"/>
      <c r="K510" s="72"/>
      <c r="L510" s="72"/>
      <c r="M510" s="72"/>
      <c r="N510" s="72"/>
      <c r="O510" s="72"/>
      <c r="P510" s="72"/>
      <c r="Q510" s="72"/>
      <c r="R510" s="72"/>
      <c r="S510" s="72"/>
      <c r="T510" s="72"/>
      <c r="U510" s="72"/>
      <c r="V510" s="72"/>
      <c r="W510" s="72"/>
      <c r="X510" s="72"/>
      <c r="Y510" s="72"/>
      <c r="Z510" s="72"/>
      <c r="AA510" s="72"/>
      <c r="AB510" s="72"/>
      <c r="AC510" s="1272">
        <v>5</v>
      </c>
      <c r="AD510" s="1273"/>
      <c r="AE510" s="1273"/>
      <c r="AF510" s="1273"/>
      <c r="AG510" s="204" t="s">
        <v>438</v>
      </c>
      <c r="AH510" s="1119">
        <v>2019</v>
      </c>
      <c r="AI510" s="1119"/>
      <c r="AJ510" s="1119"/>
      <c r="AK510" s="1120"/>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3">
      <c r="B511" s="1266"/>
      <c r="C511" s="1267"/>
      <c r="D511" s="1267"/>
      <c r="E511" s="1267"/>
      <c r="F511" s="1267"/>
      <c r="G511" s="1267"/>
      <c r="H511" s="1268"/>
      <c r="I511" s="25" t="s">
        <v>451</v>
      </c>
      <c r="J511" s="25"/>
      <c r="K511" s="25"/>
      <c r="L511" s="25"/>
      <c r="M511" s="25"/>
      <c r="N511" s="25"/>
      <c r="O511" s="25"/>
      <c r="P511" s="25"/>
      <c r="Q511" s="25"/>
      <c r="R511" s="25"/>
      <c r="S511" s="25"/>
      <c r="T511" s="25"/>
      <c r="U511" s="25"/>
      <c r="V511" s="25"/>
      <c r="W511" s="25"/>
      <c r="X511" s="25"/>
      <c r="Y511" s="25"/>
      <c r="Z511" s="25"/>
      <c r="AA511" s="25"/>
      <c r="AB511" s="25"/>
      <c r="AC511" s="1172">
        <v>6</v>
      </c>
      <c r="AD511" s="1173"/>
      <c r="AE511" s="1173"/>
      <c r="AF511" s="1173"/>
      <c r="AG511" s="75" t="s">
        <v>438</v>
      </c>
      <c r="AH511" s="1119">
        <v>2019</v>
      </c>
      <c r="AI511" s="1119"/>
      <c r="AJ511" s="1119"/>
      <c r="AK511" s="1120"/>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3">
      <c r="B512" s="1314"/>
      <c r="C512" s="1315"/>
      <c r="D512" s="1315"/>
      <c r="E512" s="1315"/>
      <c r="F512" s="1315"/>
      <c r="G512" s="1315"/>
      <c r="H512" s="1316"/>
      <c r="I512" s="80" t="s">
        <v>452</v>
      </c>
      <c r="J512" s="80"/>
      <c r="K512" s="80"/>
      <c r="L512" s="80"/>
      <c r="M512" s="80"/>
      <c r="N512" s="80"/>
      <c r="O512" s="80"/>
      <c r="P512" s="80"/>
      <c r="Q512" s="80"/>
      <c r="R512" s="80"/>
      <c r="S512" s="80"/>
      <c r="T512" s="80"/>
      <c r="U512" s="80"/>
      <c r="V512" s="80"/>
      <c r="W512" s="80"/>
      <c r="X512" s="80"/>
      <c r="Y512" s="80"/>
      <c r="Z512" s="80"/>
      <c r="AA512" s="80"/>
      <c r="AB512" s="80"/>
      <c r="AC512" s="1172">
        <v>6</v>
      </c>
      <c r="AD512" s="1173"/>
      <c r="AE512" s="1173"/>
      <c r="AF512" s="1173"/>
      <c r="AG512" s="65" t="s">
        <v>438</v>
      </c>
      <c r="AH512" s="1119">
        <v>2022</v>
      </c>
      <c r="AI512" s="1119"/>
      <c r="AJ512" s="1119"/>
      <c r="AK512" s="1120"/>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3">
      <c r="B513" s="1263" t="s">
        <v>454</v>
      </c>
      <c r="C513" s="1264"/>
      <c r="D513" s="1264"/>
      <c r="E513" s="1264"/>
      <c r="F513" s="1264"/>
      <c r="G513" s="1264"/>
      <c r="H513" s="1265"/>
      <c r="I513" s="71" t="s">
        <v>455</v>
      </c>
      <c r="J513" s="72"/>
      <c r="K513" s="72"/>
      <c r="L513" s="72"/>
      <c r="M513" s="72"/>
      <c r="N513" s="72"/>
      <c r="O513" s="1086" t="s">
        <v>1647</v>
      </c>
      <c r="P513" s="1086"/>
      <c r="Q513" s="1086"/>
      <c r="R513" s="1086"/>
      <c r="S513" s="1086"/>
      <c r="T513" s="1086"/>
      <c r="U513" s="1086"/>
      <c r="V513" s="1086"/>
      <c r="W513" s="1086"/>
      <c r="X513" s="1086"/>
      <c r="Y513" s="1086"/>
      <c r="Z513" s="1086"/>
      <c r="AA513" s="1086"/>
      <c r="AB513" s="94"/>
      <c r="AC513" s="1272" t="s">
        <v>642</v>
      </c>
      <c r="AD513" s="1273"/>
      <c r="AE513" s="1273"/>
      <c r="AF513" s="1273"/>
      <c r="AG513" s="204" t="s">
        <v>438</v>
      </c>
      <c r="AH513" s="1119"/>
      <c r="AI513" s="1119"/>
      <c r="AJ513" s="1119"/>
      <c r="AK513" s="1120"/>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3">
      <c r="B514" s="1266"/>
      <c r="C514" s="1267"/>
      <c r="D514" s="1267"/>
      <c r="E514" s="1267"/>
      <c r="F514" s="1267"/>
      <c r="G514" s="1267"/>
      <c r="H514" s="1268"/>
      <c r="I514" s="175" t="s">
        <v>456</v>
      </c>
      <c r="J514" s="25"/>
      <c r="K514" s="25"/>
      <c r="L514" s="25"/>
      <c r="M514" s="25"/>
      <c r="N514" s="25"/>
      <c r="O514" s="25"/>
      <c r="P514" s="25"/>
      <c r="Q514" s="25"/>
      <c r="R514" s="25"/>
      <c r="S514" s="25"/>
      <c r="T514" s="25"/>
      <c r="U514" s="25"/>
      <c r="V514" s="25"/>
      <c r="W514" s="25"/>
      <c r="X514" s="25"/>
      <c r="Y514" s="25"/>
      <c r="Z514" s="25"/>
      <c r="AA514" s="25"/>
      <c r="AB514" s="101"/>
      <c r="AC514" s="1172">
        <v>5</v>
      </c>
      <c r="AD514" s="1173"/>
      <c r="AE514" s="1173"/>
      <c r="AF514" s="1173"/>
      <c r="AG514" s="75" t="s">
        <v>438</v>
      </c>
      <c r="AH514" s="1119">
        <v>2019</v>
      </c>
      <c r="AI514" s="1119"/>
      <c r="AJ514" s="1119"/>
      <c r="AK514" s="1120"/>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3">
      <c r="B515" s="1266"/>
      <c r="C515" s="1267"/>
      <c r="D515" s="1267"/>
      <c r="E515" s="1267"/>
      <c r="F515" s="1267"/>
      <c r="G515" s="1267"/>
      <c r="H515" s="1268"/>
      <c r="I515" s="79" t="s">
        <v>457</v>
      </c>
      <c r="J515" s="80"/>
      <c r="K515" s="80"/>
      <c r="L515" s="80"/>
      <c r="M515" s="80"/>
      <c r="N515" s="80"/>
      <c r="O515" s="80"/>
      <c r="P515" s="80"/>
      <c r="Q515" s="80"/>
      <c r="R515" s="80"/>
      <c r="S515" s="80"/>
      <c r="T515" s="80"/>
      <c r="U515" s="80"/>
      <c r="V515" s="80"/>
      <c r="W515" s="80"/>
      <c r="X515" s="80"/>
      <c r="Y515" s="80"/>
      <c r="Z515" s="80"/>
      <c r="AA515" s="80"/>
      <c r="AB515" s="81"/>
      <c r="AC515" s="1172">
        <v>6</v>
      </c>
      <c r="AD515" s="1173"/>
      <c r="AE515" s="1173"/>
      <c r="AF515" s="1173"/>
      <c r="AG515" s="65" t="s">
        <v>438</v>
      </c>
      <c r="AH515" s="1119">
        <v>2019</v>
      </c>
      <c r="AI515" s="1119"/>
      <c r="AJ515" s="1119"/>
      <c r="AK515" s="1120"/>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3">
      <c r="B516" s="1266"/>
      <c r="C516" s="1267"/>
      <c r="D516" s="1267"/>
      <c r="E516" s="1267"/>
      <c r="F516" s="1267"/>
      <c r="G516" s="1267"/>
      <c r="H516" s="1268"/>
      <c r="I516" s="72" t="s">
        <v>458</v>
      </c>
      <c r="J516" s="72"/>
      <c r="K516" s="72"/>
      <c r="L516" s="72"/>
      <c r="M516" s="72"/>
      <c r="N516" s="72"/>
      <c r="O516" s="1087" t="s">
        <v>1757</v>
      </c>
      <c r="P516" s="1087"/>
      <c r="Q516" s="1087"/>
      <c r="R516" s="1087"/>
      <c r="S516" s="1087"/>
      <c r="T516" s="1087"/>
      <c r="U516" s="1087"/>
      <c r="V516" s="1087"/>
      <c r="W516" s="1087"/>
      <c r="X516" s="1087"/>
      <c r="Y516" s="1087"/>
      <c r="Z516" s="1087"/>
      <c r="AA516" s="1087"/>
      <c r="AC516" s="1172" t="s">
        <v>642</v>
      </c>
      <c r="AD516" s="1173"/>
      <c r="AE516" s="1173"/>
      <c r="AF516" s="1173"/>
      <c r="AG516" s="75" t="s">
        <v>438</v>
      </c>
      <c r="AH516" s="1119"/>
      <c r="AI516" s="1119"/>
      <c r="AJ516" s="1119"/>
      <c r="AK516" s="1120"/>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3">
      <c r="B517" s="1266"/>
      <c r="C517" s="1267"/>
      <c r="D517" s="1267"/>
      <c r="E517" s="1267"/>
      <c r="F517" s="1267"/>
      <c r="G517" s="1267"/>
      <c r="H517" s="1268"/>
      <c r="I517" s="25" t="s">
        <v>456</v>
      </c>
      <c r="J517" s="25"/>
      <c r="K517" s="25"/>
      <c r="L517" s="25"/>
      <c r="M517" s="25"/>
      <c r="N517" s="25"/>
      <c r="O517" s="25"/>
      <c r="P517" s="25"/>
      <c r="Q517" s="25"/>
      <c r="R517" s="25"/>
      <c r="S517" s="25"/>
      <c r="T517" s="25"/>
      <c r="U517" s="25"/>
      <c r="V517" s="25"/>
      <c r="W517" s="25"/>
      <c r="X517" s="25"/>
      <c r="Y517" s="25"/>
      <c r="AC517" s="1172">
        <v>5</v>
      </c>
      <c r="AD517" s="1173"/>
      <c r="AE517" s="1173"/>
      <c r="AF517" s="1173"/>
      <c r="AG517" s="75" t="s">
        <v>438</v>
      </c>
      <c r="AH517" s="1119">
        <v>2019</v>
      </c>
      <c r="AI517" s="1119"/>
      <c r="AJ517" s="1119"/>
      <c r="AK517" s="1120"/>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3">
      <c r="B518" s="1266"/>
      <c r="C518" s="1267"/>
      <c r="D518" s="1267"/>
      <c r="E518" s="1267"/>
      <c r="F518" s="1267"/>
      <c r="G518" s="1267"/>
      <c r="H518" s="1268"/>
      <c r="I518" s="80" t="s">
        <v>457</v>
      </c>
      <c r="J518" s="80"/>
      <c r="K518" s="80"/>
      <c r="L518" s="80"/>
      <c r="M518" s="80"/>
      <c r="N518" s="80"/>
      <c r="O518" s="80"/>
      <c r="P518" s="80"/>
      <c r="Q518" s="80"/>
      <c r="R518" s="80"/>
      <c r="S518" s="80"/>
      <c r="T518" s="80"/>
      <c r="U518" s="80"/>
      <c r="V518" s="80"/>
      <c r="W518" s="80"/>
      <c r="X518" s="80"/>
      <c r="Y518" s="80"/>
      <c r="Z518" s="80"/>
      <c r="AA518" s="80"/>
      <c r="AB518" s="80"/>
      <c r="AC518" s="1172">
        <v>6</v>
      </c>
      <c r="AD518" s="1173"/>
      <c r="AE518" s="1173"/>
      <c r="AF518" s="1173"/>
      <c r="AG518" s="65" t="s">
        <v>438</v>
      </c>
      <c r="AH518" s="1119">
        <v>2020</v>
      </c>
      <c r="AI518" s="1119"/>
      <c r="AJ518" s="1119"/>
      <c r="AK518" s="1120"/>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3">
      <c r="B519" s="1266"/>
      <c r="C519" s="1267"/>
      <c r="D519" s="1267"/>
      <c r="E519" s="1267"/>
      <c r="F519" s="1267"/>
      <c r="G519" s="1267"/>
      <c r="H519" s="1268"/>
      <c r="I519" s="72" t="s">
        <v>458</v>
      </c>
      <c r="J519" s="72"/>
      <c r="K519" s="72"/>
      <c r="L519" s="72"/>
      <c r="M519" s="72"/>
      <c r="N519" s="72"/>
      <c r="O519" s="1087" t="s">
        <v>1758</v>
      </c>
      <c r="P519" s="1087"/>
      <c r="Q519" s="1087"/>
      <c r="R519" s="1087"/>
      <c r="S519" s="1087"/>
      <c r="T519" s="1087"/>
      <c r="U519" s="1087"/>
      <c r="V519" s="1087"/>
      <c r="W519" s="1087"/>
      <c r="X519" s="1087"/>
      <c r="Y519" s="1087"/>
      <c r="Z519" s="1087"/>
      <c r="AA519" s="1087"/>
      <c r="AC519" s="1172" t="s">
        <v>642</v>
      </c>
      <c r="AD519" s="1173"/>
      <c r="AE519" s="1173"/>
      <c r="AF519" s="1173"/>
      <c r="AG519" s="75" t="s">
        <v>438</v>
      </c>
      <c r="AH519" s="1119">
        <v>2019</v>
      </c>
      <c r="AI519" s="1119"/>
      <c r="AJ519" s="1119"/>
      <c r="AK519" s="1120"/>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3">
      <c r="B520" s="1266"/>
      <c r="C520" s="1267"/>
      <c r="D520" s="1267"/>
      <c r="E520" s="1267"/>
      <c r="F520" s="1267"/>
      <c r="G520" s="1267"/>
      <c r="H520" s="1268"/>
      <c r="I520" s="25" t="s">
        <v>456</v>
      </c>
      <c r="J520" s="25"/>
      <c r="K520" s="25"/>
      <c r="L520" s="25"/>
      <c r="M520" s="25"/>
      <c r="N520" s="25"/>
      <c r="O520" s="25"/>
      <c r="P520" s="25"/>
      <c r="Q520" s="25"/>
      <c r="R520" s="25"/>
      <c r="S520" s="25"/>
      <c r="T520" s="25"/>
      <c r="U520" s="25"/>
      <c r="V520" s="25"/>
      <c r="W520" s="25"/>
      <c r="X520" s="25"/>
      <c r="Y520" s="25"/>
      <c r="AC520" s="1172">
        <v>3</v>
      </c>
      <c r="AD520" s="1173"/>
      <c r="AE520" s="1173"/>
      <c r="AF520" s="1173"/>
      <c r="AG520" s="75" t="s">
        <v>438</v>
      </c>
      <c r="AH520" s="1119">
        <v>2019</v>
      </c>
      <c r="AI520" s="1119"/>
      <c r="AJ520" s="1119"/>
      <c r="AK520" s="1120"/>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3">
      <c r="B521" s="1266"/>
      <c r="C521" s="1267"/>
      <c r="D521" s="1267"/>
      <c r="E521" s="1267"/>
      <c r="F521" s="1267"/>
      <c r="G521" s="1267"/>
      <c r="H521" s="1268"/>
      <c r="I521" s="80" t="s">
        <v>457</v>
      </c>
      <c r="J521" s="80"/>
      <c r="K521" s="80"/>
      <c r="L521" s="80"/>
      <c r="M521" s="80"/>
      <c r="N521" s="80"/>
      <c r="O521" s="80"/>
      <c r="P521" s="80"/>
      <c r="Q521" s="80"/>
      <c r="R521" s="80"/>
      <c r="S521" s="80"/>
      <c r="T521" s="80"/>
      <c r="U521" s="80"/>
      <c r="V521" s="80"/>
      <c r="W521" s="80"/>
      <c r="X521" s="80"/>
      <c r="Y521" s="80"/>
      <c r="Z521" s="80"/>
      <c r="AA521" s="80"/>
      <c r="AB521" s="80"/>
      <c r="AC521" s="1172">
        <v>6</v>
      </c>
      <c r="AD521" s="1173"/>
      <c r="AE521" s="1173"/>
      <c r="AF521" s="1173"/>
      <c r="AG521" s="65" t="s">
        <v>438</v>
      </c>
      <c r="AH521" s="1119">
        <v>2019</v>
      </c>
      <c r="AI521" s="1119"/>
      <c r="AJ521" s="1119"/>
      <c r="AK521" s="1120"/>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3">
      <c r="B522" s="1266"/>
      <c r="C522" s="1267"/>
      <c r="D522" s="1267"/>
      <c r="E522" s="1267"/>
      <c r="F522" s="1267"/>
      <c r="G522" s="1267"/>
      <c r="H522" s="1268"/>
      <c r="I522" s="72" t="s">
        <v>458</v>
      </c>
      <c r="J522" s="72"/>
      <c r="K522" s="72"/>
      <c r="L522" s="72"/>
      <c r="M522" s="72"/>
      <c r="N522" s="72"/>
      <c r="O522" s="1087" t="s">
        <v>1759</v>
      </c>
      <c r="P522" s="1087"/>
      <c r="Q522" s="1087"/>
      <c r="R522" s="1087"/>
      <c r="S522" s="1087"/>
      <c r="T522" s="1087"/>
      <c r="U522" s="1087"/>
      <c r="V522" s="1087"/>
      <c r="W522" s="1087"/>
      <c r="X522" s="1087"/>
      <c r="Y522" s="1087"/>
      <c r="Z522" s="1087"/>
      <c r="AA522" s="1087"/>
      <c r="AC522" s="1172" t="s">
        <v>642</v>
      </c>
      <c r="AD522" s="1173"/>
      <c r="AE522" s="1173"/>
      <c r="AF522" s="1173"/>
      <c r="AG522" s="75" t="s">
        <v>438</v>
      </c>
      <c r="AH522" s="1119"/>
      <c r="AI522" s="1119"/>
      <c r="AJ522" s="1119"/>
      <c r="AK522" s="1120"/>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3">
      <c r="B523" s="1266"/>
      <c r="C523" s="1267"/>
      <c r="D523" s="1267"/>
      <c r="E523" s="1267"/>
      <c r="F523" s="1267"/>
      <c r="G523" s="1267"/>
      <c r="H523" s="1268"/>
      <c r="I523" s="25" t="s">
        <v>456</v>
      </c>
      <c r="J523" s="25"/>
      <c r="K523" s="25"/>
      <c r="L523" s="25"/>
      <c r="M523" s="25"/>
      <c r="N523" s="25"/>
      <c r="O523" s="25"/>
      <c r="P523" s="25"/>
      <c r="Q523" s="25"/>
      <c r="R523" s="25"/>
      <c r="S523" s="25"/>
      <c r="T523" s="25"/>
      <c r="U523" s="25"/>
      <c r="V523" s="25"/>
      <c r="W523" s="25"/>
      <c r="X523" s="25"/>
      <c r="Y523" s="25"/>
      <c r="AC523" s="1172">
        <v>2</v>
      </c>
      <c r="AD523" s="1173"/>
      <c r="AE523" s="1173"/>
      <c r="AF523" s="1173"/>
      <c r="AG523" s="75" t="s">
        <v>438</v>
      </c>
      <c r="AH523" s="1119">
        <v>2019</v>
      </c>
      <c r="AI523" s="1119"/>
      <c r="AJ523" s="1119"/>
      <c r="AK523" s="1120"/>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3">
      <c r="B524" s="1266"/>
      <c r="C524" s="1267"/>
      <c r="D524" s="1267"/>
      <c r="E524" s="1267"/>
      <c r="F524" s="1267"/>
      <c r="G524" s="1267"/>
      <c r="H524" s="1268"/>
      <c r="I524" s="80" t="s">
        <v>457</v>
      </c>
      <c r="J524" s="80"/>
      <c r="K524" s="80"/>
      <c r="L524" s="80"/>
      <c r="M524" s="80"/>
      <c r="N524" s="80"/>
      <c r="O524" s="80"/>
      <c r="P524" s="80"/>
      <c r="Q524" s="80"/>
      <c r="R524" s="80"/>
      <c r="S524" s="80"/>
      <c r="T524" s="80"/>
      <c r="U524" s="80"/>
      <c r="V524" s="80"/>
      <c r="W524" s="80"/>
      <c r="X524" s="80"/>
      <c r="Y524" s="80"/>
      <c r="Z524" s="80"/>
      <c r="AA524" s="80"/>
      <c r="AB524" s="80"/>
      <c r="AC524" s="1172">
        <v>3</v>
      </c>
      <c r="AD524" s="1173"/>
      <c r="AE524" s="1173"/>
      <c r="AF524" s="1173"/>
      <c r="AG524" s="65" t="s">
        <v>438</v>
      </c>
      <c r="AH524" s="1119">
        <v>2019</v>
      </c>
      <c r="AI524" s="1119"/>
      <c r="AJ524" s="1119"/>
      <c r="AK524" s="1120"/>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3">
      <c r="B525" s="1266"/>
      <c r="C525" s="1267"/>
      <c r="D525" s="1267"/>
      <c r="E525" s="1267"/>
      <c r="F525" s="1267"/>
      <c r="G525" s="1267"/>
      <c r="H525" s="1268"/>
      <c r="I525" s="72" t="s">
        <v>458</v>
      </c>
      <c r="J525" s="72"/>
      <c r="K525" s="72"/>
      <c r="L525" s="72"/>
      <c r="M525" s="72"/>
      <c r="N525" s="72"/>
      <c r="O525" s="1087" t="s">
        <v>1760</v>
      </c>
      <c r="P525" s="1087"/>
      <c r="Q525" s="1087"/>
      <c r="R525" s="1087"/>
      <c r="S525" s="1087"/>
      <c r="T525" s="1087"/>
      <c r="U525" s="1087"/>
      <c r="V525" s="1087"/>
      <c r="W525" s="1087"/>
      <c r="X525" s="1087"/>
      <c r="Y525" s="1087"/>
      <c r="Z525" s="1087"/>
      <c r="AA525" s="1087"/>
      <c r="AC525" s="1172" t="s">
        <v>642</v>
      </c>
      <c r="AD525" s="1173"/>
      <c r="AE525" s="1173"/>
      <c r="AF525" s="1173"/>
      <c r="AG525" s="75" t="s">
        <v>438</v>
      </c>
      <c r="AH525" s="1119"/>
      <c r="AI525" s="1119"/>
      <c r="AJ525" s="1119"/>
      <c r="AK525" s="1120"/>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3">
      <c r="B526" s="1266"/>
      <c r="C526" s="1267"/>
      <c r="D526" s="1267"/>
      <c r="E526" s="1267"/>
      <c r="F526" s="1267"/>
      <c r="G526" s="1267"/>
      <c r="H526" s="1268"/>
      <c r="I526" s="25" t="s">
        <v>456</v>
      </c>
      <c r="J526" s="25"/>
      <c r="K526" s="25"/>
      <c r="L526" s="25"/>
      <c r="M526" s="25"/>
      <c r="N526" s="25"/>
      <c r="O526" s="25"/>
      <c r="P526" s="25"/>
      <c r="Q526" s="25"/>
      <c r="R526" s="25"/>
      <c r="S526" s="25"/>
      <c r="T526" s="25"/>
      <c r="U526" s="25"/>
      <c r="V526" s="25"/>
      <c r="W526" s="25"/>
      <c r="X526" s="25"/>
      <c r="Y526" s="25"/>
      <c r="AC526" s="1172">
        <v>6</v>
      </c>
      <c r="AD526" s="1173"/>
      <c r="AE526" s="1173"/>
      <c r="AF526" s="1173"/>
      <c r="AG526" s="65" t="s">
        <v>438</v>
      </c>
      <c r="AH526" s="1119">
        <v>2019</v>
      </c>
      <c r="AI526" s="1119"/>
      <c r="AJ526" s="1119"/>
      <c r="AK526" s="1120"/>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3">
      <c r="B527" s="1266"/>
      <c r="C527" s="1267"/>
      <c r="D527" s="1267"/>
      <c r="E527" s="1267"/>
      <c r="F527" s="1267"/>
      <c r="G527" s="1267"/>
      <c r="H527" s="1268"/>
      <c r="I527" s="80" t="s">
        <v>457</v>
      </c>
      <c r="J527" s="80"/>
      <c r="K527" s="80"/>
      <c r="L527" s="80"/>
      <c r="M527" s="80"/>
      <c r="N527" s="80"/>
      <c r="O527" s="80"/>
      <c r="P527" s="80"/>
      <c r="Q527" s="80"/>
      <c r="R527" s="80"/>
      <c r="S527" s="80"/>
      <c r="T527" s="80"/>
      <c r="U527" s="80"/>
      <c r="V527" s="80"/>
      <c r="W527" s="80"/>
      <c r="X527" s="80"/>
      <c r="Y527" s="80"/>
      <c r="Z527" s="80"/>
      <c r="AA527" s="80"/>
      <c r="AB527" s="80"/>
      <c r="AC527" s="1172">
        <v>8</v>
      </c>
      <c r="AD527" s="1173"/>
      <c r="AE527" s="1173"/>
      <c r="AF527" s="1173"/>
      <c r="AG527" s="75" t="s">
        <v>438</v>
      </c>
      <c r="AH527" s="1119">
        <v>2019</v>
      </c>
      <c r="AI527" s="1119"/>
      <c r="AJ527" s="1119"/>
      <c r="AK527" s="1120"/>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3">
      <c r="B528" s="1266"/>
      <c r="C528" s="1267"/>
      <c r="D528" s="1267"/>
      <c r="E528" s="1267"/>
      <c r="F528" s="1267"/>
      <c r="G528" s="1267"/>
      <c r="H528" s="1268"/>
      <c r="I528" s="72" t="s">
        <v>458</v>
      </c>
      <c r="J528" s="72"/>
      <c r="K528" s="72"/>
      <c r="L528" s="72"/>
      <c r="M528" s="72"/>
      <c r="N528" s="72"/>
      <c r="O528" s="1087" t="s">
        <v>1761</v>
      </c>
      <c r="P528" s="1087"/>
      <c r="Q528" s="1087"/>
      <c r="R528" s="1087"/>
      <c r="S528" s="1087"/>
      <c r="T528" s="1087"/>
      <c r="U528" s="1087"/>
      <c r="V528" s="1087"/>
      <c r="W528" s="1087"/>
      <c r="X528" s="1087"/>
      <c r="Y528" s="1087"/>
      <c r="Z528" s="1087"/>
      <c r="AA528" s="1087"/>
      <c r="AC528" s="1172" t="s">
        <v>642</v>
      </c>
      <c r="AD528" s="1173"/>
      <c r="AE528" s="1173"/>
      <c r="AF528" s="1173"/>
      <c r="AG528" s="65" t="s">
        <v>438</v>
      </c>
      <c r="AH528" s="1119"/>
      <c r="AI528" s="1119"/>
      <c r="AJ528" s="1119"/>
      <c r="AK528" s="1120"/>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3">
      <c r="B529" s="1266"/>
      <c r="C529" s="1267"/>
      <c r="D529" s="1267"/>
      <c r="E529" s="1267"/>
      <c r="F529" s="1267"/>
      <c r="G529" s="1267"/>
      <c r="H529" s="1268"/>
      <c r="I529" s="25" t="s">
        <v>456</v>
      </c>
      <c r="J529" s="25"/>
      <c r="K529" s="25"/>
      <c r="L529" s="25"/>
      <c r="M529" s="25"/>
      <c r="N529" s="25"/>
      <c r="O529" s="25"/>
      <c r="P529" s="25"/>
      <c r="Q529" s="25"/>
      <c r="R529" s="25"/>
      <c r="S529" s="25"/>
      <c r="T529" s="25"/>
      <c r="U529" s="25"/>
      <c r="V529" s="25"/>
      <c r="W529" s="25"/>
      <c r="X529" s="25"/>
      <c r="Y529" s="25"/>
      <c r="AC529" s="1172">
        <v>2</v>
      </c>
      <c r="AD529" s="1173"/>
      <c r="AE529" s="1173"/>
      <c r="AF529" s="1173"/>
      <c r="AG529" s="75" t="s">
        <v>438</v>
      </c>
      <c r="AH529" s="1119">
        <v>2020</v>
      </c>
      <c r="AI529" s="1119"/>
      <c r="AJ529" s="1119"/>
      <c r="AK529" s="1120"/>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3">
      <c r="B530" s="1266"/>
      <c r="C530" s="1267"/>
      <c r="D530" s="1267"/>
      <c r="E530" s="1267"/>
      <c r="F530" s="1267"/>
      <c r="G530" s="1267"/>
      <c r="H530" s="1268"/>
      <c r="I530" s="80" t="s">
        <v>457</v>
      </c>
      <c r="J530" s="80"/>
      <c r="K530" s="80"/>
      <c r="L530" s="80"/>
      <c r="M530" s="80"/>
      <c r="N530" s="80"/>
      <c r="O530" s="80"/>
      <c r="P530" s="80"/>
      <c r="Q530" s="80"/>
      <c r="R530" s="80"/>
      <c r="S530" s="80"/>
      <c r="T530" s="80"/>
      <c r="U530" s="80"/>
      <c r="V530" s="80"/>
      <c r="W530" s="80"/>
      <c r="X530" s="80"/>
      <c r="Y530" s="80"/>
      <c r="Z530" s="80"/>
      <c r="AA530" s="80"/>
      <c r="AB530" s="80"/>
      <c r="AC530" s="1172">
        <v>5</v>
      </c>
      <c r="AD530" s="1173"/>
      <c r="AE530" s="1173"/>
      <c r="AF530" s="1173"/>
      <c r="AG530" s="65" t="s">
        <v>438</v>
      </c>
      <c r="AH530" s="1119">
        <v>2020</v>
      </c>
      <c r="AI530" s="1119"/>
      <c r="AJ530" s="1119"/>
      <c r="AK530" s="1120"/>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3">
      <c r="B531" s="1266"/>
      <c r="C531" s="1267"/>
      <c r="D531" s="1267"/>
      <c r="E531" s="1267"/>
      <c r="F531" s="1267"/>
      <c r="G531" s="1267"/>
      <c r="H531" s="1268"/>
      <c r="I531" s="72" t="s">
        <v>611</v>
      </c>
      <c r="J531" s="72"/>
      <c r="K531" s="72"/>
      <c r="L531" s="72"/>
      <c r="M531" s="72"/>
      <c r="N531" s="72"/>
      <c r="O531" s="72"/>
      <c r="P531" s="72"/>
      <c r="Q531" s="72"/>
      <c r="R531" s="72"/>
      <c r="S531" s="72"/>
      <c r="T531" s="72"/>
      <c r="U531" s="72"/>
      <c r="V531" s="72"/>
      <c r="W531" s="72"/>
      <c r="X531" s="25"/>
      <c r="Y531" s="25"/>
      <c r="AC531" s="1306">
        <v>10</v>
      </c>
      <c r="AD531" s="1138"/>
      <c r="AE531" s="1138"/>
      <c r="AF531" s="1138"/>
      <c r="AG531" s="65" t="s">
        <v>438</v>
      </c>
      <c r="AH531" s="1119">
        <v>2020</v>
      </c>
      <c r="AI531" s="1119"/>
      <c r="AJ531" s="1119"/>
      <c r="AK531" s="1120"/>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3">
      <c r="B532" s="1266"/>
      <c r="C532" s="1267"/>
      <c r="D532" s="1267"/>
      <c r="E532" s="1267"/>
      <c r="F532" s="1267"/>
      <c r="G532" s="1267"/>
      <c r="H532" s="1268"/>
      <c r="I532" s="25" t="s">
        <v>612</v>
      </c>
      <c r="J532" s="25"/>
      <c r="K532" s="25"/>
      <c r="L532" s="25"/>
      <c r="M532" s="25"/>
      <c r="N532" s="25"/>
      <c r="O532" s="25"/>
      <c r="P532" s="25"/>
      <c r="Q532" s="25"/>
      <c r="R532" s="25"/>
      <c r="S532" s="25"/>
      <c r="T532" s="25"/>
      <c r="U532" s="25"/>
      <c r="V532" s="25"/>
      <c r="W532" s="25"/>
      <c r="X532" s="25"/>
      <c r="Y532" s="25"/>
      <c r="AC532" s="1306">
        <v>9</v>
      </c>
      <c r="AD532" s="1138"/>
      <c r="AE532" s="1138"/>
      <c r="AF532" s="1138"/>
      <c r="AG532" s="75" t="s">
        <v>438</v>
      </c>
      <c r="AH532" s="1119">
        <v>2020</v>
      </c>
      <c r="AI532" s="1119"/>
      <c r="AJ532" s="1119"/>
      <c r="AK532" s="1120"/>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3">
      <c r="B533" s="1266"/>
      <c r="C533" s="1267"/>
      <c r="D533" s="1267"/>
      <c r="E533" s="1267"/>
      <c r="F533" s="1267"/>
      <c r="G533" s="1267"/>
      <c r="H533" s="1268"/>
      <c r="I533" s="25" t="s">
        <v>613</v>
      </c>
      <c r="J533" s="25"/>
      <c r="K533" s="25"/>
      <c r="L533" s="25"/>
      <c r="M533" s="25"/>
      <c r="N533" s="25"/>
      <c r="O533" s="25"/>
      <c r="P533" s="25"/>
      <c r="Q533" s="25"/>
      <c r="R533" s="25"/>
      <c r="S533" s="25"/>
      <c r="T533" s="25"/>
      <c r="U533" s="25"/>
      <c r="V533" s="25"/>
      <c r="W533" s="25"/>
      <c r="X533" s="25"/>
      <c r="Y533" s="25"/>
      <c r="AC533" s="1306">
        <v>2</v>
      </c>
      <c r="AD533" s="1138"/>
      <c r="AE533" s="1138"/>
      <c r="AF533" s="1138"/>
      <c r="AG533" s="65" t="s">
        <v>438</v>
      </c>
      <c r="AH533" s="1119">
        <v>2022</v>
      </c>
      <c r="AI533" s="1119"/>
      <c r="AJ533" s="1119"/>
      <c r="AK533" s="1120"/>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3">
      <c r="B534" s="1266"/>
      <c r="C534" s="1267"/>
      <c r="D534" s="1267"/>
      <c r="E534" s="1267"/>
      <c r="F534" s="1267"/>
      <c r="G534" s="1267"/>
      <c r="H534" s="1268"/>
      <c r="I534" s="25" t="s">
        <v>614</v>
      </c>
      <c r="J534" s="25"/>
      <c r="K534" s="25"/>
      <c r="L534" s="25"/>
      <c r="M534" s="25"/>
      <c r="N534" s="25"/>
      <c r="O534" s="25"/>
      <c r="P534" s="25"/>
      <c r="Q534" s="25"/>
      <c r="R534" s="25"/>
      <c r="S534" s="25"/>
      <c r="T534" s="25"/>
      <c r="U534" s="25"/>
      <c r="V534" s="25"/>
      <c r="W534" s="25"/>
      <c r="X534" s="25"/>
      <c r="Y534" s="25"/>
      <c r="AC534" s="1306">
        <v>3</v>
      </c>
      <c r="AD534" s="1138"/>
      <c r="AE534" s="1138"/>
      <c r="AF534" s="1138"/>
      <c r="AG534" s="65" t="s">
        <v>438</v>
      </c>
      <c r="AH534" s="1119">
        <v>2022</v>
      </c>
      <c r="AI534" s="1119"/>
      <c r="AJ534" s="1119"/>
      <c r="AK534" s="1120"/>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3">
      <c r="B535" s="1314"/>
      <c r="C535" s="1315"/>
      <c r="D535" s="1315"/>
      <c r="E535" s="1315"/>
      <c r="F535" s="1315"/>
      <c r="G535" s="1315"/>
      <c r="H535" s="1316"/>
      <c r="I535" s="80" t="s">
        <v>496</v>
      </c>
      <c r="J535" s="80"/>
      <c r="K535" s="80"/>
      <c r="L535" s="80"/>
      <c r="M535" s="80"/>
      <c r="N535" s="80"/>
      <c r="O535" s="80"/>
      <c r="P535" s="80"/>
      <c r="Q535" s="80"/>
      <c r="R535" s="80"/>
      <c r="S535" s="80"/>
      <c r="T535" s="80"/>
      <c r="U535" s="80"/>
      <c r="V535" s="80"/>
      <c r="W535" s="80"/>
      <c r="X535" s="80"/>
      <c r="Y535" s="80"/>
      <c r="Z535" s="80"/>
      <c r="AA535" s="80"/>
      <c r="AB535" s="80"/>
      <c r="AC535" s="1306">
        <v>5</v>
      </c>
      <c r="AD535" s="1138"/>
      <c r="AE535" s="1138"/>
      <c r="AF535" s="1138"/>
      <c r="AG535" s="65" t="s">
        <v>438</v>
      </c>
      <c r="AH535" s="1119">
        <v>2022</v>
      </c>
      <c r="AI535" s="1119"/>
      <c r="AJ535" s="1119"/>
      <c r="AK535" s="1120"/>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3">
      <c r="A537" s="969" t="s">
        <v>590</v>
      </c>
      <c r="B537" s="969"/>
      <c r="C537" s="969"/>
      <c r="D537" s="969"/>
      <c r="E537" s="969"/>
      <c r="F537" s="969"/>
      <c r="G537" s="969"/>
      <c r="H537" s="969"/>
      <c r="I537" s="969"/>
      <c r="J537" s="969"/>
      <c r="K537" s="969"/>
      <c r="L537" s="969"/>
      <c r="M537" s="969"/>
      <c r="N537" s="969"/>
      <c r="O537" s="969"/>
      <c r="P537" s="969"/>
      <c r="Q537" s="969"/>
      <c r="R537" s="969"/>
      <c r="S537" s="969"/>
      <c r="T537" s="969"/>
      <c r="U537" s="969"/>
      <c r="V537" s="969"/>
      <c r="W537" s="969"/>
      <c r="X537" s="969"/>
      <c r="Y537" s="969"/>
      <c r="Z537" s="969"/>
      <c r="AA537" s="969"/>
      <c r="AB537" s="969"/>
      <c r="AC537" s="969"/>
      <c r="AD537" s="969"/>
      <c r="AE537" s="969"/>
      <c r="AF537" s="969"/>
      <c r="AG537" s="969"/>
      <c r="AH537" s="969"/>
      <c r="AI537" s="969"/>
      <c r="AJ537" s="969"/>
      <c r="AK537" s="969"/>
      <c r="AL537" s="969"/>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4" thickBot="1">
      <c r="A538" s="970"/>
      <c r="B538" s="970"/>
      <c r="C538" s="970"/>
      <c r="D538" s="970"/>
      <c r="E538" s="970"/>
      <c r="F538" s="970"/>
      <c r="G538" s="970"/>
      <c r="H538" s="970"/>
      <c r="I538" s="970"/>
      <c r="J538" s="970"/>
      <c r="K538" s="970"/>
      <c r="L538" s="970"/>
      <c r="M538" s="970"/>
      <c r="N538" s="970"/>
      <c r="O538" s="970"/>
      <c r="P538" s="970"/>
      <c r="Q538" s="970"/>
      <c r="R538" s="970"/>
      <c r="S538" s="970"/>
      <c r="T538" s="970"/>
      <c r="U538" s="970"/>
      <c r="V538" s="970"/>
      <c r="W538" s="970"/>
      <c r="X538" s="970"/>
      <c r="Y538" s="970"/>
      <c r="Z538" s="970"/>
      <c r="AA538" s="970"/>
      <c r="AB538" s="970"/>
      <c r="AC538" s="970"/>
      <c r="AD538" s="970"/>
      <c r="AE538" s="970"/>
      <c r="AF538" s="970"/>
      <c r="AG538" s="970"/>
      <c r="AH538" s="970"/>
      <c r="AI538" s="970"/>
      <c r="AJ538" s="970"/>
      <c r="AK538" s="970"/>
      <c r="AL538" s="970"/>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4"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3">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3">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3">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3">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28" t="s">
        <v>498</v>
      </c>
      <c r="C544" s="1129"/>
      <c r="D544" s="1129"/>
      <c r="E544" s="1129"/>
      <c r="F544" s="1129"/>
      <c r="G544" s="1129"/>
      <c r="H544" s="1129"/>
      <c r="I544" s="1129"/>
      <c r="J544" s="1129"/>
      <c r="K544" s="1129"/>
      <c r="L544" s="1129"/>
      <c r="M544" s="1129"/>
      <c r="N544" s="1129"/>
      <c r="O544" s="1130"/>
      <c r="P544" s="1128" t="s">
        <v>346</v>
      </c>
      <c r="Q544" s="1129"/>
      <c r="R544" s="1129"/>
      <c r="S544" s="1129"/>
      <c r="T544" s="1130"/>
      <c r="U544" s="1128" t="s">
        <v>499</v>
      </c>
      <c r="V544" s="1129"/>
      <c r="W544" s="1129"/>
      <c r="X544" s="1129"/>
      <c r="Y544" s="1130"/>
      <c r="Z544" s="1317" t="s">
        <v>1425</v>
      </c>
      <c r="AA544" s="1318"/>
      <c r="AB544" s="1318"/>
      <c r="AC544" s="1318"/>
      <c r="AD544" s="1319"/>
      <c r="AE544" s="1128" t="s">
        <v>500</v>
      </c>
      <c r="AF544" s="1129"/>
      <c r="AG544" s="1129"/>
      <c r="AH544" s="1129"/>
      <c r="AI544" s="1129"/>
      <c r="AJ544" s="1129"/>
      <c r="AK544" s="1130"/>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3">
      <c r="B545" s="83" t="s">
        <v>119</v>
      </c>
      <c r="C545" s="1181" t="s">
        <v>1762</v>
      </c>
      <c r="D545" s="1155"/>
      <c r="E545" s="1155"/>
      <c r="F545" s="1155"/>
      <c r="G545" s="1155"/>
      <c r="H545" s="1155"/>
      <c r="I545" s="1155"/>
      <c r="J545" s="1155"/>
      <c r="K545" s="1155"/>
      <c r="L545" s="1155"/>
      <c r="M545" s="1155"/>
      <c r="N545" s="1155"/>
      <c r="O545" s="1182"/>
      <c r="P545" s="1118">
        <v>24</v>
      </c>
      <c r="Q545" s="1119"/>
      <c r="R545" s="1119"/>
      <c r="S545" s="1119"/>
      <c r="T545" s="1120"/>
      <c r="U545" s="1176">
        <v>4.4639999999999999E-2</v>
      </c>
      <c r="V545" s="1177"/>
      <c r="W545" s="1177"/>
      <c r="X545" s="1177"/>
      <c r="Y545" s="1178"/>
      <c r="Z545" s="1131" t="s">
        <v>1837</v>
      </c>
      <c r="AA545" s="1132"/>
      <c r="AB545" s="1132"/>
      <c r="AC545" s="1132"/>
      <c r="AD545" s="1133"/>
      <c r="AE545" s="1206">
        <v>16455142</v>
      </c>
      <c r="AF545" s="1207"/>
      <c r="AG545" s="1207"/>
      <c r="AH545" s="1207"/>
      <c r="AI545" s="1207"/>
      <c r="AJ545" s="1207"/>
      <c r="AK545" s="1208"/>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3">
      <c r="B546" s="84" t="s">
        <v>120</v>
      </c>
      <c r="C546" s="1270" t="s">
        <v>1763</v>
      </c>
      <c r="D546" s="1270"/>
      <c r="E546" s="1270"/>
      <c r="F546" s="1270"/>
      <c r="G546" s="1270"/>
      <c r="H546" s="1270"/>
      <c r="I546" s="1270"/>
      <c r="J546" s="1270"/>
      <c r="K546" s="1270"/>
      <c r="L546" s="1270"/>
      <c r="M546" s="1270"/>
      <c r="N546" s="1270"/>
      <c r="O546" s="1308"/>
      <c r="P546" s="1118">
        <v>24</v>
      </c>
      <c r="Q546" s="1119"/>
      <c r="R546" s="1119"/>
      <c r="S546" s="1119"/>
      <c r="T546" s="1120"/>
      <c r="U546" s="1176">
        <v>4.4639999999999999E-2</v>
      </c>
      <c r="V546" s="1177"/>
      <c r="W546" s="1177"/>
      <c r="X546" s="1177"/>
      <c r="Y546" s="1178"/>
      <c r="Z546" s="1131" t="s">
        <v>1837</v>
      </c>
      <c r="AA546" s="1132"/>
      <c r="AB546" s="1132"/>
      <c r="AC546" s="1132"/>
      <c r="AD546" s="1133"/>
      <c r="AE546" s="1206">
        <v>4727825</v>
      </c>
      <c r="AF546" s="1207"/>
      <c r="AG546" s="1207"/>
      <c r="AH546" s="1207"/>
      <c r="AI546" s="1207"/>
      <c r="AJ546" s="1207"/>
      <c r="AK546" s="120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3">
      <c r="B547" s="84" t="s">
        <v>126</v>
      </c>
      <c r="C547" s="1181" t="s">
        <v>1764</v>
      </c>
      <c r="D547" s="1155"/>
      <c r="E547" s="1155"/>
      <c r="F547" s="1155"/>
      <c r="G547" s="1155"/>
      <c r="H547" s="1155"/>
      <c r="I547" s="1155"/>
      <c r="J547" s="1155"/>
      <c r="K547" s="1155"/>
      <c r="L547" s="1155"/>
      <c r="M547" s="1155"/>
      <c r="N547" s="1155"/>
      <c r="O547" s="1182"/>
      <c r="P547" s="1118">
        <v>24</v>
      </c>
      <c r="Q547" s="1119"/>
      <c r="R547" s="1119"/>
      <c r="S547" s="1119"/>
      <c r="T547" s="1120"/>
      <c r="U547" s="1176">
        <v>0.01</v>
      </c>
      <c r="V547" s="1177"/>
      <c r="W547" s="1177"/>
      <c r="X547" s="1177"/>
      <c r="Y547" s="1178"/>
      <c r="Z547" s="1131" t="s">
        <v>1838</v>
      </c>
      <c r="AA547" s="1132"/>
      <c r="AB547" s="1132"/>
      <c r="AC547" s="1132"/>
      <c r="AD547" s="1133"/>
      <c r="AE547" s="1206">
        <v>1500000</v>
      </c>
      <c r="AF547" s="1207"/>
      <c r="AG547" s="1207"/>
      <c r="AH547" s="1207"/>
      <c r="AI547" s="1207"/>
      <c r="AJ547" s="1207"/>
      <c r="AK547" s="120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3">
      <c r="B548" s="84" t="s">
        <v>632</v>
      </c>
      <c r="C548" s="1181" t="s">
        <v>1765</v>
      </c>
      <c r="D548" s="1155"/>
      <c r="E548" s="1155"/>
      <c r="F548" s="1155"/>
      <c r="G548" s="1155"/>
      <c r="H548" s="1155"/>
      <c r="I548" s="1155"/>
      <c r="J548" s="1155"/>
      <c r="K548" s="1155"/>
      <c r="L548" s="1155"/>
      <c r="M548" s="1155"/>
      <c r="N548" s="1155"/>
      <c r="O548" s="1182"/>
      <c r="P548" s="1118">
        <v>24</v>
      </c>
      <c r="Q548" s="1119"/>
      <c r="R548" s="1119"/>
      <c r="S548" s="1119"/>
      <c r="T548" s="1120"/>
      <c r="U548" s="1176">
        <v>0.01</v>
      </c>
      <c r="V548" s="1177"/>
      <c r="W548" s="1177"/>
      <c r="X548" s="1177"/>
      <c r="Y548" s="1178"/>
      <c r="Z548" s="1131" t="s">
        <v>1838</v>
      </c>
      <c r="AA548" s="1132"/>
      <c r="AB548" s="1132"/>
      <c r="AC548" s="1132"/>
      <c r="AD548" s="1133"/>
      <c r="AE548" s="1206">
        <v>1300000</v>
      </c>
      <c r="AF548" s="1207"/>
      <c r="AG548" s="1207"/>
      <c r="AH548" s="1207"/>
      <c r="AI548" s="1207"/>
      <c r="AJ548" s="1207"/>
      <c r="AK548" s="1208"/>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3">
      <c r="B549" s="84" t="s">
        <v>842</v>
      </c>
      <c r="C549" s="1181"/>
      <c r="D549" s="1155"/>
      <c r="E549" s="1155"/>
      <c r="F549" s="1155"/>
      <c r="G549" s="1155"/>
      <c r="H549" s="1155"/>
      <c r="I549" s="1155"/>
      <c r="J549" s="1155"/>
      <c r="K549" s="1155"/>
      <c r="L549" s="1155"/>
      <c r="M549" s="1155"/>
      <c r="N549" s="1155"/>
      <c r="O549" s="1182"/>
      <c r="P549" s="1118"/>
      <c r="Q549" s="1119"/>
      <c r="R549" s="1119"/>
      <c r="S549" s="1119"/>
      <c r="T549" s="1120"/>
      <c r="U549" s="1176"/>
      <c r="V549" s="1177"/>
      <c r="W549" s="1177"/>
      <c r="X549" s="1177"/>
      <c r="Y549" s="1178"/>
      <c r="Z549" s="1131"/>
      <c r="AA549" s="1132"/>
      <c r="AB549" s="1132"/>
      <c r="AC549" s="1132"/>
      <c r="AD549" s="1133"/>
      <c r="AE549" s="1206"/>
      <c r="AF549" s="1207"/>
      <c r="AG549" s="1207"/>
      <c r="AH549" s="1207"/>
      <c r="AI549" s="1207"/>
      <c r="AJ549" s="1207"/>
      <c r="AK549" s="1208"/>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3">
      <c r="B550" s="84" t="s">
        <v>635</v>
      </c>
      <c r="C550" s="1181" t="s">
        <v>1766</v>
      </c>
      <c r="D550" s="1155"/>
      <c r="E550" s="1155"/>
      <c r="F550" s="1155"/>
      <c r="G550" s="1155"/>
      <c r="H550" s="1155"/>
      <c r="I550" s="1155"/>
      <c r="J550" s="1155"/>
      <c r="K550" s="1155"/>
      <c r="L550" s="1155"/>
      <c r="M550" s="1155"/>
      <c r="N550" s="1155"/>
      <c r="O550" s="1182"/>
      <c r="P550" s="1118">
        <v>24</v>
      </c>
      <c r="Q550" s="1119"/>
      <c r="R550" s="1119"/>
      <c r="S550" s="1119"/>
      <c r="T550" s="1120"/>
      <c r="U550" s="1176">
        <v>0</v>
      </c>
      <c r="V550" s="1177"/>
      <c r="W550" s="1177"/>
      <c r="X550" s="1177"/>
      <c r="Y550" s="1178"/>
      <c r="Z550" s="1131" t="s">
        <v>1838</v>
      </c>
      <c r="AA550" s="1132"/>
      <c r="AB550" s="1132"/>
      <c r="AC550" s="1132"/>
      <c r="AD550" s="1133"/>
      <c r="AE550" s="1206">
        <v>108000</v>
      </c>
      <c r="AF550" s="1207"/>
      <c r="AG550" s="1207"/>
      <c r="AH550" s="1207"/>
      <c r="AI550" s="1207"/>
      <c r="AJ550" s="1207"/>
      <c r="AK550" s="1208"/>
      <c r="AM550" s="58" t="s">
        <v>842</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3">
      <c r="B551" s="84" t="s">
        <v>501</v>
      </c>
      <c r="C551" s="1181" t="s">
        <v>1768</v>
      </c>
      <c r="D551" s="1155"/>
      <c r="E551" s="1155"/>
      <c r="F551" s="1155"/>
      <c r="G551" s="1155"/>
      <c r="H551" s="1155"/>
      <c r="I551" s="1155"/>
      <c r="J551" s="1155"/>
      <c r="K551" s="1155"/>
      <c r="L551" s="1155"/>
      <c r="M551" s="1155"/>
      <c r="N551" s="1155"/>
      <c r="O551" s="1182"/>
      <c r="P551" s="1118">
        <v>24</v>
      </c>
      <c r="Q551" s="1119"/>
      <c r="R551" s="1119"/>
      <c r="S551" s="1119"/>
      <c r="T551" s="1120"/>
      <c r="U551" s="1176">
        <v>0</v>
      </c>
      <c r="V551" s="1177"/>
      <c r="W551" s="1177"/>
      <c r="X551" s="1177"/>
      <c r="Y551" s="1178"/>
      <c r="Z551" s="1131" t="s">
        <v>1838</v>
      </c>
      <c r="AA551" s="1132"/>
      <c r="AB551" s="1132"/>
      <c r="AC551" s="1132"/>
      <c r="AD551" s="1133"/>
      <c r="AE551" s="1206">
        <v>250000</v>
      </c>
      <c r="AF551" s="1207"/>
      <c r="AG551" s="1207"/>
      <c r="AH551" s="1207"/>
      <c r="AI551" s="1207"/>
      <c r="AJ551" s="1207"/>
      <c r="AK551" s="1208"/>
      <c r="AM551" s="58" t="s">
        <v>635</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81" t="s">
        <v>1769</v>
      </c>
      <c r="D552" s="1155"/>
      <c r="E552" s="1155"/>
      <c r="F552" s="1155"/>
      <c r="G552" s="1155"/>
      <c r="H552" s="1155"/>
      <c r="I552" s="1155"/>
      <c r="J552" s="1155"/>
      <c r="K552" s="1155"/>
      <c r="L552" s="1155"/>
      <c r="M552" s="1155"/>
      <c r="N552" s="1155"/>
      <c r="O552" s="1182"/>
      <c r="P552" s="1118"/>
      <c r="Q552" s="1119"/>
      <c r="R552" s="1119"/>
      <c r="S552" s="1119"/>
      <c r="T552" s="1120"/>
      <c r="U552" s="1176"/>
      <c r="V552" s="1177"/>
      <c r="W552" s="1177"/>
      <c r="X552" s="1177"/>
      <c r="Y552" s="1178"/>
      <c r="Z552" s="1132"/>
      <c r="AA552" s="1132"/>
      <c r="AB552" s="1132"/>
      <c r="AC552" s="1132"/>
      <c r="AD552" s="1133"/>
      <c r="AE552" s="1206">
        <v>1863847</v>
      </c>
      <c r="AF552" s="1207"/>
      <c r="AG552" s="1207"/>
      <c r="AH552" s="1207"/>
      <c r="AI552" s="1207"/>
      <c r="AJ552" s="1207"/>
      <c r="AK552" s="1208"/>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3">
      <c r="B553" s="84" t="s">
        <v>508</v>
      </c>
      <c r="C553" s="1181" t="s">
        <v>1770</v>
      </c>
      <c r="D553" s="1155"/>
      <c r="E553" s="1155"/>
      <c r="F553" s="1155"/>
      <c r="G553" s="1155"/>
      <c r="H553" s="1155"/>
      <c r="I553" s="1155"/>
      <c r="J553" s="1155"/>
      <c r="K553" s="1155"/>
      <c r="L553" s="1155"/>
      <c r="M553" s="1155"/>
      <c r="N553" s="1155"/>
      <c r="O553" s="1182"/>
      <c r="P553" s="1118"/>
      <c r="Q553" s="1119"/>
      <c r="R553" s="1119"/>
      <c r="S553" s="1119"/>
      <c r="T553" s="1120"/>
      <c r="U553" s="1176"/>
      <c r="V553" s="1177"/>
      <c r="W553" s="1177"/>
      <c r="X553" s="1177"/>
      <c r="Y553" s="1178"/>
      <c r="Z553" s="1132"/>
      <c r="AA553" s="1132"/>
      <c r="AB553" s="1132"/>
      <c r="AC553" s="1132"/>
      <c r="AD553" s="1133"/>
      <c r="AE553" s="1206">
        <v>945302</v>
      </c>
      <c r="AF553" s="1207"/>
      <c r="AG553" s="1207"/>
      <c r="AH553" s="1207"/>
      <c r="AI553" s="1207"/>
      <c r="AJ553" s="1207"/>
      <c r="AK553" s="120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3">
      <c r="B554" s="84" t="s">
        <v>697</v>
      </c>
      <c r="C554" s="1270" t="s">
        <v>1823</v>
      </c>
      <c r="D554" s="1155"/>
      <c r="E554" s="1155"/>
      <c r="F554" s="1155"/>
      <c r="G554" s="1155"/>
      <c r="H554" s="1155"/>
      <c r="I554" s="1155"/>
      <c r="J554" s="1155"/>
      <c r="K554" s="1155"/>
      <c r="L554" s="1155"/>
      <c r="M554" s="1155"/>
      <c r="N554" s="1155"/>
      <c r="O554" s="1182"/>
      <c r="P554" s="1118"/>
      <c r="Q554" s="1119"/>
      <c r="R554" s="1119"/>
      <c r="S554" s="1119"/>
      <c r="T554" s="1120"/>
      <c r="U554" s="1176"/>
      <c r="V554" s="1177"/>
      <c r="W554" s="1177"/>
      <c r="X554" s="1177"/>
      <c r="Y554" s="1178"/>
      <c r="Z554" s="1132"/>
      <c r="AA554" s="1132"/>
      <c r="AB554" s="1132"/>
      <c r="AC554" s="1132"/>
      <c r="AD554" s="1133"/>
      <c r="AE554" s="1206">
        <v>100</v>
      </c>
      <c r="AF554" s="1207"/>
      <c r="AG554" s="1207"/>
      <c r="AH554" s="1207"/>
      <c r="AI554" s="1207"/>
      <c r="AJ554" s="1207"/>
      <c r="AK554" s="1208"/>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3">
      <c r="B555" s="84" t="s">
        <v>386</v>
      </c>
      <c r="C555" s="1270" t="s">
        <v>1824</v>
      </c>
      <c r="D555" s="1155"/>
      <c r="E555" s="1155"/>
      <c r="F555" s="1155"/>
      <c r="G555" s="1155"/>
      <c r="H555" s="1155"/>
      <c r="I555" s="1155"/>
      <c r="J555" s="1155"/>
      <c r="K555" s="1155"/>
      <c r="L555" s="1155"/>
      <c r="M555" s="1155"/>
      <c r="N555" s="1155"/>
      <c r="O555" s="1182"/>
      <c r="P555" s="1118"/>
      <c r="Q555" s="1119"/>
      <c r="R555" s="1119"/>
      <c r="S555" s="1119"/>
      <c r="T555" s="1120"/>
      <c r="U555" s="1176"/>
      <c r="V555" s="1177"/>
      <c r="W555" s="1177"/>
      <c r="X555" s="1177"/>
      <c r="Y555" s="1178"/>
      <c r="Z555" s="1132"/>
      <c r="AA555" s="1132"/>
      <c r="AB555" s="1132"/>
      <c r="AC555" s="1132"/>
      <c r="AD555" s="1133"/>
      <c r="AE555" s="1206">
        <v>1926737</v>
      </c>
      <c r="AF555" s="1207"/>
      <c r="AG555" s="1207"/>
      <c r="AH555" s="1207"/>
      <c r="AI555" s="1207"/>
      <c r="AJ555" s="1207"/>
      <c r="AK555" s="1208"/>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3">
      <c r="B556" s="84" t="s">
        <v>387</v>
      </c>
      <c r="C556" s="1155"/>
      <c r="D556" s="1155"/>
      <c r="E556" s="1155"/>
      <c r="F556" s="1155"/>
      <c r="G556" s="1155"/>
      <c r="H556" s="1155"/>
      <c r="I556" s="1155"/>
      <c r="J556" s="1155"/>
      <c r="K556" s="1155"/>
      <c r="L556" s="1155"/>
      <c r="M556" s="1155"/>
      <c r="N556" s="1155"/>
      <c r="O556" s="1182"/>
      <c r="P556" s="1118"/>
      <c r="Q556" s="1119"/>
      <c r="R556" s="1119"/>
      <c r="S556" s="1119"/>
      <c r="T556" s="1120"/>
      <c r="U556" s="1176"/>
      <c r="V556" s="1177"/>
      <c r="W556" s="1177"/>
      <c r="X556" s="1177"/>
      <c r="Y556" s="1178"/>
      <c r="Z556" s="1132"/>
      <c r="AA556" s="1132"/>
      <c r="AB556" s="1132"/>
      <c r="AC556" s="1132"/>
      <c r="AD556" s="1133"/>
      <c r="AE556" s="1206"/>
      <c r="AF556" s="1207"/>
      <c r="AG556" s="1207"/>
      <c r="AH556" s="1207"/>
      <c r="AI556" s="1207"/>
      <c r="AJ556" s="1207"/>
      <c r="AK556" s="1208"/>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3">
      <c r="B557" s="1274" t="s">
        <v>134</v>
      </c>
      <c r="C557" s="1275"/>
      <c r="D557" s="1275"/>
      <c r="E557" s="1275"/>
      <c r="F557" s="1275"/>
      <c r="G557" s="1275"/>
      <c r="H557" s="1275"/>
      <c r="I557" s="1275"/>
      <c r="J557" s="1275"/>
      <c r="K557" s="1275"/>
      <c r="L557" s="1275"/>
      <c r="M557" s="1275"/>
      <c r="N557" s="1275"/>
      <c r="O557" s="1275"/>
      <c r="P557" s="1275"/>
      <c r="Q557" s="1275"/>
      <c r="R557" s="1275"/>
      <c r="S557" s="1275"/>
      <c r="T557" s="1275"/>
      <c r="U557" s="1275"/>
      <c r="V557" s="1275"/>
      <c r="W557" s="1275"/>
      <c r="X557" s="1275"/>
      <c r="Y557" s="1275"/>
      <c r="Z557" s="1275"/>
      <c r="AA557" s="1275"/>
      <c r="AB557" s="1275"/>
      <c r="AC557" s="1275"/>
      <c r="AD557" s="1276"/>
      <c r="AE557" s="1218">
        <f>SUM(AE545:AK556)</f>
        <v>29076953</v>
      </c>
      <c r="AF557" s="1219"/>
      <c r="AG557" s="1219"/>
      <c r="AH557" s="1219"/>
      <c r="AI557" s="1219"/>
      <c r="AJ557" s="1219"/>
      <c r="AK557" s="1220"/>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3">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Yes</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3">
      <c r="A559" s="87" t="s">
        <v>119</v>
      </c>
      <c r="B559" s="12" t="s">
        <v>510</v>
      </c>
      <c r="G559" s="1179" t="str">
        <f>C545</f>
        <v xml:space="preserve">Wells Fargo, N.A. (Tax-exempt) </v>
      </c>
      <c r="H559" s="1179"/>
      <c r="I559" s="1179"/>
      <c r="J559" s="1179"/>
      <c r="K559" s="1179"/>
      <c r="L559" s="1179"/>
      <c r="M559" s="1179"/>
      <c r="N559" s="1179"/>
      <c r="O559" s="1179"/>
      <c r="P559" s="1179"/>
      <c r="Q559" s="1179"/>
      <c r="R559" s="1179"/>
      <c r="S559" s="14"/>
      <c r="T559" s="87" t="s">
        <v>120</v>
      </c>
      <c r="U559" s="12" t="s">
        <v>510</v>
      </c>
      <c r="Z559" s="1179" t="str">
        <f>C546</f>
        <v>Wells Fargo, N.A. (Taxable)</v>
      </c>
      <c r="AA559" s="1179"/>
      <c r="AB559" s="1179"/>
      <c r="AC559" s="1179"/>
      <c r="AD559" s="1179"/>
      <c r="AE559" s="1179"/>
      <c r="AF559" s="1179"/>
      <c r="AG559" s="1179"/>
      <c r="AH559" s="1179"/>
      <c r="AI559" s="1179"/>
      <c r="AJ559" s="1179"/>
      <c r="AK559" s="1179"/>
      <c r="AM559" s="58" t="s">
        <v>502</v>
      </c>
      <c r="AN559" s="58" t="str">
        <f>AG664</f>
        <v>Yes</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87" t="s">
        <v>1803</v>
      </c>
      <c r="H560" s="1087"/>
      <c r="I560" s="1087"/>
      <c r="J560" s="1087"/>
      <c r="K560" s="1087"/>
      <c r="L560" s="1087"/>
      <c r="M560" s="1087"/>
      <c r="N560" s="1087"/>
      <c r="O560" s="1087"/>
      <c r="P560" s="1087"/>
      <c r="Q560" s="1087"/>
      <c r="R560" s="1087"/>
      <c r="S560" s="14"/>
      <c r="T560" s="35"/>
      <c r="U560" s="12" t="s">
        <v>92</v>
      </c>
      <c r="Z560" s="1087" t="s">
        <v>1803</v>
      </c>
      <c r="AA560" s="1087"/>
      <c r="AB560" s="1087"/>
      <c r="AC560" s="1087"/>
      <c r="AD560" s="1087"/>
      <c r="AE560" s="1087"/>
      <c r="AF560" s="1087"/>
      <c r="AG560" s="1087"/>
      <c r="AH560" s="1087"/>
      <c r="AI560" s="1087"/>
      <c r="AJ560" s="1087"/>
      <c r="AK560" s="1087"/>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087" t="s">
        <v>1804</v>
      </c>
      <c r="H561" s="1087"/>
      <c r="I561" s="1087"/>
      <c r="J561" s="1087"/>
      <c r="K561" s="1087"/>
      <c r="L561" s="1087"/>
      <c r="M561" s="1087"/>
      <c r="N561" s="1087"/>
      <c r="O561" s="1087"/>
      <c r="P561" s="1087"/>
      <c r="Q561" s="1087"/>
      <c r="R561" s="1087"/>
      <c r="S561" s="88"/>
      <c r="T561" s="35"/>
      <c r="U561" s="12" t="s">
        <v>631</v>
      </c>
      <c r="Z561" s="1087" t="s">
        <v>1804</v>
      </c>
      <c r="AA561" s="1087"/>
      <c r="AB561" s="1087"/>
      <c r="AC561" s="1087"/>
      <c r="AD561" s="1087"/>
      <c r="AE561" s="1087"/>
      <c r="AF561" s="1087"/>
      <c r="AG561" s="1087"/>
      <c r="AH561" s="1087"/>
      <c r="AI561" s="1087"/>
      <c r="AJ561" s="1087"/>
      <c r="AK561" s="1087"/>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87" t="s">
        <v>1805</v>
      </c>
      <c r="H562" s="1087"/>
      <c r="I562" s="1087"/>
      <c r="J562" s="1087"/>
      <c r="K562" s="1087"/>
      <c r="L562" s="1087"/>
      <c r="M562" s="1087"/>
      <c r="N562" s="1087"/>
      <c r="O562" s="1087"/>
      <c r="P562" s="1087"/>
      <c r="Q562" s="1087"/>
      <c r="R562" s="1087"/>
      <c r="S562" s="14"/>
      <c r="T562" s="35"/>
      <c r="U562" s="12" t="s">
        <v>19</v>
      </c>
      <c r="Z562" s="1087" t="s">
        <v>1805</v>
      </c>
      <c r="AA562" s="1087"/>
      <c r="AB562" s="1087"/>
      <c r="AC562" s="1087"/>
      <c r="AD562" s="1087"/>
      <c r="AE562" s="1087"/>
      <c r="AF562" s="1087"/>
      <c r="AG562" s="1087"/>
      <c r="AH562" s="1087"/>
      <c r="AI562" s="1087"/>
      <c r="AJ562" s="1087"/>
      <c r="AK562" s="1087"/>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60" t="s">
        <v>1806</v>
      </c>
      <c r="H563" s="1122"/>
      <c r="I563" s="1122"/>
      <c r="J563" s="1122"/>
      <c r="K563" s="1122"/>
      <c r="L563" s="1122"/>
      <c r="O563" s="140" t="s">
        <v>220</v>
      </c>
      <c r="P563" s="1155"/>
      <c r="Q563" s="1155"/>
      <c r="R563" s="1155"/>
      <c r="S563" s="16"/>
      <c r="T563" s="35"/>
      <c r="U563" s="12" t="s">
        <v>338</v>
      </c>
      <c r="Z563" s="1160" t="s">
        <v>1806</v>
      </c>
      <c r="AA563" s="1122"/>
      <c r="AB563" s="1122"/>
      <c r="AC563" s="1122"/>
      <c r="AD563" s="1122"/>
      <c r="AE563" s="1122"/>
      <c r="AH563" s="140" t="s">
        <v>220</v>
      </c>
      <c r="AI563" s="1155"/>
      <c r="AJ563" s="1155"/>
      <c r="AK563" s="1155"/>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87" t="s">
        <v>1807</v>
      </c>
      <c r="I564" s="1087"/>
      <c r="J564" s="1087"/>
      <c r="K564" s="1087"/>
      <c r="L564" s="1087"/>
      <c r="M564" s="1087"/>
      <c r="N564" s="1087"/>
      <c r="O564" s="1087"/>
      <c r="P564" s="1087"/>
      <c r="Q564" s="1087"/>
      <c r="R564" s="1087"/>
      <c r="S564" s="14"/>
      <c r="T564" s="35"/>
      <c r="U564" s="12" t="s">
        <v>20</v>
      </c>
      <c r="AA564" s="1087" t="s">
        <v>1790</v>
      </c>
      <c r="AB564" s="1087"/>
      <c r="AC564" s="1087"/>
      <c r="AD564" s="1087"/>
      <c r="AE564" s="1087"/>
      <c r="AF564" s="1087"/>
      <c r="AG564" s="1087"/>
      <c r="AH564" s="1087"/>
      <c r="AI564" s="1087"/>
      <c r="AJ564" s="1087"/>
      <c r="AK564" s="1087"/>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1426</v>
      </c>
      <c r="C565" s="743"/>
      <c r="D565" s="743"/>
      <c r="E565" s="743"/>
      <c r="F565" s="743"/>
      <c r="G565" s="743"/>
      <c r="H565" s="14"/>
      <c r="I565" s="14"/>
      <c r="J565" s="14"/>
      <c r="K565" s="14"/>
      <c r="L565" s="14"/>
      <c r="M565" s="1307"/>
      <c r="N565" s="1307"/>
      <c r="O565" s="1307"/>
      <c r="P565" s="1307"/>
      <c r="Q565" s="1307"/>
      <c r="R565" s="1307"/>
      <c r="S565" s="14"/>
      <c r="T565" s="35"/>
      <c r="U565" s="530" t="s">
        <v>1426</v>
      </c>
      <c r="V565" s="743"/>
      <c r="W565" s="743"/>
      <c r="X565" s="743"/>
      <c r="Y565" s="743"/>
      <c r="Z565" s="743"/>
      <c r="AA565" s="14"/>
      <c r="AB565" s="14"/>
      <c r="AC565" s="14"/>
      <c r="AD565" s="14"/>
      <c r="AE565" s="14"/>
      <c r="AF565" s="1307"/>
      <c r="AG565" s="1307"/>
      <c r="AH565" s="1307"/>
      <c r="AI565" s="1307"/>
      <c r="AJ565" s="1307"/>
      <c r="AK565" s="1307"/>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16" t="s">
        <v>592</v>
      </c>
      <c r="O566" s="1116"/>
      <c r="T566" s="35"/>
      <c r="U566" s="12" t="s">
        <v>22</v>
      </c>
      <c r="AG566" s="1116" t="s">
        <v>592</v>
      </c>
      <c r="AH566" s="1116"/>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179" t="str">
        <f>C547</f>
        <v xml:space="preserve">City of Petaluma             </v>
      </c>
      <c r="H568" s="1179"/>
      <c r="I568" s="1179"/>
      <c r="J568" s="1179"/>
      <c r="K568" s="1179"/>
      <c r="L568" s="1179"/>
      <c r="M568" s="1179"/>
      <c r="N568" s="1179"/>
      <c r="O568" s="1179"/>
      <c r="P568" s="1179"/>
      <c r="Q568" s="1179"/>
      <c r="R568" s="1179"/>
      <c r="T568" s="87" t="s">
        <v>632</v>
      </c>
      <c r="U568" s="12" t="s">
        <v>510</v>
      </c>
      <c r="Z568" s="1179" t="str">
        <f>C548</f>
        <v xml:space="preserve">City of Petaluma (Land Loan)             </v>
      </c>
      <c r="AA568" s="1179"/>
      <c r="AB568" s="1179"/>
      <c r="AC568" s="1179"/>
      <c r="AD568" s="1179"/>
      <c r="AE568" s="1179"/>
      <c r="AF568" s="1179"/>
      <c r="AG568" s="1179"/>
      <c r="AH568" s="1179"/>
      <c r="AI568" s="1179"/>
      <c r="AJ568" s="1179"/>
      <c r="AK568" s="1179"/>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180" t="s">
        <v>1780</v>
      </c>
      <c r="H569" s="1180"/>
      <c r="I569" s="1180"/>
      <c r="J569" s="1180"/>
      <c r="K569" s="1180"/>
      <c r="L569" s="1180"/>
      <c r="M569" s="1180"/>
      <c r="N569" s="1180"/>
      <c r="O569" s="1180"/>
      <c r="P569" s="1180"/>
      <c r="Q569" s="1180"/>
      <c r="R569" s="1180"/>
      <c r="T569" s="35"/>
      <c r="U569" s="12" t="s">
        <v>92</v>
      </c>
      <c r="Z569" s="1180" t="s">
        <v>1780</v>
      </c>
      <c r="AA569" s="1180"/>
      <c r="AB569" s="1180"/>
      <c r="AC569" s="1180"/>
      <c r="AD569" s="1180"/>
      <c r="AE569" s="1180"/>
      <c r="AF569" s="1180"/>
      <c r="AG569" s="1180"/>
      <c r="AH569" s="1180"/>
      <c r="AI569" s="1180"/>
      <c r="AJ569" s="1180"/>
      <c r="AK569" s="1180"/>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180" t="s">
        <v>1811</v>
      </c>
      <c r="H570" s="1180"/>
      <c r="I570" s="1180"/>
      <c r="J570" s="1180"/>
      <c r="K570" s="1180"/>
      <c r="L570" s="1180"/>
      <c r="M570" s="1180"/>
      <c r="N570" s="1180"/>
      <c r="O570" s="1180"/>
      <c r="P570" s="1180"/>
      <c r="Q570" s="1180"/>
      <c r="R570" s="1180"/>
      <c r="T570" s="35"/>
      <c r="U570" s="12" t="s">
        <v>631</v>
      </c>
      <c r="Z570" s="1180" t="s">
        <v>1811</v>
      </c>
      <c r="AA570" s="1180"/>
      <c r="AB570" s="1180"/>
      <c r="AC570" s="1180"/>
      <c r="AD570" s="1180"/>
      <c r="AE570" s="1180"/>
      <c r="AF570" s="1180"/>
      <c r="AG570" s="1180"/>
      <c r="AH570" s="1180"/>
      <c r="AI570" s="1180"/>
      <c r="AJ570" s="1180"/>
      <c r="AK570" s="1180"/>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80" t="s">
        <v>1808</v>
      </c>
      <c r="H571" s="1180"/>
      <c r="I571" s="1180"/>
      <c r="J571" s="1180"/>
      <c r="K571" s="1180"/>
      <c r="L571" s="1180"/>
      <c r="M571" s="1180"/>
      <c r="N571" s="1180"/>
      <c r="O571" s="1180"/>
      <c r="P571" s="1180"/>
      <c r="Q571" s="1180"/>
      <c r="R571" s="1180"/>
      <c r="T571" s="35"/>
      <c r="U571" s="12" t="s">
        <v>19</v>
      </c>
      <c r="Z571" s="1180" t="s">
        <v>1808</v>
      </c>
      <c r="AA571" s="1180"/>
      <c r="AB571" s="1180"/>
      <c r="AC571" s="1180"/>
      <c r="AD571" s="1180"/>
      <c r="AE571" s="1180"/>
      <c r="AF571" s="1180"/>
      <c r="AG571" s="1180"/>
      <c r="AH571" s="1180"/>
      <c r="AI571" s="1180"/>
      <c r="AJ571" s="1180"/>
      <c r="AK571" s="1180"/>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60" t="s">
        <v>1810</v>
      </c>
      <c r="H572" s="1122"/>
      <c r="I572" s="1122"/>
      <c r="J572" s="1122"/>
      <c r="K572" s="1122"/>
      <c r="L572" s="1122"/>
      <c r="O572" s="140" t="s">
        <v>220</v>
      </c>
      <c r="P572" s="1155"/>
      <c r="Q572" s="1155"/>
      <c r="R572" s="1155"/>
      <c r="T572" s="35"/>
      <c r="U572" s="12" t="s">
        <v>338</v>
      </c>
      <c r="Z572" s="1160" t="s">
        <v>1785</v>
      </c>
      <c r="AA572" s="1122"/>
      <c r="AB572" s="1122"/>
      <c r="AC572" s="1122"/>
      <c r="AD572" s="1122"/>
      <c r="AE572" s="1122"/>
      <c r="AH572" s="140" t="s">
        <v>220</v>
      </c>
      <c r="AI572" s="1155"/>
      <c r="AJ572" s="1155"/>
      <c r="AK572" s="1155"/>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87" t="s">
        <v>1809</v>
      </c>
      <c r="I573" s="1087"/>
      <c r="J573" s="1087"/>
      <c r="K573" s="1087"/>
      <c r="L573" s="1087"/>
      <c r="M573" s="1087"/>
      <c r="N573" s="1087"/>
      <c r="O573" s="1087"/>
      <c r="P573" s="1087"/>
      <c r="Q573" s="1087"/>
      <c r="R573" s="1087"/>
      <c r="T573" s="35"/>
      <c r="U573" s="12" t="s">
        <v>20</v>
      </c>
      <c r="AA573" s="1087" t="s">
        <v>1809</v>
      </c>
      <c r="AB573" s="1087"/>
      <c r="AC573" s="1087"/>
      <c r="AD573" s="1087"/>
      <c r="AE573" s="1087"/>
      <c r="AF573" s="1087"/>
      <c r="AG573" s="1087"/>
      <c r="AH573" s="1087"/>
      <c r="AI573" s="1087"/>
      <c r="AJ573" s="1087"/>
      <c r="AK573" s="1087"/>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16" t="s">
        <v>592</v>
      </c>
      <c r="O574" s="1116"/>
      <c r="T574" s="35"/>
      <c r="U574" s="12" t="s">
        <v>22</v>
      </c>
      <c r="AG574" s="1116" t="s">
        <v>592</v>
      </c>
      <c r="AH574" s="1116"/>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179">
        <f>C549</f>
        <v>0</v>
      </c>
      <c r="H576" s="1179"/>
      <c r="I576" s="1179"/>
      <c r="J576" s="1179"/>
      <c r="K576" s="1179"/>
      <c r="L576" s="1179"/>
      <c r="M576" s="1179"/>
      <c r="N576" s="1179"/>
      <c r="O576" s="1179"/>
      <c r="P576" s="1179"/>
      <c r="Q576" s="1179"/>
      <c r="R576" s="1179"/>
      <c r="T576" s="87" t="s">
        <v>635</v>
      </c>
      <c r="U576" s="12" t="s">
        <v>510</v>
      </c>
      <c r="Z576" s="1179" t="str">
        <f>C550</f>
        <v xml:space="preserve">PEP Sponsor Loan (City of Petaluma) </v>
      </c>
      <c r="AA576" s="1179"/>
      <c r="AB576" s="1179"/>
      <c r="AC576" s="1179"/>
      <c r="AD576" s="1179"/>
      <c r="AE576" s="1179"/>
      <c r="AF576" s="1179"/>
      <c r="AG576" s="1179"/>
      <c r="AH576" s="1179"/>
      <c r="AI576" s="1179"/>
      <c r="AJ576" s="1179"/>
      <c r="AK576" s="1179"/>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87"/>
      <c r="H577" s="1087"/>
      <c r="I577" s="1087"/>
      <c r="J577" s="1087"/>
      <c r="K577" s="1087"/>
      <c r="L577" s="1087"/>
      <c r="M577" s="1087"/>
      <c r="N577" s="1087"/>
      <c r="O577" s="1087"/>
      <c r="P577" s="1087"/>
      <c r="Q577" s="1087"/>
      <c r="R577" s="1087"/>
      <c r="T577" s="35"/>
      <c r="U577" s="12" t="s">
        <v>92</v>
      </c>
      <c r="Z577" s="1087" t="s">
        <v>1665</v>
      </c>
      <c r="AA577" s="1087"/>
      <c r="AB577" s="1087"/>
      <c r="AC577" s="1087"/>
      <c r="AD577" s="1087"/>
      <c r="AE577" s="1087"/>
      <c r="AF577" s="1087"/>
      <c r="AG577" s="1087"/>
      <c r="AH577" s="1087"/>
      <c r="AI577" s="1087"/>
      <c r="AJ577" s="1087"/>
      <c r="AK577" s="1087"/>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087"/>
      <c r="H578" s="1087"/>
      <c r="I578" s="1087"/>
      <c r="J578" s="1087"/>
      <c r="K578" s="1087"/>
      <c r="L578" s="1087"/>
      <c r="M578" s="1087"/>
      <c r="N578" s="1087"/>
      <c r="O578" s="1087"/>
      <c r="P578" s="1087"/>
      <c r="Q578" s="1087"/>
      <c r="R578" s="1087"/>
      <c r="T578" s="35"/>
      <c r="U578" s="12" t="s">
        <v>631</v>
      </c>
      <c r="Z578" s="1086" t="s">
        <v>1667</v>
      </c>
      <c r="AA578" s="1086"/>
      <c r="AB578" s="1086"/>
      <c r="AC578" s="1086"/>
      <c r="AD578" s="1086"/>
      <c r="AE578" s="1086"/>
      <c r="AF578" s="1086"/>
      <c r="AG578" s="1086"/>
      <c r="AH578" s="1086"/>
      <c r="AI578" s="1086"/>
      <c r="AJ578" s="1086"/>
      <c r="AK578" s="1086"/>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87"/>
      <c r="H579" s="1087"/>
      <c r="I579" s="1087"/>
      <c r="J579" s="1087"/>
      <c r="K579" s="1087"/>
      <c r="L579" s="1087"/>
      <c r="M579" s="1087"/>
      <c r="N579" s="1087"/>
      <c r="O579" s="1087"/>
      <c r="P579" s="1087"/>
      <c r="Q579" s="1087"/>
      <c r="R579" s="1087"/>
      <c r="T579" s="35"/>
      <c r="U579" s="12" t="s">
        <v>19</v>
      </c>
      <c r="Z579" s="1086" t="s">
        <v>1659</v>
      </c>
      <c r="AA579" s="1086"/>
      <c r="AB579" s="1086"/>
      <c r="AC579" s="1086"/>
      <c r="AD579" s="1086"/>
      <c r="AE579" s="1086"/>
      <c r="AF579" s="1086"/>
      <c r="AG579" s="1086"/>
      <c r="AH579" s="1086"/>
      <c r="AI579" s="1086"/>
      <c r="AJ579" s="1086"/>
      <c r="AK579" s="1086"/>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3">
      <c r="A580" s="35"/>
      <c r="B580" s="12" t="s">
        <v>338</v>
      </c>
      <c r="G580" s="1160"/>
      <c r="H580" s="1122"/>
      <c r="I580" s="1122"/>
      <c r="J580" s="1122"/>
      <c r="K580" s="1122"/>
      <c r="L580" s="1122"/>
      <c r="O580" s="140" t="s">
        <v>220</v>
      </c>
      <c r="P580" s="1155"/>
      <c r="Q580" s="1155"/>
      <c r="R580" s="1155"/>
      <c r="T580" s="35"/>
      <c r="U580" s="12" t="s">
        <v>338</v>
      </c>
      <c r="Z580" s="1160" t="s">
        <v>1668</v>
      </c>
      <c r="AA580" s="1122"/>
      <c r="AB580" s="1122"/>
      <c r="AC580" s="1122"/>
      <c r="AD580" s="1122"/>
      <c r="AE580" s="1122"/>
      <c r="AH580" s="140" t="s">
        <v>220</v>
      </c>
      <c r="AI580" s="1155"/>
      <c r="AJ580" s="1155"/>
      <c r="AK580" s="1155"/>
    </row>
    <row r="581" spans="1:112" ht="13">
      <c r="A581" s="35"/>
      <c r="B581" s="12" t="s">
        <v>20</v>
      </c>
      <c r="H581" s="1087"/>
      <c r="I581" s="1087"/>
      <c r="J581" s="1087"/>
      <c r="K581" s="1087"/>
      <c r="L581" s="1087"/>
      <c r="M581" s="1087"/>
      <c r="N581" s="1087"/>
      <c r="O581" s="1087"/>
      <c r="P581" s="1087"/>
      <c r="Q581" s="1087"/>
      <c r="R581" s="1087"/>
      <c r="T581" s="35"/>
      <c r="U581" s="12" t="s">
        <v>20</v>
      </c>
      <c r="AA581" s="1087" t="s">
        <v>1809</v>
      </c>
      <c r="AB581" s="1087"/>
      <c r="AC581" s="1087"/>
      <c r="AD581" s="1087"/>
      <c r="AE581" s="1087"/>
      <c r="AF581" s="1087"/>
      <c r="AG581" s="1087"/>
      <c r="AH581" s="1087"/>
      <c r="AI581" s="1087"/>
      <c r="AJ581" s="1087"/>
      <c r="AK581" s="1087"/>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3">
      <c r="A582" s="35"/>
      <c r="B582" s="12" t="s">
        <v>22</v>
      </c>
      <c r="N582" s="1116"/>
      <c r="O582" s="1116"/>
      <c r="T582" s="35"/>
      <c r="U582" s="12" t="s">
        <v>22</v>
      </c>
      <c r="AG582" s="1116" t="s">
        <v>592</v>
      </c>
      <c r="AH582" s="1116"/>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3">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179" t="str">
        <f>C551</f>
        <v xml:space="preserve">PEP Sponsor Loan (Home Depot) </v>
      </c>
      <c r="H584" s="1179"/>
      <c r="I584" s="1179"/>
      <c r="J584" s="1179"/>
      <c r="K584" s="1179"/>
      <c r="L584" s="1179"/>
      <c r="M584" s="1179"/>
      <c r="N584" s="1179"/>
      <c r="O584" s="1179"/>
      <c r="P584" s="1179"/>
      <c r="Q584" s="1179"/>
      <c r="R584" s="1179"/>
      <c r="T584" s="87" t="s">
        <v>502</v>
      </c>
      <c r="U584" s="12" t="s">
        <v>510</v>
      </c>
      <c r="Z584" s="1179" t="str">
        <f>C552</f>
        <v xml:space="preserve">Cost Deferred Until Conversion </v>
      </c>
      <c r="AA584" s="1179"/>
      <c r="AB584" s="1179"/>
      <c r="AC584" s="1179"/>
      <c r="AD584" s="1179"/>
      <c r="AE584" s="1179"/>
      <c r="AF584" s="1179"/>
      <c r="AG584" s="1179"/>
      <c r="AH584" s="1179"/>
      <c r="AI584" s="1179"/>
      <c r="AJ584" s="1179"/>
      <c r="AK584" s="1179"/>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3">
      <c r="A585" s="35"/>
      <c r="B585" s="12" t="s">
        <v>92</v>
      </c>
      <c r="G585" s="1087" t="s">
        <v>1665</v>
      </c>
      <c r="H585" s="1087"/>
      <c r="I585" s="1087"/>
      <c r="J585" s="1087"/>
      <c r="K585" s="1087"/>
      <c r="L585" s="1087"/>
      <c r="M585" s="1087"/>
      <c r="N585" s="1087"/>
      <c r="O585" s="1087"/>
      <c r="P585" s="1087"/>
      <c r="Q585" s="1087"/>
      <c r="R585" s="1087"/>
      <c r="T585" s="35"/>
      <c r="U585" s="12" t="s">
        <v>92</v>
      </c>
      <c r="Z585" s="1087" t="s">
        <v>1665</v>
      </c>
      <c r="AA585" s="1087"/>
      <c r="AB585" s="1087"/>
      <c r="AC585" s="1087"/>
      <c r="AD585" s="1087"/>
      <c r="AE585" s="1087"/>
      <c r="AF585" s="1087"/>
      <c r="AG585" s="1087"/>
      <c r="AH585" s="1087"/>
      <c r="AI585" s="1087"/>
      <c r="AJ585" s="1087"/>
      <c r="AK585" s="1087"/>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086" t="s">
        <v>1667</v>
      </c>
      <c r="H586" s="1086"/>
      <c r="I586" s="1086"/>
      <c r="J586" s="1086"/>
      <c r="K586" s="1086"/>
      <c r="L586" s="1086"/>
      <c r="M586" s="1086"/>
      <c r="N586" s="1086"/>
      <c r="O586" s="1086"/>
      <c r="P586" s="1086"/>
      <c r="Q586" s="1086"/>
      <c r="R586" s="1086"/>
      <c r="S586" s="12"/>
      <c r="T586" s="35"/>
      <c r="U586" s="12" t="s">
        <v>631</v>
      </c>
      <c r="V586" s="12"/>
      <c r="W586" s="12"/>
      <c r="X586" s="12"/>
      <c r="Y586" s="12"/>
      <c r="Z586" s="1086" t="s">
        <v>1667</v>
      </c>
      <c r="AA586" s="1086"/>
      <c r="AB586" s="1086"/>
      <c r="AC586" s="1086"/>
      <c r="AD586" s="1086"/>
      <c r="AE586" s="1086"/>
      <c r="AF586" s="1086"/>
      <c r="AG586" s="1086"/>
      <c r="AH586" s="1086"/>
      <c r="AI586" s="1086"/>
      <c r="AJ586" s="1086"/>
      <c r="AK586" s="1086"/>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3">
      <c r="A587" s="35"/>
      <c r="B587" s="12" t="s">
        <v>19</v>
      </c>
      <c r="C587" s="12"/>
      <c r="D587" s="12"/>
      <c r="E587" s="12"/>
      <c r="F587" s="12"/>
      <c r="G587" s="1086" t="s">
        <v>1659</v>
      </c>
      <c r="H587" s="1086"/>
      <c r="I587" s="1086"/>
      <c r="J587" s="1086"/>
      <c r="K587" s="1086"/>
      <c r="L587" s="1086"/>
      <c r="M587" s="1086"/>
      <c r="N587" s="1086"/>
      <c r="O587" s="1086"/>
      <c r="P587" s="1086"/>
      <c r="Q587" s="1086"/>
      <c r="R587" s="1086"/>
      <c r="S587" s="12"/>
      <c r="T587" s="35"/>
      <c r="U587" s="12" t="s">
        <v>19</v>
      </c>
      <c r="V587" s="12"/>
      <c r="W587" s="12"/>
      <c r="X587" s="12"/>
      <c r="Y587" s="12"/>
      <c r="Z587" s="1086" t="s">
        <v>1659</v>
      </c>
      <c r="AA587" s="1086"/>
      <c r="AB587" s="1086"/>
      <c r="AC587" s="1086"/>
      <c r="AD587" s="1086"/>
      <c r="AE587" s="1086"/>
      <c r="AF587" s="1086"/>
      <c r="AG587" s="1086"/>
      <c r="AH587" s="1086"/>
      <c r="AI587" s="1086"/>
      <c r="AJ587" s="1086"/>
      <c r="AK587" s="1086"/>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3">
      <c r="A588" s="35"/>
      <c r="B588" s="12" t="s">
        <v>338</v>
      </c>
      <c r="C588" s="12"/>
      <c r="D588" s="12"/>
      <c r="E588" s="12"/>
      <c r="F588" s="12"/>
      <c r="G588" s="1160" t="s">
        <v>1795</v>
      </c>
      <c r="H588" s="1122"/>
      <c r="I588" s="1122"/>
      <c r="J588" s="1122"/>
      <c r="K588" s="1122"/>
      <c r="L588" s="1122"/>
      <c r="M588" s="12"/>
      <c r="N588" s="12"/>
      <c r="O588" s="140" t="s">
        <v>220</v>
      </c>
      <c r="P588" s="1155"/>
      <c r="Q588" s="1155"/>
      <c r="R588" s="1155"/>
      <c r="S588" s="12"/>
      <c r="T588" s="35"/>
      <c r="U588" s="12" t="s">
        <v>338</v>
      </c>
      <c r="V588" s="12"/>
      <c r="W588" s="12"/>
      <c r="X588" s="12"/>
      <c r="Y588" s="12"/>
      <c r="Z588" s="1160" t="s">
        <v>1813</v>
      </c>
      <c r="AA588" s="1122"/>
      <c r="AB588" s="1122"/>
      <c r="AC588" s="1122"/>
      <c r="AD588" s="1122"/>
      <c r="AE588" s="1122"/>
      <c r="AF588" s="12"/>
      <c r="AG588" s="12"/>
      <c r="AH588" s="140" t="s">
        <v>220</v>
      </c>
      <c r="AI588" s="1155"/>
      <c r="AJ588" s="1155"/>
      <c r="AK588" s="1155"/>
      <c r="AL588" s="12"/>
      <c r="AM588" s="7" t="s">
        <v>347</v>
      </c>
      <c r="AN588" s="58"/>
      <c r="AO588" s="58"/>
      <c r="AP588" s="58"/>
      <c r="AQ588" s="58"/>
      <c r="AR588" s="193" t="s">
        <v>521</v>
      </c>
      <c r="AS588" s="194"/>
      <c r="AT588" s="1299"/>
      <c r="AU588" s="1300"/>
      <c r="AV588" s="193" t="s">
        <v>522</v>
      </c>
      <c r="AW588" s="194"/>
      <c r="AX588" s="1299"/>
      <c r="AY588" s="1300"/>
      <c r="AZ588" s="58"/>
      <c r="BA588" s="1583" t="s">
        <v>684</v>
      </c>
      <c r="BB588" s="1584"/>
      <c r="BC588" s="1584"/>
      <c r="BD588" s="1584"/>
      <c r="BE588" s="1585"/>
      <c r="BF588" s="1305" t="s">
        <v>348</v>
      </c>
      <c r="BG588" s="1305"/>
      <c r="BH588" s="1305"/>
      <c r="BI588" s="1305"/>
      <c r="BJ588" s="1305"/>
      <c r="BK588" s="1305" t="s">
        <v>170</v>
      </c>
      <c r="BL588" s="1305"/>
      <c r="BM588" s="1305"/>
      <c r="BN588" s="1305"/>
      <c r="BO588" s="1305"/>
      <c r="BP588" s="1305" t="s">
        <v>171</v>
      </c>
      <c r="BQ588" s="1305"/>
      <c r="BR588" s="1305"/>
      <c r="BS588" s="1305"/>
      <c r="BT588" s="1305"/>
      <c r="BU588" s="1305" t="s">
        <v>507</v>
      </c>
      <c r="BV588" s="1305"/>
      <c r="BW588" s="1305"/>
      <c r="BX588" s="1305"/>
      <c r="BY588" s="1305"/>
      <c r="BZ588" s="1305" t="s">
        <v>33</v>
      </c>
      <c r="CA588" s="1305"/>
      <c r="CB588" s="1305"/>
      <c r="CC588" s="1305"/>
      <c r="CD588" s="1305"/>
      <c r="CE588" s="1305" t="s">
        <v>684</v>
      </c>
      <c r="CF588" s="1305"/>
      <c r="CG588" s="1305"/>
      <c r="CH588" s="1305"/>
      <c r="CI588" s="1305"/>
      <c r="CJ588" s="1305" t="s">
        <v>348</v>
      </c>
      <c r="CK588" s="1305"/>
      <c r="CL588" s="1305"/>
      <c r="CM588" s="1305"/>
      <c r="CN588" s="1305"/>
      <c r="CO588" s="1305" t="s">
        <v>170</v>
      </c>
      <c r="CP588" s="1305"/>
      <c r="CQ588" s="1305"/>
      <c r="CR588" s="1305"/>
      <c r="CS588" s="1305"/>
      <c r="CT588" s="1305" t="s">
        <v>171</v>
      </c>
      <c r="CU588" s="1305"/>
      <c r="CV588" s="1305"/>
      <c r="CW588" s="1305"/>
      <c r="CX588" s="1305"/>
      <c r="CY588" s="1305" t="s">
        <v>507</v>
      </c>
      <c r="CZ588" s="1305"/>
      <c r="DA588" s="1305"/>
      <c r="DB588" s="1305"/>
      <c r="DC588" s="1305"/>
      <c r="DD588" s="1305" t="s">
        <v>33</v>
      </c>
      <c r="DE588" s="1305"/>
      <c r="DF588" s="1305"/>
      <c r="DG588" s="1305"/>
      <c r="DH588" s="1305"/>
    </row>
    <row r="589" spans="1:112" s="7" customFormat="1" ht="13">
      <c r="A589" s="35"/>
      <c r="B589" s="12" t="s">
        <v>20</v>
      </c>
      <c r="C589" s="12"/>
      <c r="D589" s="12"/>
      <c r="E589" s="12"/>
      <c r="F589" s="12"/>
      <c r="G589" s="12"/>
      <c r="H589" s="1087" t="s">
        <v>1812</v>
      </c>
      <c r="I589" s="1087"/>
      <c r="J589" s="1087"/>
      <c r="K589" s="1087"/>
      <c r="L589" s="1087"/>
      <c r="M589" s="1087"/>
      <c r="N589" s="1087"/>
      <c r="O589" s="1087"/>
      <c r="P589" s="1087"/>
      <c r="Q589" s="1087"/>
      <c r="R589" s="1087"/>
      <c r="S589" s="12"/>
      <c r="T589" s="35"/>
      <c r="U589" s="12" t="s">
        <v>20</v>
      </c>
      <c r="V589" s="12"/>
      <c r="W589" s="12"/>
      <c r="X589" s="12"/>
      <c r="Y589" s="12"/>
      <c r="Z589" s="12"/>
      <c r="AA589" s="1087"/>
      <c r="AB589" s="1087"/>
      <c r="AC589" s="1087"/>
      <c r="AD589" s="1087"/>
      <c r="AE589" s="1087"/>
      <c r="AF589" s="1087"/>
      <c r="AG589" s="1087"/>
      <c r="AH589" s="1087"/>
      <c r="AI589" s="1087"/>
      <c r="AJ589" s="1087"/>
      <c r="AK589" s="1087"/>
      <c r="AL589" s="12"/>
      <c r="AM589" s="7" t="s">
        <v>348</v>
      </c>
      <c r="AN589" s="58"/>
      <c r="AO589" s="58"/>
      <c r="AP589" s="58"/>
      <c r="AQ589" s="58"/>
      <c r="AR589" s="1261">
        <f t="shared" ref="AR589:AR613" si="0">IF(AND(AD709&lt;=0.5,AD709&gt;=0.36),1,0)</f>
        <v>0</v>
      </c>
      <c r="AS589" s="1262"/>
      <c r="AT589" s="1299">
        <f t="shared" ref="AT589:AT613" si="1">IF(AR589=1,G709,0)</f>
        <v>0</v>
      </c>
      <c r="AU589" s="1300"/>
      <c r="AV589" s="1261">
        <f t="shared" ref="AV589:AV613" si="2">IF(AND(AD709&lt;=0.35,AD709&gt;0),1,0)</f>
        <v>1</v>
      </c>
      <c r="AW589" s="1262"/>
      <c r="AX589" s="1299">
        <f t="shared" ref="AX589:AX613" si="3">IF(AV589=1,G709,0)</f>
        <v>19</v>
      </c>
      <c r="AY589" s="1300"/>
      <c r="AZ589" s="58"/>
      <c r="BA589" s="1299">
        <f t="shared" ref="BA589:BA613" si="4">IF(B709="SRO/Studio",G709,0)</f>
        <v>0</v>
      </c>
      <c r="BB589" s="1301"/>
      <c r="BC589" s="1301"/>
      <c r="BD589" s="1301"/>
      <c r="BE589" s="1300"/>
      <c r="BF589" s="1296">
        <f t="shared" ref="BF589:BF613" si="5">IF(B709="1 Bedroom",G709,0)</f>
        <v>19</v>
      </c>
      <c r="BG589" s="1296"/>
      <c r="BH589" s="1296"/>
      <c r="BI589" s="1296"/>
      <c r="BJ589" s="1296"/>
      <c r="BK589" s="1296">
        <f t="shared" ref="BK589:BK613" si="6">IF(B709="2 Bedrooms",G709,0)</f>
        <v>0</v>
      </c>
      <c r="BL589" s="1296"/>
      <c r="BM589" s="1296"/>
      <c r="BN589" s="1296"/>
      <c r="BO589" s="1296"/>
      <c r="BP589" s="1296">
        <f t="shared" ref="BP589:BP613" si="7">IF(B709="3 Bedrooms",G709,0)</f>
        <v>0</v>
      </c>
      <c r="BQ589" s="1296"/>
      <c r="BR589" s="1296"/>
      <c r="BS589" s="1296"/>
      <c r="BT589" s="1296"/>
      <c r="BU589" s="1296">
        <f t="shared" ref="BU589:BU613" si="8">IF(B709="4 Bedrooms",G709,0)</f>
        <v>0</v>
      </c>
      <c r="BV589" s="1296"/>
      <c r="BW589" s="1296"/>
      <c r="BX589" s="1296"/>
      <c r="BY589" s="1296"/>
      <c r="BZ589" s="1296">
        <f t="shared" ref="BZ589:BZ613" si="9">IF(B709="5 Bedrooms",G709,0)</f>
        <v>0</v>
      </c>
      <c r="CA589" s="1296"/>
      <c r="CB589" s="1296"/>
      <c r="CC589" s="1296"/>
      <c r="CD589" s="1296"/>
      <c r="CE589" s="1586">
        <f t="shared" ref="CE589:CE613" si="10">IF(AND(B709="SRO/Studio",AD709&lt;=0.3),G709,0)</f>
        <v>0</v>
      </c>
      <c r="CF589" s="1586"/>
      <c r="CG589" s="1586"/>
      <c r="CH589" s="1586"/>
      <c r="CI589" s="1586"/>
      <c r="CJ589" s="1586">
        <f t="shared" ref="CJ589:CJ613" si="11">IF(AND(B709="1 Bedroom",AD709&lt;=0.3),G709,0)</f>
        <v>19</v>
      </c>
      <c r="CK589" s="1586"/>
      <c r="CL589" s="1586"/>
      <c r="CM589" s="1586"/>
      <c r="CN589" s="1586"/>
      <c r="CO589" s="1586">
        <f t="shared" ref="CO589:CO613" si="12">IF(AND(B709="2 Bedrooms",AD709&lt;=0.3),G709,0)</f>
        <v>0</v>
      </c>
      <c r="CP589" s="1586"/>
      <c r="CQ589" s="1586"/>
      <c r="CR589" s="1586"/>
      <c r="CS589" s="1586"/>
      <c r="CT589" s="1586">
        <f t="shared" ref="CT589:CT613" si="13">IF(AND(B709="3 Bedrooms",AD709&lt;=0.3),G709,0)</f>
        <v>0</v>
      </c>
      <c r="CU589" s="1586"/>
      <c r="CV589" s="1586"/>
      <c r="CW589" s="1586"/>
      <c r="CX589" s="1586"/>
      <c r="CY589" s="1586">
        <f t="shared" ref="CY589:CY613" si="14">IF(AND(B709="4 Bedrooms",AD709&lt;=0.3),G709,0)</f>
        <v>0</v>
      </c>
      <c r="CZ589" s="1586"/>
      <c r="DA589" s="1586"/>
      <c r="DB589" s="1586"/>
      <c r="DC589" s="1586"/>
      <c r="DD589" s="1586">
        <f t="shared" ref="DD589:DD613" si="15">IF(AND(B709="5 Bedrooms",AD709&lt;=0.3),G709,0)</f>
        <v>0</v>
      </c>
      <c r="DE589" s="1586"/>
      <c r="DF589" s="1586"/>
      <c r="DG589" s="1586"/>
      <c r="DH589" s="1586"/>
    </row>
    <row r="590" spans="1:112" s="7" customFormat="1" ht="13">
      <c r="A590" s="35"/>
      <c r="B590" s="12" t="s">
        <v>22</v>
      </c>
      <c r="C590" s="12"/>
      <c r="D590" s="12"/>
      <c r="E590" s="12"/>
      <c r="F590" s="12"/>
      <c r="G590" s="12"/>
      <c r="H590" s="12"/>
      <c r="I590" s="12"/>
      <c r="J590" s="12"/>
      <c r="K590" s="12"/>
      <c r="L590" s="12"/>
      <c r="M590" s="12"/>
      <c r="N590" s="1116" t="s">
        <v>592</v>
      </c>
      <c r="O590" s="1116"/>
      <c r="P590" s="12"/>
      <c r="Q590" s="12"/>
      <c r="R590" s="12"/>
      <c r="S590" s="12"/>
      <c r="T590" s="35"/>
      <c r="U590" s="12" t="s">
        <v>22</v>
      </c>
      <c r="V590" s="12"/>
      <c r="W590" s="12"/>
      <c r="X590" s="12"/>
      <c r="Y590" s="12"/>
      <c r="Z590" s="12"/>
      <c r="AA590" s="12"/>
      <c r="AB590" s="12"/>
      <c r="AC590" s="12"/>
      <c r="AD590" s="12"/>
      <c r="AE590" s="12"/>
      <c r="AF590" s="12"/>
      <c r="AG590" s="1116" t="s">
        <v>592</v>
      </c>
      <c r="AH590" s="1116"/>
      <c r="AI590" s="12"/>
      <c r="AJ590" s="12"/>
      <c r="AK590" s="12"/>
      <c r="AL590" s="12"/>
      <c r="AM590" s="7" t="s">
        <v>170</v>
      </c>
      <c r="AN590" s="58"/>
      <c r="AO590" s="58"/>
      <c r="AP590" s="58"/>
      <c r="AQ590" s="58"/>
      <c r="AR590" s="1261">
        <f t="shared" si="0"/>
        <v>0</v>
      </c>
      <c r="AS590" s="1262"/>
      <c r="AT590" s="1299">
        <f t="shared" si="1"/>
        <v>0</v>
      </c>
      <c r="AU590" s="1300"/>
      <c r="AV590" s="1261">
        <f t="shared" si="2"/>
        <v>1</v>
      </c>
      <c r="AW590" s="1262"/>
      <c r="AX590" s="1299">
        <f t="shared" si="3"/>
        <v>1</v>
      </c>
      <c r="AY590" s="1300"/>
      <c r="AZ590" s="58"/>
      <c r="BA590" s="1299">
        <f t="shared" si="4"/>
        <v>0</v>
      </c>
      <c r="BB590" s="1301"/>
      <c r="BC590" s="1301"/>
      <c r="BD590" s="1301"/>
      <c r="BE590" s="1300"/>
      <c r="BF590" s="1296">
        <f t="shared" si="5"/>
        <v>1</v>
      </c>
      <c r="BG590" s="1296"/>
      <c r="BH590" s="1296"/>
      <c r="BI590" s="1296"/>
      <c r="BJ590" s="1296"/>
      <c r="BK590" s="1296">
        <f t="shared" si="6"/>
        <v>0</v>
      </c>
      <c r="BL590" s="1296"/>
      <c r="BM590" s="1296"/>
      <c r="BN590" s="1296"/>
      <c r="BO590" s="1296"/>
      <c r="BP590" s="1296">
        <f t="shared" si="7"/>
        <v>0</v>
      </c>
      <c r="BQ590" s="1296"/>
      <c r="BR590" s="1296"/>
      <c r="BS590" s="1296"/>
      <c r="BT590" s="1296"/>
      <c r="BU590" s="1296">
        <f t="shared" si="8"/>
        <v>0</v>
      </c>
      <c r="BV590" s="1296"/>
      <c r="BW590" s="1296"/>
      <c r="BX590" s="1296"/>
      <c r="BY590" s="1296"/>
      <c r="BZ590" s="1296">
        <f t="shared" si="9"/>
        <v>0</v>
      </c>
      <c r="CA590" s="1296"/>
      <c r="CB590" s="1296"/>
      <c r="CC590" s="1296"/>
      <c r="CD590" s="1296"/>
      <c r="CE590" s="1586">
        <f t="shared" si="10"/>
        <v>0</v>
      </c>
      <c r="CF590" s="1586"/>
      <c r="CG590" s="1586"/>
      <c r="CH590" s="1586"/>
      <c r="CI590" s="1586"/>
      <c r="CJ590" s="1586">
        <f t="shared" si="11"/>
        <v>1</v>
      </c>
      <c r="CK590" s="1586"/>
      <c r="CL590" s="1586"/>
      <c r="CM590" s="1586"/>
      <c r="CN590" s="1586"/>
      <c r="CO590" s="1586">
        <f t="shared" si="12"/>
        <v>0</v>
      </c>
      <c r="CP590" s="1586"/>
      <c r="CQ590" s="1586"/>
      <c r="CR590" s="1586"/>
      <c r="CS590" s="1586"/>
      <c r="CT590" s="1586">
        <f t="shared" si="13"/>
        <v>0</v>
      </c>
      <c r="CU590" s="1586"/>
      <c r="CV590" s="1586"/>
      <c r="CW590" s="1586"/>
      <c r="CX590" s="1586"/>
      <c r="CY590" s="1586">
        <f t="shared" si="14"/>
        <v>0</v>
      </c>
      <c r="CZ590" s="1586"/>
      <c r="DA590" s="1586"/>
      <c r="DB590" s="1586"/>
      <c r="DC590" s="1586"/>
      <c r="DD590" s="1586">
        <f t="shared" si="15"/>
        <v>0</v>
      </c>
      <c r="DE590" s="1586"/>
      <c r="DF590" s="1586"/>
      <c r="DG590" s="1586"/>
      <c r="DH590" s="1586"/>
    </row>
    <row r="591" spans="1:112" ht="13">
      <c r="A591" s="35"/>
      <c r="T591" s="35"/>
      <c r="AM591" s="7" t="s">
        <v>171</v>
      </c>
      <c r="AN591" s="58"/>
      <c r="AO591" s="58"/>
      <c r="AP591" s="58"/>
      <c r="AQ591" s="58"/>
      <c r="AR591" s="1261">
        <f t="shared" si="0"/>
        <v>0</v>
      </c>
      <c r="AS591" s="1262"/>
      <c r="AT591" s="1299">
        <f t="shared" si="1"/>
        <v>0</v>
      </c>
      <c r="AU591" s="1300"/>
      <c r="AV591" s="1261">
        <f t="shared" si="2"/>
        <v>1</v>
      </c>
      <c r="AW591" s="1262"/>
      <c r="AX591" s="1299">
        <f t="shared" si="3"/>
        <v>7</v>
      </c>
      <c r="AY591" s="1300"/>
      <c r="AZ591" s="58"/>
      <c r="BA591" s="1299">
        <f t="shared" si="4"/>
        <v>0</v>
      </c>
      <c r="BB591" s="1301"/>
      <c r="BC591" s="1301"/>
      <c r="BD591" s="1301"/>
      <c r="BE591" s="1300"/>
      <c r="BF591" s="1296">
        <f t="shared" si="5"/>
        <v>7</v>
      </c>
      <c r="BG591" s="1296"/>
      <c r="BH591" s="1296"/>
      <c r="BI591" s="1296"/>
      <c r="BJ591" s="1296"/>
      <c r="BK591" s="1296">
        <f t="shared" si="6"/>
        <v>0</v>
      </c>
      <c r="BL591" s="1296"/>
      <c r="BM591" s="1296"/>
      <c r="BN591" s="1296"/>
      <c r="BO591" s="1296"/>
      <c r="BP591" s="1296">
        <f t="shared" si="7"/>
        <v>0</v>
      </c>
      <c r="BQ591" s="1296"/>
      <c r="BR591" s="1296"/>
      <c r="BS591" s="1296"/>
      <c r="BT591" s="1296"/>
      <c r="BU591" s="1296">
        <f t="shared" si="8"/>
        <v>0</v>
      </c>
      <c r="BV591" s="1296"/>
      <c r="BW591" s="1296"/>
      <c r="BX591" s="1296"/>
      <c r="BY591" s="1296"/>
      <c r="BZ591" s="1296">
        <f t="shared" si="9"/>
        <v>0</v>
      </c>
      <c r="CA591" s="1296"/>
      <c r="CB591" s="1296"/>
      <c r="CC591" s="1296"/>
      <c r="CD591" s="1296"/>
      <c r="CE591" s="1586">
        <f t="shared" si="10"/>
        <v>0</v>
      </c>
      <c r="CF591" s="1586"/>
      <c r="CG591" s="1586"/>
      <c r="CH591" s="1586"/>
      <c r="CI591" s="1586"/>
      <c r="CJ591" s="1586">
        <f t="shared" si="11"/>
        <v>0</v>
      </c>
      <c r="CK591" s="1586"/>
      <c r="CL591" s="1586"/>
      <c r="CM591" s="1586"/>
      <c r="CN591" s="1586"/>
      <c r="CO591" s="1586">
        <f t="shared" si="12"/>
        <v>0</v>
      </c>
      <c r="CP591" s="1586"/>
      <c r="CQ591" s="1586"/>
      <c r="CR591" s="1586"/>
      <c r="CS591" s="1586"/>
      <c r="CT591" s="1586">
        <f t="shared" si="13"/>
        <v>0</v>
      </c>
      <c r="CU591" s="1586"/>
      <c r="CV591" s="1586"/>
      <c r="CW591" s="1586"/>
      <c r="CX591" s="1586"/>
      <c r="CY591" s="1586">
        <f t="shared" si="14"/>
        <v>0</v>
      </c>
      <c r="CZ591" s="1586"/>
      <c r="DA591" s="1586"/>
      <c r="DB591" s="1586"/>
      <c r="DC591" s="1586"/>
      <c r="DD591" s="1586">
        <f t="shared" si="15"/>
        <v>0</v>
      </c>
      <c r="DE591" s="1586"/>
      <c r="DF591" s="1586"/>
      <c r="DG591" s="1586"/>
      <c r="DH591" s="1586"/>
    </row>
    <row r="592" spans="1:112" ht="13">
      <c r="A592" s="87" t="s">
        <v>508</v>
      </c>
      <c r="B592" s="12" t="s">
        <v>510</v>
      </c>
      <c r="G592" s="1179" t="str">
        <f>C553</f>
        <v xml:space="preserve">Deferred Developer Fee </v>
      </c>
      <c r="H592" s="1179"/>
      <c r="I592" s="1179"/>
      <c r="J592" s="1179"/>
      <c r="K592" s="1179"/>
      <c r="L592" s="1179"/>
      <c r="M592" s="1179"/>
      <c r="N592" s="1179"/>
      <c r="O592" s="1179"/>
      <c r="P592" s="1179"/>
      <c r="Q592" s="1179"/>
      <c r="R592" s="1179"/>
      <c r="T592" s="87" t="s">
        <v>697</v>
      </c>
      <c r="U592" s="12" t="s">
        <v>510</v>
      </c>
      <c r="Z592" s="1179" t="str">
        <f>C554</f>
        <v>GP Contribution</v>
      </c>
      <c r="AA592" s="1179"/>
      <c r="AB592" s="1179"/>
      <c r="AC592" s="1179"/>
      <c r="AD592" s="1179"/>
      <c r="AE592" s="1179"/>
      <c r="AF592" s="1179"/>
      <c r="AG592" s="1179"/>
      <c r="AH592" s="1179"/>
      <c r="AI592" s="1179"/>
      <c r="AJ592" s="1179"/>
      <c r="AK592" s="1179"/>
      <c r="AM592" s="7" t="s">
        <v>172</v>
      </c>
      <c r="AN592" s="58"/>
      <c r="AO592" s="58"/>
      <c r="AP592" s="58"/>
      <c r="AQ592" s="58"/>
      <c r="AR592" s="1261">
        <f t="shared" si="0"/>
        <v>1</v>
      </c>
      <c r="AS592" s="1262"/>
      <c r="AT592" s="1299">
        <f t="shared" si="1"/>
        <v>5</v>
      </c>
      <c r="AU592" s="1300"/>
      <c r="AV592" s="1261">
        <f t="shared" si="2"/>
        <v>0</v>
      </c>
      <c r="AW592" s="1262"/>
      <c r="AX592" s="1299">
        <f t="shared" si="3"/>
        <v>0</v>
      </c>
      <c r="AY592" s="1300"/>
      <c r="AZ592" s="58"/>
      <c r="BA592" s="1299">
        <f t="shared" si="4"/>
        <v>0</v>
      </c>
      <c r="BB592" s="1301"/>
      <c r="BC592" s="1301"/>
      <c r="BD592" s="1301"/>
      <c r="BE592" s="1300"/>
      <c r="BF592" s="1296">
        <f t="shared" si="5"/>
        <v>5</v>
      </c>
      <c r="BG592" s="1296"/>
      <c r="BH592" s="1296"/>
      <c r="BI592" s="1296"/>
      <c r="BJ592" s="1296"/>
      <c r="BK592" s="1296">
        <f t="shared" si="6"/>
        <v>0</v>
      </c>
      <c r="BL592" s="1296"/>
      <c r="BM592" s="1296"/>
      <c r="BN592" s="1296"/>
      <c r="BO592" s="1296"/>
      <c r="BP592" s="1296">
        <f t="shared" si="7"/>
        <v>0</v>
      </c>
      <c r="BQ592" s="1296"/>
      <c r="BR592" s="1296"/>
      <c r="BS592" s="1296"/>
      <c r="BT592" s="1296"/>
      <c r="BU592" s="1296">
        <f t="shared" si="8"/>
        <v>0</v>
      </c>
      <c r="BV592" s="1296"/>
      <c r="BW592" s="1296"/>
      <c r="BX592" s="1296"/>
      <c r="BY592" s="1296"/>
      <c r="BZ592" s="1296">
        <f t="shared" si="9"/>
        <v>0</v>
      </c>
      <c r="CA592" s="1296"/>
      <c r="CB592" s="1296"/>
      <c r="CC592" s="1296"/>
      <c r="CD592" s="1296"/>
      <c r="CE592" s="1586">
        <f t="shared" si="10"/>
        <v>0</v>
      </c>
      <c r="CF592" s="1586"/>
      <c r="CG592" s="1586"/>
      <c r="CH592" s="1586"/>
      <c r="CI592" s="1586"/>
      <c r="CJ592" s="1586">
        <f t="shared" si="11"/>
        <v>0</v>
      </c>
      <c r="CK592" s="1586"/>
      <c r="CL592" s="1586"/>
      <c r="CM592" s="1586"/>
      <c r="CN592" s="1586"/>
      <c r="CO592" s="1586">
        <f t="shared" si="12"/>
        <v>0</v>
      </c>
      <c r="CP592" s="1586"/>
      <c r="CQ592" s="1586"/>
      <c r="CR592" s="1586"/>
      <c r="CS592" s="1586"/>
      <c r="CT592" s="1586">
        <f t="shared" si="13"/>
        <v>0</v>
      </c>
      <c r="CU592" s="1586"/>
      <c r="CV592" s="1586"/>
      <c r="CW592" s="1586"/>
      <c r="CX592" s="1586"/>
      <c r="CY592" s="1586">
        <f t="shared" si="14"/>
        <v>0</v>
      </c>
      <c r="CZ592" s="1586"/>
      <c r="DA592" s="1586"/>
      <c r="DB592" s="1586"/>
      <c r="DC592" s="1586"/>
      <c r="DD592" s="1586">
        <f t="shared" si="15"/>
        <v>0</v>
      </c>
      <c r="DE592" s="1586"/>
      <c r="DF592" s="1586"/>
      <c r="DG592" s="1586"/>
      <c r="DH592" s="1586"/>
    </row>
    <row r="593" spans="1:112" ht="13">
      <c r="A593" s="35"/>
      <c r="B593" s="12" t="s">
        <v>92</v>
      </c>
      <c r="G593" s="1180" t="s">
        <v>1655</v>
      </c>
      <c r="H593" s="1180"/>
      <c r="I593" s="1180"/>
      <c r="J593" s="1180"/>
      <c r="K593" s="1180"/>
      <c r="L593" s="1180"/>
      <c r="M593" s="1180"/>
      <c r="N593" s="1180"/>
      <c r="O593" s="1180"/>
      <c r="P593" s="1180"/>
      <c r="Q593" s="1180"/>
      <c r="R593" s="1180"/>
      <c r="T593" s="35"/>
      <c r="U593" s="12" t="s">
        <v>92</v>
      </c>
      <c r="Z593" s="1087" t="s">
        <v>1665</v>
      </c>
      <c r="AA593" s="1087"/>
      <c r="AB593" s="1087"/>
      <c r="AC593" s="1087"/>
      <c r="AD593" s="1087"/>
      <c r="AE593" s="1087"/>
      <c r="AF593" s="1087"/>
      <c r="AG593" s="1087"/>
      <c r="AH593" s="1087"/>
      <c r="AI593" s="1087"/>
      <c r="AJ593" s="1087"/>
      <c r="AK593" s="1087"/>
      <c r="AM593" s="7" t="s">
        <v>33</v>
      </c>
      <c r="AN593" s="58"/>
      <c r="AO593" s="58"/>
      <c r="AP593" s="58"/>
      <c r="AQ593" s="58"/>
      <c r="AR593" s="1261">
        <f t="shared" si="0"/>
        <v>1</v>
      </c>
      <c r="AS593" s="1262"/>
      <c r="AT593" s="1299">
        <f t="shared" si="1"/>
        <v>21</v>
      </c>
      <c r="AU593" s="1300"/>
      <c r="AV593" s="1261">
        <f t="shared" si="2"/>
        <v>0</v>
      </c>
      <c r="AW593" s="1262"/>
      <c r="AX593" s="1299">
        <f t="shared" si="3"/>
        <v>0</v>
      </c>
      <c r="AY593" s="1300"/>
      <c r="AZ593" s="58"/>
      <c r="BA593" s="1299">
        <f t="shared" si="4"/>
        <v>0</v>
      </c>
      <c r="BB593" s="1301"/>
      <c r="BC593" s="1301"/>
      <c r="BD593" s="1301"/>
      <c r="BE593" s="1300"/>
      <c r="BF593" s="1296">
        <f t="shared" si="5"/>
        <v>21</v>
      </c>
      <c r="BG593" s="1296"/>
      <c r="BH593" s="1296"/>
      <c r="BI593" s="1296"/>
      <c r="BJ593" s="1296"/>
      <c r="BK593" s="1296">
        <f t="shared" si="6"/>
        <v>0</v>
      </c>
      <c r="BL593" s="1296"/>
      <c r="BM593" s="1296"/>
      <c r="BN593" s="1296"/>
      <c r="BO593" s="1296"/>
      <c r="BP593" s="1296">
        <f t="shared" si="7"/>
        <v>0</v>
      </c>
      <c r="BQ593" s="1296"/>
      <c r="BR593" s="1296"/>
      <c r="BS593" s="1296"/>
      <c r="BT593" s="1296"/>
      <c r="BU593" s="1296">
        <f t="shared" si="8"/>
        <v>0</v>
      </c>
      <c r="BV593" s="1296"/>
      <c r="BW593" s="1296"/>
      <c r="BX593" s="1296"/>
      <c r="BY593" s="1296"/>
      <c r="BZ593" s="1296">
        <f t="shared" si="9"/>
        <v>0</v>
      </c>
      <c r="CA593" s="1296"/>
      <c r="CB593" s="1296"/>
      <c r="CC593" s="1296"/>
      <c r="CD593" s="1296"/>
      <c r="CE593" s="1586">
        <f t="shared" si="10"/>
        <v>0</v>
      </c>
      <c r="CF593" s="1586"/>
      <c r="CG593" s="1586"/>
      <c r="CH593" s="1586"/>
      <c r="CI593" s="1586"/>
      <c r="CJ593" s="1586">
        <f t="shared" si="11"/>
        <v>0</v>
      </c>
      <c r="CK593" s="1586"/>
      <c r="CL593" s="1586"/>
      <c r="CM593" s="1586"/>
      <c r="CN593" s="1586"/>
      <c r="CO593" s="1586">
        <f t="shared" si="12"/>
        <v>0</v>
      </c>
      <c r="CP593" s="1586"/>
      <c r="CQ593" s="1586"/>
      <c r="CR593" s="1586"/>
      <c r="CS593" s="1586"/>
      <c r="CT593" s="1586">
        <f t="shared" si="13"/>
        <v>0</v>
      </c>
      <c r="CU593" s="1586"/>
      <c r="CV593" s="1586"/>
      <c r="CW593" s="1586"/>
      <c r="CX593" s="1586"/>
      <c r="CY593" s="1586">
        <f t="shared" si="14"/>
        <v>0</v>
      </c>
      <c r="CZ593" s="1586"/>
      <c r="DA593" s="1586"/>
      <c r="DB593" s="1586"/>
      <c r="DC593" s="1586"/>
      <c r="DD593" s="1586">
        <f t="shared" si="15"/>
        <v>0</v>
      </c>
      <c r="DE593" s="1586"/>
      <c r="DF593" s="1586"/>
      <c r="DG593" s="1586"/>
      <c r="DH593" s="1586"/>
    </row>
    <row r="594" spans="1:112" ht="13">
      <c r="A594" s="35"/>
      <c r="B594" s="12" t="s">
        <v>631</v>
      </c>
      <c r="G594" s="1180" t="s">
        <v>1814</v>
      </c>
      <c r="H594" s="1180"/>
      <c r="I594" s="1180"/>
      <c r="J594" s="1180"/>
      <c r="K594" s="1180"/>
      <c r="L594" s="1180"/>
      <c r="M594" s="1180"/>
      <c r="N594" s="1180"/>
      <c r="O594" s="1180"/>
      <c r="P594" s="1180"/>
      <c r="Q594" s="1180"/>
      <c r="R594" s="1180"/>
      <c r="T594" s="35"/>
      <c r="U594" s="12" t="s">
        <v>631</v>
      </c>
      <c r="Z594" s="1086" t="s">
        <v>1667</v>
      </c>
      <c r="AA594" s="1086"/>
      <c r="AB594" s="1086"/>
      <c r="AC594" s="1086"/>
      <c r="AD594" s="1086"/>
      <c r="AE594" s="1086"/>
      <c r="AF594" s="1086"/>
      <c r="AG594" s="1086"/>
      <c r="AH594" s="1086"/>
      <c r="AI594" s="1086"/>
      <c r="AJ594" s="1086"/>
      <c r="AK594" s="1086"/>
      <c r="AM594" s="58"/>
      <c r="AN594" s="58"/>
      <c r="AO594" s="58"/>
      <c r="AP594" s="58"/>
      <c r="AQ594" s="58"/>
      <c r="AR594" s="1261">
        <f t="shared" si="0"/>
        <v>0</v>
      </c>
      <c r="AS594" s="1262"/>
      <c r="AT594" s="1299">
        <f t="shared" si="1"/>
        <v>0</v>
      </c>
      <c r="AU594" s="1300"/>
      <c r="AV594" s="1261">
        <f t="shared" si="2"/>
        <v>0</v>
      </c>
      <c r="AW594" s="1262"/>
      <c r="AX594" s="1299">
        <f t="shared" si="3"/>
        <v>0</v>
      </c>
      <c r="AY594" s="1300"/>
      <c r="AZ594" s="58"/>
      <c r="BA594" s="1299">
        <f t="shared" si="4"/>
        <v>0</v>
      </c>
      <c r="BB594" s="1301"/>
      <c r="BC594" s="1301"/>
      <c r="BD594" s="1301"/>
      <c r="BE594" s="1300"/>
      <c r="BF594" s="1296">
        <f t="shared" si="5"/>
        <v>0</v>
      </c>
      <c r="BG594" s="1296"/>
      <c r="BH594" s="1296"/>
      <c r="BI594" s="1296"/>
      <c r="BJ594" s="1296"/>
      <c r="BK594" s="1296">
        <f t="shared" si="6"/>
        <v>0</v>
      </c>
      <c r="BL594" s="1296"/>
      <c r="BM594" s="1296"/>
      <c r="BN594" s="1296"/>
      <c r="BO594" s="1296"/>
      <c r="BP594" s="1296">
        <f t="shared" si="7"/>
        <v>0</v>
      </c>
      <c r="BQ594" s="1296"/>
      <c r="BR594" s="1296"/>
      <c r="BS594" s="1296"/>
      <c r="BT594" s="1296"/>
      <c r="BU594" s="1296">
        <f t="shared" si="8"/>
        <v>0</v>
      </c>
      <c r="BV594" s="1296"/>
      <c r="BW594" s="1296"/>
      <c r="BX594" s="1296"/>
      <c r="BY594" s="1296"/>
      <c r="BZ594" s="1296">
        <f t="shared" si="9"/>
        <v>0</v>
      </c>
      <c r="CA594" s="1296"/>
      <c r="CB594" s="1296"/>
      <c r="CC594" s="1296"/>
      <c r="CD594" s="1296"/>
      <c r="CE594" s="1586">
        <f t="shared" si="10"/>
        <v>0</v>
      </c>
      <c r="CF594" s="1586"/>
      <c r="CG594" s="1586"/>
      <c r="CH594" s="1586"/>
      <c r="CI594" s="1586"/>
      <c r="CJ594" s="1586">
        <f t="shared" si="11"/>
        <v>0</v>
      </c>
      <c r="CK594" s="1586"/>
      <c r="CL594" s="1586"/>
      <c r="CM594" s="1586"/>
      <c r="CN594" s="1586"/>
      <c r="CO594" s="1586">
        <f t="shared" si="12"/>
        <v>0</v>
      </c>
      <c r="CP594" s="1586"/>
      <c r="CQ594" s="1586"/>
      <c r="CR594" s="1586"/>
      <c r="CS594" s="1586"/>
      <c r="CT594" s="1586">
        <f t="shared" si="13"/>
        <v>0</v>
      </c>
      <c r="CU594" s="1586"/>
      <c r="CV594" s="1586"/>
      <c r="CW594" s="1586"/>
      <c r="CX594" s="1586"/>
      <c r="CY594" s="1586">
        <f t="shared" si="14"/>
        <v>0</v>
      </c>
      <c r="CZ594" s="1586"/>
      <c r="DA594" s="1586"/>
      <c r="DB594" s="1586"/>
      <c r="DC594" s="1586"/>
      <c r="DD594" s="1586">
        <f t="shared" si="15"/>
        <v>0</v>
      </c>
      <c r="DE594" s="1586"/>
      <c r="DF594" s="1586"/>
      <c r="DG594" s="1586"/>
      <c r="DH594" s="1586"/>
    </row>
    <row r="595" spans="1:112" ht="13">
      <c r="A595" s="35"/>
      <c r="B595" s="12" t="s">
        <v>19</v>
      </c>
      <c r="G595" s="1180" t="s">
        <v>1815</v>
      </c>
      <c r="H595" s="1180"/>
      <c r="I595" s="1180"/>
      <c r="J595" s="1180"/>
      <c r="K595" s="1180"/>
      <c r="L595" s="1180"/>
      <c r="M595" s="1180"/>
      <c r="N595" s="1180"/>
      <c r="O595" s="1180"/>
      <c r="P595" s="1180"/>
      <c r="Q595" s="1180"/>
      <c r="R595" s="1180"/>
      <c r="T595" s="35"/>
      <c r="U595" s="12" t="s">
        <v>19</v>
      </c>
      <c r="Z595" s="1086" t="s">
        <v>1659</v>
      </c>
      <c r="AA595" s="1086"/>
      <c r="AB595" s="1086"/>
      <c r="AC595" s="1086"/>
      <c r="AD595" s="1086"/>
      <c r="AE595" s="1086"/>
      <c r="AF595" s="1086"/>
      <c r="AG595" s="1086"/>
      <c r="AH595" s="1086"/>
      <c r="AI595" s="1086"/>
      <c r="AJ595" s="1086"/>
      <c r="AK595" s="1086"/>
      <c r="AM595" s="58"/>
      <c r="AN595" s="58"/>
      <c r="AO595" s="58"/>
      <c r="AP595" s="58"/>
      <c r="AQ595" s="58"/>
      <c r="AR595" s="1261">
        <f t="shared" si="0"/>
        <v>0</v>
      </c>
      <c r="AS595" s="1262"/>
      <c r="AT595" s="1299">
        <f t="shared" si="1"/>
        <v>0</v>
      </c>
      <c r="AU595" s="1300"/>
      <c r="AV595" s="1261">
        <f t="shared" si="2"/>
        <v>0</v>
      </c>
      <c r="AW595" s="1262"/>
      <c r="AX595" s="1299">
        <f t="shared" si="3"/>
        <v>0</v>
      </c>
      <c r="AY595" s="1300"/>
      <c r="AZ595" s="58"/>
      <c r="BA595" s="1299">
        <f t="shared" si="4"/>
        <v>0</v>
      </c>
      <c r="BB595" s="1301"/>
      <c r="BC595" s="1301"/>
      <c r="BD595" s="1301"/>
      <c r="BE595" s="1300"/>
      <c r="BF595" s="1296">
        <f t="shared" si="5"/>
        <v>0</v>
      </c>
      <c r="BG595" s="1296"/>
      <c r="BH595" s="1296"/>
      <c r="BI595" s="1296"/>
      <c r="BJ595" s="1296"/>
      <c r="BK595" s="1296">
        <f t="shared" si="6"/>
        <v>0</v>
      </c>
      <c r="BL595" s="1296"/>
      <c r="BM595" s="1296"/>
      <c r="BN595" s="1296"/>
      <c r="BO595" s="1296"/>
      <c r="BP595" s="1296">
        <f t="shared" si="7"/>
        <v>0</v>
      </c>
      <c r="BQ595" s="1296"/>
      <c r="BR595" s="1296"/>
      <c r="BS595" s="1296"/>
      <c r="BT595" s="1296"/>
      <c r="BU595" s="1296">
        <f t="shared" si="8"/>
        <v>0</v>
      </c>
      <c r="BV595" s="1296"/>
      <c r="BW595" s="1296"/>
      <c r="BX595" s="1296"/>
      <c r="BY595" s="1296"/>
      <c r="BZ595" s="1296">
        <f t="shared" si="9"/>
        <v>0</v>
      </c>
      <c r="CA595" s="1296"/>
      <c r="CB595" s="1296"/>
      <c r="CC595" s="1296"/>
      <c r="CD595" s="1296"/>
      <c r="CE595" s="1586">
        <f t="shared" si="10"/>
        <v>0</v>
      </c>
      <c r="CF595" s="1586"/>
      <c r="CG595" s="1586"/>
      <c r="CH595" s="1586"/>
      <c r="CI595" s="1586"/>
      <c r="CJ595" s="1586">
        <f t="shared" si="11"/>
        <v>0</v>
      </c>
      <c r="CK595" s="1586"/>
      <c r="CL595" s="1586"/>
      <c r="CM595" s="1586"/>
      <c r="CN595" s="1586"/>
      <c r="CO595" s="1586">
        <f t="shared" si="12"/>
        <v>0</v>
      </c>
      <c r="CP595" s="1586"/>
      <c r="CQ595" s="1586"/>
      <c r="CR595" s="1586"/>
      <c r="CS595" s="1586"/>
      <c r="CT595" s="1586">
        <f t="shared" si="13"/>
        <v>0</v>
      </c>
      <c r="CU595" s="1586"/>
      <c r="CV595" s="1586"/>
      <c r="CW595" s="1586"/>
      <c r="CX595" s="1586"/>
      <c r="CY595" s="1586">
        <f t="shared" si="14"/>
        <v>0</v>
      </c>
      <c r="CZ595" s="1586"/>
      <c r="DA595" s="1586"/>
      <c r="DB595" s="1586"/>
      <c r="DC595" s="1586"/>
      <c r="DD595" s="1586">
        <f t="shared" si="15"/>
        <v>0</v>
      </c>
      <c r="DE595" s="1586"/>
      <c r="DF595" s="1586"/>
      <c r="DG595" s="1586"/>
      <c r="DH595" s="1586"/>
    </row>
    <row r="596" spans="1:112" ht="13">
      <c r="A596" s="35"/>
      <c r="B596" s="12" t="s">
        <v>338</v>
      </c>
      <c r="G596" s="1160" t="s">
        <v>1813</v>
      </c>
      <c r="H596" s="1122"/>
      <c r="I596" s="1122"/>
      <c r="J596" s="1122"/>
      <c r="K596" s="1122"/>
      <c r="L596" s="1122"/>
      <c r="O596" s="140" t="s">
        <v>220</v>
      </c>
      <c r="P596" s="1155"/>
      <c r="Q596" s="1155"/>
      <c r="R596" s="1155"/>
      <c r="T596" s="35"/>
      <c r="U596" s="12" t="s">
        <v>338</v>
      </c>
      <c r="Z596" s="1160" t="s">
        <v>1816</v>
      </c>
      <c r="AA596" s="1122"/>
      <c r="AB596" s="1122"/>
      <c r="AC596" s="1122"/>
      <c r="AD596" s="1122"/>
      <c r="AE596" s="1122"/>
      <c r="AH596" s="140" t="s">
        <v>220</v>
      </c>
      <c r="AI596" s="1155"/>
      <c r="AJ596" s="1155"/>
      <c r="AK596" s="1155"/>
      <c r="AM596" s="58"/>
      <c r="AN596" s="58"/>
      <c r="AO596" s="58"/>
      <c r="AP596" s="58"/>
      <c r="AQ596" s="58"/>
      <c r="AR596" s="1261">
        <f t="shared" si="0"/>
        <v>0</v>
      </c>
      <c r="AS596" s="1262"/>
      <c r="AT596" s="1299">
        <f t="shared" si="1"/>
        <v>0</v>
      </c>
      <c r="AU596" s="1300"/>
      <c r="AV596" s="1261">
        <f t="shared" si="2"/>
        <v>0</v>
      </c>
      <c r="AW596" s="1262"/>
      <c r="AX596" s="1299">
        <f t="shared" si="3"/>
        <v>0</v>
      </c>
      <c r="AY596" s="1300"/>
      <c r="AZ596" s="58"/>
      <c r="BA596" s="1299">
        <f t="shared" si="4"/>
        <v>0</v>
      </c>
      <c r="BB596" s="1301"/>
      <c r="BC596" s="1301"/>
      <c r="BD596" s="1301"/>
      <c r="BE596" s="1300"/>
      <c r="BF596" s="1296">
        <f t="shared" si="5"/>
        <v>0</v>
      </c>
      <c r="BG596" s="1296"/>
      <c r="BH596" s="1296"/>
      <c r="BI596" s="1296"/>
      <c r="BJ596" s="1296"/>
      <c r="BK596" s="1296">
        <f t="shared" si="6"/>
        <v>0</v>
      </c>
      <c r="BL596" s="1296"/>
      <c r="BM596" s="1296"/>
      <c r="BN596" s="1296"/>
      <c r="BO596" s="1296"/>
      <c r="BP596" s="1296">
        <f t="shared" si="7"/>
        <v>0</v>
      </c>
      <c r="BQ596" s="1296"/>
      <c r="BR596" s="1296"/>
      <c r="BS596" s="1296"/>
      <c r="BT596" s="1296"/>
      <c r="BU596" s="1296">
        <f t="shared" si="8"/>
        <v>0</v>
      </c>
      <c r="BV596" s="1296"/>
      <c r="BW596" s="1296"/>
      <c r="BX596" s="1296"/>
      <c r="BY596" s="1296"/>
      <c r="BZ596" s="1296">
        <f t="shared" si="9"/>
        <v>0</v>
      </c>
      <c r="CA596" s="1296"/>
      <c r="CB596" s="1296"/>
      <c r="CC596" s="1296"/>
      <c r="CD596" s="1296"/>
      <c r="CE596" s="1586">
        <f t="shared" si="10"/>
        <v>0</v>
      </c>
      <c r="CF596" s="1586"/>
      <c r="CG596" s="1586"/>
      <c r="CH596" s="1586"/>
      <c r="CI596" s="1586"/>
      <c r="CJ596" s="1586">
        <f t="shared" si="11"/>
        <v>0</v>
      </c>
      <c r="CK596" s="1586"/>
      <c r="CL596" s="1586"/>
      <c r="CM596" s="1586"/>
      <c r="CN596" s="1586"/>
      <c r="CO596" s="1586">
        <f t="shared" si="12"/>
        <v>0</v>
      </c>
      <c r="CP596" s="1586"/>
      <c r="CQ596" s="1586"/>
      <c r="CR596" s="1586"/>
      <c r="CS596" s="1586"/>
      <c r="CT596" s="1586">
        <f t="shared" si="13"/>
        <v>0</v>
      </c>
      <c r="CU596" s="1586"/>
      <c r="CV596" s="1586"/>
      <c r="CW596" s="1586"/>
      <c r="CX596" s="1586"/>
      <c r="CY596" s="1586">
        <f t="shared" si="14"/>
        <v>0</v>
      </c>
      <c r="CZ596" s="1586"/>
      <c r="DA596" s="1586"/>
      <c r="DB596" s="1586"/>
      <c r="DC596" s="1586"/>
      <c r="DD596" s="1586">
        <f t="shared" si="15"/>
        <v>0</v>
      </c>
      <c r="DE596" s="1586"/>
      <c r="DF596" s="1586"/>
      <c r="DG596" s="1586"/>
      <c r="DH596" s="1586"/>
    </row>
    <row r="597" spans="1:112" s="7" customFormat="1" ht="13">
      <c r="A597" s="35"/>
      <c r="B597" s="12" t="s">
        <v>20</v>
      </c>
      <c r="C597" s="12"/>
      <c r="D597" s="12"/>
      <c r="E597" s="12"/>
      <c r="F597" s="12"/>
      <c r="G597" s="12"/>
      <c r="H597" s="1087"/>
      <c r="I597" s="1087"/>
      <c r="J597" s="1087"/>
      <c r="K597" s="1087"/>
      <c r="L597" s="1087"/>
      <c r="M597" s="1087"/>
      <c r="N597" s="1087"/>
      <c r="O597" s="1087"/>
      <c r="P597" s="1087"/>
      <c r="Q597" s="1087"/>
      <c r="R597" s="1087"/>
      <c r="S597" s="12"/>
      <c r="T597" s="35"/>
      <c r="U597" s="12" t="s">
        <v>20</v>
      </c>
      <c r="V597" s="12"/>
      <c r="W597" s="12"/>
      <c r="X597" s="12"/>
      <c r="Y597" s="12"/>
      <c r="Z597" s="12"/>
      <c r="AA597" s="1087"/>
      <c r="AB597" s="1087"/>
      <c r="AC597" s="1087"/>
      <c r="AD597" s="1087"/>
      <c r="AE597" s="1087"/>
      <c r="AF597" s="1087"/>
      <c r="AG597" s="1087"/>
      <c r="AH597" s="1087"/>
      <c r="AI597" s="1087"/>
      <c r="AJ597" s="1087"/>
      <c r="AK597" s="1087"/>
      <c r="AL597" s="12"/>
      <c r="AM597" s="58"/>
      <c r="AN597" s="58"/>
      <c r="AO597" s="58"/>
      <c r="AP597" s="58"/>
      <c r="AQ597" s="58"/>
      <c r="AR597" s="1261">
        <f t="shared" si="0"/>
        <v>0</v>
      </c>
      <c r="AS597" s="1262"/>
      <c r="AT597" s="1299">
        <f t="shared" si="1"/>
        <v>0</v>
      </c>
      <c r="AU597" s="1300"/>
      <c r="AV597" s="1261">
        <f t="shared" si="2"/>
        <v>0</v>
      </c>
      <c r="AW597" s="1262"/>
      <c r="AX597" s="1299">
        <f t="shared" si="3"/>
        <v>0</v>
      </c>
      <c r="AY597" s="1300"/>
      <c r="AZ597" s="58"/>
      <c r="BA597" s="1299">
        <f t="shared" si="4"/>
        <v>0</v>
      </c>
      <c r="BB597" s="1301"/>
      <c r="BC597" s="1301"/>
      <c r="BD597" s="1301"/>
      <c r="BE597" s="1300"/>
      <c r="BF597" s="1296">
        <f t="shared" si="5"/>
        <v>0</v>
      </c>
      <c r="BG597" s="1296"/>
      <c r="BH597" s="1296"/>
      <c r="BI597" s="1296"/>
      <c r="BJ597" s="1296"/>
      <c r="BK597" s="1296">
        <f t="shared" si="6"/>
        <v>0</v>
      </c>
      <c r="BL597" s="1296"/>
      <c r="BM597" s="1296"/>
      <c r="BN597" s="1296"/>
      <c r="BO597" s="1296"/>
      <c r="BP597" s="1296">
        <f t="shared" si="7"/>
        <v>0</v>
      </c>
      <c r="BQ597" s="1296"/>
      <c r="BR597" s="1296"/>
      <c r="BS597" s="1296"/>
      <c r="BT597" s="1296"/>
      <c r="BU597" s="1296">
        <f t="shared" si="8"/>
        <v>0</v>
      </c>
      <c r="BV597" s="1296"/>
      <c r="BW597" s="1296"/>
      <c r="BX597" s="1296"/>
      <c r="BY597" s="1296"/>
      <c r="BZ597" s="1296">
        <f t="shared" si="9"/>
        <v>0</v>
      </c>
      <c r="CA597" s="1296"/>
      <c r="CB597" s="1296"/>
      <c r="CC597" s="1296"/>
      <c r="CD597" s="1296"/>
      <c r="CE597" s="1586">
        <f t="shared" si="10"/>
        <v>0</v>
      </c>
      <c r="CF597" s="1586"/>
      <c r="CG597" s="1586"/>
      <c r="CH597" s="1586"/>
      <c r="CI597" s="1586"/>
      <c r="CJ597" s="1586">
        <f t="shared" si="11"/>
        <v>0</v>
      </c>
      <c r="CK597" s="1586"/>
      <c r="CL597" s="1586"/>
      <c r="CM597" s="1586"/>
      <c r="CN597" s="1586"/>
      <c r="CO597" s="1586">
        <f t="shared" si="12"/>
        <v>0</v>
      </c>
      <c r="CP597" s="1586"/>
      <c r="CQ597" s="1586"/>
      <c r="CR597" s="1586"/>
      <c r="CS597" s="1586"/>
      <c r="CT597" s="1586">
        <f t="shared" si="13"/>
        <v>0</v>
      </c>
      <c r="CU597" s="1586"/>
      <c r="CV597" s="1586"/>
      <c r="CW597" s="1586"/>
      <c r="CX597" s="1586"/>
      <c r="CY597" s="1586">
        <f t="shared" si="14"/>
        <v>0</v>
      </c>
      <c r="CZ597" s="1586"/>
      <c r="DA597" s="1586"/>
      <c r="DB597" s="1586"/>
      <c r="DC597" s="1586"/>
      <c r="DD597" s="1586">
        <f t="shared" si="15"/>
        <v>0</v>
      </c>
      <c r="DE597" s="1586"/>
      <c r="DF597" s="1586"/>
      <c r="DG597" s="1586"/>
      <c r="DH597" s="1586"/>
    </row>
    <row r="598" spans="1:112" s="7" customFormat="1" ht="13">
      <c r="A598" s="35"/>
      <c r="B598" s="12" t="s">
        <v>22</v>
      </c>
      <c r="C598" s="12"/>
      <c r="D598" s="12"/>
      <c r="E598" s="12"/>
      <c r="F598" s="12"/>
      <c r="G598" s="12"/>
      <c r="H598" s="12"/>
      <c r="I598" s="12"/>
      <c r="J598" s="12"/>
      <c r="K598" s="12"/>
      <c r="L598" s="12"/>
      <c r="M598" s="12"/>
      <c r="N598" s="1116" t="s">
        <v>592</v>
      </c>
      <c r="O598" s="1116"/>
      <c r="P598" s="12"/>
      <c r="Q598" s="12"/>
      <c r="R598" s="12"/>
      <c r="S598" s="12"/>
      <c r="T598" s="35"/>
      <c r="U598" s="12" t="s">
        <v>22</v>
      </c>
      <c r="V598" s="12"/>
      <c r="W598" s="12"/>
      <c r="X598" s="12"/>
      <c r="Y598" s="12"/>
      <c r="Z598" s="12"/>
      <c r="AA598" s="12"/>
      <c r="AB598" s="12"/>
      <c r="AC598" s="12"/>
      <c r="AD598" s="12"/>
      <c r="AE598" s="12"/>
      <c r="AF598" s="12"/>
      <c r="AG598" s="1116" t="s">
        <v>592</v>
      </c>
      <c r="AH598" s="1116"/>
      <c r="AI598" s="12"/>
      <c r="AJ598" s="12"/>
      <c r="AK598" s="12"/>
      <c r="AL598" s="12"/>
      <c r="AM598" s="58"/>
      <c r="AN598" s="58"/>
      <c r="AO598" s="58"/>
      <c r="AP598" s="58"/>
      <c r="AQ598" s="58"/>
      <c r="AR598" s="1261">
        <f t="shared" si="0"/>
        <v>0</v>
      </c>
      <c r="AS598" s="1262"/>
      <c r="AT598" s="1299">
        <f t="shared" si="1"/>
        <v>0</v>
      </c>
      <c r="AU598" s="1300"/>
      <c r="AV598" s="1261">
        <f t="shared" si="2"/>
        <v>0</v>
      </c>
      <c r="AW598" s="1262"/>
      <c r="AX598" s="1299">
        <f t="shared" si="3"/>
        <v>0</v>
      </c>
      <c r="AY598" s="1300"/>
      <c r="AZ598" s="58"/>
      <c r="BA598" s="1299">
        <f t="shared" si="4"/>
        <v>0</v>
      </c>
      <c r="BB598" s="1301"/>
      <c r="BC598" s="1301"/>
      <c r="BD598" s="1301"/>
      <c r="BE598" s="1300"/>
      <c r="BF598" s="1296">
        <f t="shared" si="5"/>
        <v>0</v>
      </c>
      <c r="BG598" s="1296"/>
      <c r="BH598" s="1296"/>
      <c r="BI598" s="1296"/>
      <c r="BJ598" s="1296"/>
      <c r="BK598" s="1296">
        <f t="shared" si="6"/>
        <v>0</v>
      </c>
      <c r="BL598" s="1296"/>
      <c r="BM598" s="1296"/>
      <c r="BN598" s="1296"/>
      <c r="BO598" s="1296"/>
      <c r="BP598" s="1296">
        <f t="shared" si="7"/>
        <v>0</v>
      </c>
      <c r="BQ598" s="1296"/>
      <c r="BR598" s="1296"/>
      <c r="BS598" s="1296"/>
      <c r="BT598" s="1296"/>
      <c r="BU598" s="1296">
        <f t="shared" si="8"/>
        <v>0</v>
      </c>
      <c r="BV598" s="1296"/>
      <c r="BW598" s="1296"/>
      <c r="BX598" s="1296"/>
      <c r="BY598" s="1296"/>
      <c r="BZ598" s="1296">
        <f t="shared" si="9"/>
        <v>0</v>
      </c>
      <c r="CA598" s="1296"/>
      <c r="CB598" s="1296"/>
      <c r="CC598" s="1296"/>
      <c r="CD598" s="1296"/>
      <c r="CE598" s="1586">
        <f t="shared" si="10"/>
        <v>0</v>
      </c>
      <c r="CF598" s="1586"/>
      <c r="CG598" s="1586"/>
      <c r="CH598" s="1586"/>
      <c r="CI598" s="1586"/>
      <c r="CJ598" s="1586">
        <f t="shared" si="11"/>
        <v>0</v>
      </c>
      <c r="CK598" s="1586"/>
      <c r="CL598" s="1586"/>
      <c r="CM598" s="1586"/>
      <c r="CN598" s="1586"/>
      <c r="CO598" s="1586">
        <f t="shared" si="12"/>
        <v>0</v>
      </c>
      <c r="CP598" s="1586"/>
      <c r="CQ598" s="1586"/>
      <c r="CR598" s="1586"/>
      <c r="CS598" s="1586"/>
      <c r="CT598" s="1586">
        <f t="shared" si="13"/>
        <v>0</v>
      </c>
      <c r="CU598" s="1586"/>
      <c r="CV598" s="1586"/>
      <c r="CW598" s="1586"/>
      <c r="CX598" s="1586"/>
      <c r="CY598" s="1586">
        <f t="shared" si="14"/>
        <v>0</v>
      </c>
      <c r="CZ598" s="1586"/>
      <c r="DA598" s="1586"/>
      <c r="DB598" s="1586"/>
      <c r="DC598" s="1586"/>
      <c r="DD598" s="1586">
        <f t="shared" si="15"/>
        <v>0</v>
      </c>
      <c r="DE598" s="1586"/>
      <c r="DF598" s="1586"/>
      <c r="DG598" s="1586"/>
      <c r="DH598" s="1586"/>
    </row>
    <row r="599" spans="1:112" s="7" customFormat="1" ht="13">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61">
        <f t="shared" si="0"/>
        <v>0</v>
      </c>
      <c r="AS599" s="1262"/>
      <c r="AT599" s="1299">
        <f t="shared" si="1"/>
        <v>0</v>
      </c>
      <c r="AU599" s="1300"/>
      <c r="AV599" s="1261">
        <f t="shared" si="2"/>
        <v>0</v>
      </c>
      <c r="AW599" s="1262"/>
      <c r="AX599" s="1299">
        <f t="shared" si="3"/>
        <v>0</v>
      </c>
      <c r="AY599" s="1300"/>
      <c r="AZ599" s="58"/>
      <c r="BA599" s="1299">
        <f t="shared" si="4"/>
        <v>0</v>
      </c>
      <c r="BB599" s="1301"/>
      <c r="BC599" s="1301"/>
      <c r="BD599" s="1301"/>
      <c r="BE599" s="1300"/>
      <c r="BF599" s="1296">
        <f t="shared" si="5"/>
        <v>0</v>
      </c>
      <c r="BG599" s="1296"/>
      <c r="BH599" s="1296"/>
      <c r="BI599" s="1296"/>
      <c r="BJ599" s="1296"/>
      <c r="BK599" s="1296">
        <f t="shared" si="6"/>
        <v>0</v>
      </c>
      <c r="BL599" s="1296"/>
      <c r="BM599" s="1296"/>
      <c r="BN599" s="1296"/>
      <c r="BO599" s="1296"/>
      <c r="BP599" s="1296">
        <f t="shared" si="7"/>
        <v>0</v>
      </c>
      <c r="BQ599" s="1296"/>
      <c r="BR599" s="1296"/>
      <c r="BS599" s="1296"/>
      <c r="BT599" s="1296"/>
      <c r="BU599" s="1296">
        <f t="shared" si="8"/>
        <v>0</v>
      </c>
      <c r="BV599" s="1296"/>
      <c r="BW599" s="1296"/>
      <c r="BX599" s="1296"/>
      <c r="BY599" s="1296"/>
      <c r="BZ599" s="1296">
        <f t="shared" si="9"/>
        <v>0</v>
      </c>
      <c r="CA599" s="1296"/>
      <c r="CB599" s="1296"/>
      <c r="CC599" s="1296"/>
      <c r="CD599" s="1296"/>
      <c r="CE599" s="1586">
        <f t="shared" si="10"/>
        <v>0</v>
      </c>
      <c r="CF599" s="1586"/>
      <c r="CG599" s="1586"/>
      <c r="CH599" s="1586"/>
      <c r="CI599" s="1586"/>
      <c r="CJ599" s="1586">
        <f t="shared" si="11"/>
        <v>0</v>
      </c>
      <c r="CK599" s="1586"/>
      <c r="CL599" s="1586"/>
      <c r="CM599" s="1586"/>
      <c r="CN599" s="1586"/>
      <c r="CO599" s="1586">
        <f t="shared" si="12"/>
        <v>0</v>
      </c>
      <c r="CP599" s="1586"/>
      <c r="CQ599" s="1586"/>
      <c r="CR599" s="1586"/>
      <c r="CS599" s="1586"/>
      <c r="CT599" s="1586">
        <f t="shared" si="13"/>
        <v>0</v>
      </c>
      <c r="CU599" s="1586"/>
      <c r="CV599" s="1586"/>
      <c r="CW599" s="1586"/>
      <c r="CX599" s="1586"/>
      <c r="CY599" s="1586">
        <f t="shared" si="14"/>
        <v>0</v>
      </c>
      <c r="CZ599" s="1586"/>
      <c r="DA599" s="1586"/>
      <c r="DB599" s="1586"/>
      <c r="DC599" s="1586"/>
      <c r="DD599" s="1586">
        <f t="shared" si="15"/>
        <v>0</v>
      </c>
      <c r="DE599" s="1586"/>
      <c r="DF599" s="1586"/>
      <c r="DG599" s="1586"/>
      <c r="DH599" s="1586"/>
    </row>
    <row r="600" spans="1:112" ht="13">
      <c r="A600" s="87" t="s">
        <v>386</v>
      </c>
      <c r="B600" s="12" t="s">
        <v>510</v>
      </c>
      <c r="G600" s="1179" t="str">
        <f>C555</f>
        <v>LP Contribution</v>
      </c>
      <c r="H600" s="1179"/>
      <c r="I600" s="1179"/>
      <c r="J600" s="1179"/>
      <c r="K600" s="1179"/>
      <c r="L600" s="1179"/>
      <c r="M600" s="1179"/>
      <c r="N600" s="1179"/>
      <c r="O600" s="1179"/>
      <c r="P600" s="1179"/>
      <c r="Q600" s="1179"/>
      <c r="R600" s="1179"/>
      <c r="T600" s="87" t="s">
        <v>387</v>
      </c>
      <c r="U600" s="12" t="s">
        <v>510</v>
      </c>
      <c r="Z600" s="1179">
        <f>C556</f>
        <v>0</v>
      </c>
      <c r="AA600" s="1179"/>
      <c r="AB600" s="1179"/>
      <c r="AC600" s="1179"/>
      <c r="AD600" s="1179"/>
      <c r="AE600" s="1179"/>
      <c r="AF600" s="1179"/>
      <c r="AG600" s="1179"/>
      <c r="AH600" s="1179"/>
      <c r="AI600" s="1179"/>
      <c r="AJ600" s="1179"/>
      <c r="AK600" s="1179"/>
      <c r="AM600" s="58"/>
      <c r="AN600" s="58"/>
      <c r="AO600" s="58"/>
      <c r="AP600" s="58"/>
      <c r="AQ600" s="58"/>
      <c r="AR600" s="1261">
        <f t="shared" si="0"/>
        <v>0</v>
      </c>
      <c r="AS600" s="1262"/>
      <c r="AT600" s="1299">
        <f t="shared" si="1"/>
        <v>0</v>
      </c>
      <c r="AU600" s="1300"/>
      <c r="AV600" s="1261">
        <f t="shared" si="2"/>
        <v>0</v>
      </c>
      <c r="AW600" s="1262"/>
      <c r="AX600" s="1299">
        <f t="shared" si="3"/>
        <v>0</v>
      </c>
      <c r="AY600" s="1300"/>
      <c r="AZ600" s="58"/>
      <c r="BA600" s="1299">
        <f t="shared" si="4"/>
        <v>0</v>
      </c>
      <c r="BB600" s="1301"/>
      <c r="BC600" s="1301"/>
      <c r="BD600" s="1301"/>
      <c r="BE600" s="1300"/>
      <c r="BF600" s="1296">
        <f t="shared" si="5"/>
        <v>0</v>
      </c>
      <c r="BG600" s="1296"/>
      <c r="BH600" s="1296"/>
      <c r="BI600" s="1296"/>
      <c r="BJ600" s="1296"/>
      <c r="BK600" s="1296">
        <f t="shared" si="6"/>
        <v>0</v>
      </c>
      <c r="BL600" s="1296"/>
      <c r="BM600" s="1296"/>
      <c r="BN600" s="1296"/>
      <c r="BO600" s="1296"/>
      <c r="BP600" s="1296">
        <f t="shared" si="7"/>
        <v>0</v>
      </c>
      <c r="BQ600" s="1296"/>
      <c r="BR600" s="1296"/>
      <c r="BS600" s="1296"/>
      <c r="BT600" s="1296"/>
      <c r="BU600" s="1296">
        <f t="shared" si="8"/>
        <v>0</v>
      </c>
      <c r="BV600" s="1296"/>
      <c r="BW600" s="1296"/>
      <c r="BX600" s="1296"/>
      <c r="BY600" s="1296"/>
      <c r="BZ600" s="1296">
        <f t="shared" si="9"/>
        <v>0</v>
      </c>
      <c r="CA600" s="1296"/>
      <c r="CB600" s="1296"/>
      <c r="CC600" s="1296"/>
      <c r="CD600" s="1296"/>
      <c r="CE600" s="1586">
        <f t="shared" si="10"/>
        <v>0</v>
      </c>
      <c r="CF600" s="1586"/>
      <c r="CG600" s="1586"/>
      <c r="CH600" s="1586"/>
      <c r="CI600" s="1586"/>
      <c r="CJ600" s="1586">
        <f t="shared" si="11"/>
        <v>0</v>
      </c>
      <c r="CK600" s="1586"/>
      <c r="CL600" s="1586"/>
      <c r="CM600" s="1586"/>
      <c r="CN600" s="1586"/>
      <c r="CO600" s="1586">
        <f t="shared" si="12"/>
        <v>0</v>
      </c>
      <c r="CP600" s="1586"/>
      <c r="CQ600" s="1586"/>
      <c r="CR600" s="1586"/>
      <c r="CS600" s="1586"/>
      <c r="CT600" s="1586">
        <f t="shared" si="13"/>
        <v>0</v>
      </c>
      <c r="CU600" s="1586"/>
      <c r="CV600" s="1586"/>
      <c r="CW600" s="1586"/>
      <c r="CX600" s="1586"/>
      <c r="CY600" s="1586">
        <f t="shared" si="14"/>
        <v>0</v>
      </c>
      <c r="CZ600" s="1586"/>
      <c r="DA600" s="1586"/>
      <c r="DB600" s="1586"/>
      <c r="DC600" s="1586"/>
      <c r="DD600" s="1586">
        <f t="shared" si="15"/>
        <v>0</v>
      </c>
      <c r="DE600" s="1586"/>
      <c r="DF600" s="1586"/>
      <c r="DG600" s="1586"/>
      <c r="DH600" s="1586"/>
    </row>
    <row r="601" spans="1:112" ht="13">
      <c r="B601" s="12" t="s">
        <v>92</v>
      </c>
      <c r="G601" s="1087" t="s">
        <v>1665</v>
      </c>
      <c r="H601" s="1087"/>
      <c r="I601" s="1087"/>
      <c r="J601" s="1087"/>
      <c r="K601" s="1087"/>
      <c r="L601" s="1087"/>
      <c r="M601" s="1087"/>
      <c r="N601" s="1087"/>
      <c r="O601" s="1087"/>
      <c r="P601" s="1087"/>
      <c r="Q601" s="1087"/>
      <c r="R601" s="1087"/>
      <c r="U601" s="12" t="s">
        <v>92</v>
      </c>
      <c r="Z601" s="1087"/>
      <c r="AA601" s="1087"/>
      <c r="AB601" s="1087"/>
      <c r="AC601" s="1087"/>
      <c r="AD601" s="1087"/>
      <c r="AE601" s="1087"/>
      <c r="AF601" s="1087"/>
      <c r="AG601" s="1087"/>
      <c r="AH601" s="1087"/>
      <c r="AI601" s="1087"/>
      <c r="AJ601" s="1087"/>
      <c r="AK601" s="1087"/>
      <c r="AM601" s="58"/>
      <c r="AN601" s="58"/>
      <c r="AO601" s="58"/>
      <c r="AP601" s="58"/>
      <c r="AQ601" s="58"/>
      <c r="AR601" s="1261">
        <f t="shared" si="0"/>
        <v>0</v>
      </c>
      <c r="AS601" s="1262"/>
      <c r="AT601" s="1299">
        <f t="shared" si="1"/>
        <v>0</v>
      </c>
      <c r="AU601" s="1300"/>
      <c r="AV601" s="1261">
        <f t="shared" si="2"/>
        <v>0</v>
      </c>
      <c r="AW601" s="1262"/>
      <c r="AX601" s="1299">
        <f t="shared" si="3"/>
        <v>0</v>
      </c>
      <c r="AY601" s="1300"/>
      <c r="AZ601" s="58"/>
      <c r="BA601" s="1299">
        <f t="shared" si="4"/>
        <v>0</v>
      </c>
      <c r="BB601" s="1301"/>
      <c r="BC601" s="1301"/>
      <c r="BD601" s="1301"/>
      <c r="BE601" s="1300"/>
      <c r="BF601" s="1296">
        <f t="shared" si="5"/>
        <v>0</v>
      </c>
      <c r="BG601" s="1296"/>
      <c r="BH601" s="1296"/>
      <c r="BI601" s="1296"/>
      <c r="BJ601" s="1296"/>
      <c r="BK601" s="1296">
        <f t="shared" si="6"/>
        <v>0</v>
      </c>
      <c r="BL601" s="1296"/>
      <c r="BM601" s="1296"/>
      <c r="BN601" s="1296"/>
      <c r="BO601" s="1296"/>
      <c r="BP601" s="1296">
        <f t="shared" si="7"/>
        <v>0</v>
      </c>
      <c r="BQ601" s="1296"/>
      <c r="BR601" s="1296"/>
      <c r="BS601" s="1296"/>
      <c r="BT601" s="1296"/>
      <c r="BU601" s="1296">
        <f t="shared" si="8"/>
        <v>0</v>
      </c>
      <c r="BV601" s="1296"/>
      <c r="BW601" s="1296"/>
      <c r="BX601" s="1296"/>
      <c r="BY601" s="1296"/>
      <c r="BZ601" s="1296">
        <f t="shared" si="9"/>
        <v>0</v>
      </c>
      <c r="CA601" s="1296"/>
      <c r="CB601" s="1296"/>
      <c r="CC601" s="1296"/>
      <c r="CD601" s="1296"/>
      <c r="CE601" s="1586">
        <f t="shared" si="10"/>
        <v>0</v>
      </c>
      <c r="CF601" s="1586"/>
      <c r="CG601" s="1586"/>
      <c r="CH601" s="1586"/>
      <c r="CI601" s="1586"/>
      <c r="CJ601" s="1586">
        <f t="shared" si="11"/>
        <v>0</v>
      </c>
      <c r="CK601" s="1586"/>
      <c r="CL601" s="1586"/>
      <c r="CM601" s="1586"/>
      <c r="CN601" s="1586"/>
      <c r="CO601" s="1586">
        <f t="shared" si="12"/>
        <v>0</v>
      </c>
      <c r="CP601" s="1586"/>
      <c r="CQ601" s="1586"/>
      <c r="CR601" s="1586"/>
      <c r="CS601" s="1586"/>
      <c r="CT601" s="1586">
        <f t="shared" si="13"/>
        <v>0</v>
      </c>
      <c r="CU601" s="1586"/>
      <c r="CV601" s="1586"/>
      <c r="CW601" s="1586"/>
      <c r="CX601" s="1586"/>
      <c r="CY601" s="1586">
        <f t="shared" si="14"/>
        <v>0</v>
      </c>
      <c r="CZ601" s="1586"/>
      <c r="DA601" s="1586"/>
      <c r="DB601" s="1586"/>
      <c r="DC601" s="1586"/>
      <c r="DD601" s="1586">
        <f t="shared" si="15"/>
        <v>0</v>
      </c>
      <c r="DE601" s="1586"/>
      <c r="DF601" s="1586"/>
      <c r="DG601" s="1586"/>
      <c r="DH601" s="1586"/>
    </row>
    <row r="602" spans="1:112" ht="13">
      <c r="B602" s="12" t="s">
        <v>631</v>
      </c>
      <c r="G602" s="1087" t="s">
        <v>1672</v>
      </c>
      <c r="H602" s="1087"/>
      <c r="I602" s="1087"/>
      <c r="J602" s="1087"/>
      <c r="K602" s="1087"/>
      <c r="L602" s="1087"/>
      <c r="M602" s="1087"/>
      <c r="N602" s="1087"/>
      <c r="O602" s="1087"/>
      <c r="P602" s="1087"/>
      <c r="Q602" s="1087"/>
      <c r="R602" s="1087"/>
      <c r="U602" s="12" t="s">
        <v>631</v>
      </c>
      <c r="Z602" s="1086"/>
      <c r="AA602" s="1086"/>
      <c r="AB602" s="1086"/>
      <c r="AC602" s="1086"/>
      <c r="AD602" s="1086"/>
      <c r="AE602" s="1086"/>
      <c r="AF602" s="1086"/>
      <c r="AG602" s="1086"/>
      <c r="AH602" s="1086"/>
      <c r="AI602" s="1086"/>
      <c r="AJ602" s="1086"/>
      <c r="AK602" s="1086"/>
      <c r="AM602" s="58"/>
      <c r="AN602" s="58"/>
      <c r="AO602" s="58"/>
      <c r="AP602" s="58"/>
      <c r="AQ602" s="58"/>
      <c r="AR602" s="1261">
        <f t="shared" si="0"/>
        <v>0</v>
      </c>
      <c r="AS602" s="1262"/>
      <c r="AT602" s="1299">
        <f t="shared" si="1"/>
        <v>0</v>
      </c>
      <c r="AU602" s="1300"/>
      <c r="AV602" s="1261">
        <f t="shared" si="2"/>
        <v>0</v>
      </c>
      <c r="AW602" s="1262"/>
      <c r="AX602" s="1299">
        <f t="shared" si="3"/>
        <v>0</v>
      </c>
      <c r="AY602" s="1300"/>
      <c r="AZ602" s="58"/>
      <c r="BA602" s="1299">
        <f t="shared" si="4"/>
        <v>0</v>
      </c>
      <c r="BB602" s="1301"/>
      <c r="BC602" s="1301"/>
      <c r="BD602" s="1301"/>
      <c r="BE602" s="1300"/>
      <c r="BF602" s="1296">
        <f t="shared" si="5"/>
        <v>0</v>
      </c>
      <c r="BG602" s="1296"/>
      <c r="BH602" s="1296"/>
      <c r="BI602" s="1296"/>
      <c r="BJ602" s="1296"/>
      <c r="BK602" s="1296">
        <f t="shared" si="6"/>
        <v>0</v>
      </c>
      <c r="BL602" s="1296"/>
      <c r="BM602" s="1296"/>
      <c r="BN602" s="1296"/>
      <c r="BO602" s="1296"/>
      <c r="BP602" s="1296">
        <f t="shared" si="7"/>
        <v>0</v>
      </c>
      <c r="BQ602" s="1296"/>
      <c r="BR602" s="1296"/>
      <c r="BS602" s="1296"/>
      <c r="BT602" s="1296"/>
      <c r="BU602" s="1296">
        <f t="shared" si="8"/>
        <v>0</v>
      </c>
      <c r="BV602" s="1296"/>
      <c r="BW602" s="1296"/>
      <c r="BX602" s="1296"/>
      <c r="BY602" s="1296"/>
      <c r="BZ602" s="1296">
        <f t="shared" si="9"/>
        <v>0</v>
      </c>
      <c r="CA602" s="1296"/>
      <c r="CB602" s="1296"/>
      <c r="CC602" s="1296"/>
      <c r="CD602" s="1296"/>
      <c r="CE602" s="1586">
        <f t="shared" si="10"/>
        <v>0</v>
      </c>
      <c r="CF602" s="1586"/>
      <c r="CG602" s="1586"/>
      <c r="CH602" s="1586"/>
      <c r="CI602" s="1586"/>
      <c r="CJ602" s="1586">
        <f t="shared" si="11"/>
        <v>0</v>
      </c>
      <c r="CK602" s="1586"/>
      <c r="CL602" s="1586"/>
      <c r="CM602" s="1586"/>
      <c r="CN602" s="1586"/>
      <c r="CO602" s="1586">
        <f t="shared" si="12"/>
        <v>0</v>
      </c>
      <c r="CP602" s="1586"/>
      <c r="CQ602" s="1586"/>
      <c r="CR602" s="1586"/>
      <c r="CS602" s="1586"/>
      <c r="CT602" s="1586">
        <f t="shared" si="13"/>
        <v>0</v>
      </c>
      <c r="CU602" s="1586"/>
      <c r="CV602" s="1586"/>
      <c r="CW602" s="1586"/>
      <c r="CX602" s="1586"/>
      <c r="CY602" s="1586">
        <f t="shared" si="14"/>
        <v>0</v>
      </c>
      <c r="CZ602" s="1586"/>
      <c r="DA602" s="1586"/>
      <c r="DB602" s="1586"/>
      <c r="DC602" s="1586"/>
      <c r="DD602" s="1586">
        <f t="shared" si="15"/>
        <v>0</v>
      </c>
      <c r="DE602" s="1586"/>
      <c r="DF602" s="1586"/>
      <c r="DG602" s="1586"/>
      <c r="DH602" s="1586"/>
    </row>
    <row r="603" spans="1:112" ht="13">
      <c r="B603" s="12" t="s">
        <v>19</v>
      </c>
      <c r="G603" s="1087" t="s">
        <v>1659</v>
      </c>
      <c r="H603" s="1087"/>
      <c r="I603" s="1087"/>
      <c r="J603" s="1087"/>
      <c r="K603" s="1087"/>
      <c r="L603" s="1087"/>
      <c r="M603" s="1087"/>
      <c r="N603" s="1087"/>
      <c r="O603" s="1087"/>
      <c r="P603" s="1087"/>
      <c r="Q603" s="1087"/>
      <c r="R603" s="1087"/>
      <c r="U603" s="12" t="s">
        <v>19</v>
      </c>
      <c r="Z603" s="1086"/>
      <c r="AA603" s="1086"/>
      <c r="AB603" s="1086"/>
      <c r="AC603" s="1086"/>
      <c r="AD603" s="1086"/>
      <c r="AE603" s="1086"/>
      <c r="AF603" s="1086"/>
      <c r="AG603" s="1086"/>
      <c r="AH603" s="1086"/>
      <c r="AI603" s="1086"/>
      <c r="AJ603" s="1086"/>
      <c r="AK603" s="1086"/>
      <c r="AM603" s="58"/>
      <c r="AN603" s="58"/>
      <c r="AO603" s="58"/>
      <c r="AP603" s="58"/>
      <c r="AQ603" s="58"/>
      <c r="AR603" s="1261">
        <f t="shared" si="0"/>
        <v>0</v>
      </c>
      <c r="AS603" s="1262"/>
      <c r="AT603" s="1299">
        <f t="shared" si="1"/>
        <v>0</v>
      </c>
      <c r="AU603" s="1300"/>
      <c r="AV603" s="1261">
        <f t="shared" si="2"/>
        <v>0</v>
      </c>
      <c r="AW603" s="1262"/>
      <c r="AX603" s="1299">
        <f t="shared" si="3"/>
        <v>0</v>
      </c>
      <c r="AY603" s="1300"/>
      <c r="AZ603" s="58"/>
      <c r="BA603" s="1299">
        <f t="shared" si="4"/>
        <v>0</v>
      </c>
      <c r="BB603" s="1301"/>
      <c r="BC603" s="1301"/>
      <c r="BD603" s="1301"/>
      <c r="BE603" s="1300"/>
      <c r="BF603" s="1296">
        <f t="shared" si="5"/>
        <v>0</v>
      </c>
      <c r="BG603" s="1296"/>
      <c r="BH603" s="1296"/>
      <c r="BI603" s="1296"/>
      <c r="BJ603" s="1296"/>
      <c r="BK603" s="1296">
        <f t="shared" si="6"/>
        <v>0</v>
      </c>
      <c r="BL603" s="1296"/>
      <c r="BM603" s="1296"/>
      <c r="BN603" s="1296"/>
      <c r="BO603" s="1296"/>
      <c r="BP603" s="1296">
        <f t="shared" si="7"/>
        <v>0</v>
      </c>
      <c r="BQ603" s="1296"/>
      <c r="BR603" s="1296"/>
      <c r="BS603" s="1296"/>
      <c r="BT603" s="1296"/>
      <c r="BU603" s="1296">
        <f t="shared" si="8"/>
        <v>0</v>
      </c>
      <c r="BV603" s="1296"/>
      <c r="BW603" s="1296"/>
      <c r="BX603" s="1296"/>
      <c r="BY603" s="1296"/>
      <c r="BZ603" s="1296">
        <f t="shared" si="9"/>
        <v>0</v>
      </c>
      <c r="CA603" s="1296"/>
      <c r="CB603" s="1296"/>
      <c r="CC603" s="1296"/>
      <c r="CD603" s="1296"/>
      <c r="CE603" s="1586">
        <f t="shared" si="10"/>
        <v>0</v>
      </c>
      <c r="CF603" s="1586"/>
      <c r="CG603" s="1586"/>
      <c r="CH603" s="1586"/>
      <c r="CI603" s="1586"/>
      <c r="CJ603" s="1586">
        <f t="shared" si="11"/>
        <v>0</v>
      </c>
      <c r="CK603" s="1586"/>
      <c r="CL603" s="1586"/>
      <c r="CM603" s="1586"/>
      <c r="CN603" s="1586"/>
      <c r="CO603" s="1586">
        <f t="shared" si="12"/>
        <v>0</v>
      </c>
      <c r="CP603" s="1586"/>
      <c r="CQ603" s="1586"/>
      <c r="CR603" s="1586"/>
      <c r="CS603" s="1586"/>
      <c r="CT603" s="1586">
        <f t="shared" si="13"/>
        <v>0</v>
      </c>
      <c r="CU603" s="1586"/>
      <c r="CV603" s="1586"/>
      <c r="CW603" s="1586"/>
      <c r="CX603" s="1586"/>
      <c r="CY603" s="1586">
        <f t="shared" si="14"/>
        <v>0</v>
      </c>
      <c r="CZ603" s="1586"/>
      <c r="DA603" s="1586"/>
      <c r="DB603" s="1586"/>
      <c r="DC603" s="1586"/>
      <c r="DD603" s="1586">
        <f t="shared" si="15"/>
        <v>0</v>
      </c>
      <c r="DE603" s="1586"/>
      <c r="DF603" s="1586"/>
      <c r="DG603" s="1586"/>
      <c r="DH603" s="1586"/>
    </row>
    <row r="604" spans="1:112" ht="13">
      <c r="B604" s="12" t="s">
        <v>338</v>
      </c>
      <c r="G604" s="1160" t="s">
        <v>1842</v>
      </c>
      <c r="H604" s="1122"/>
      <c r="I604" s="1122"/>
      <c r="J604" s="1122"/>
      <c r="K604" s="1122"/>
      <c r="L604" s="1122"/>
      <c r="O604" s="140" t="s">
        <v>220</v>
      </c>
      <c r="P604" s="1155"/>
      <c r="Q604" s="1155"/>
      <c r="R604" s="1155"/>
      <c r="U604" s="12" t="s">
        <v>338</v>
      </c>
      <c r="Z604" s="1122"/>
      <c r="AA604" s="1122"/>
      <c r="AB604" s="1122"/>
      <c r="AC604" s="1122"/>
      <c r="AD604" s="1122"/>
      <c r="AE604" s="1122"/>
      <c r="AH604" s="140" t="s">
        <v>220</v>
      </c>
      <c r="AI604" s="1155"/>
      <c r="AJ604" s="1155"/>
      <c r="AK604" s="1155"/>
      <c r="AM604" s="58"/>
      <c r="AN604" s="58"/>
      <c r="AO604" s="58"/>
      <c r="AP604" s="58"/>
      <c r="AQ604" s="58"/>
      <c r="AR604" s="1261">
        <f t="shared" si="0"/>
        <v>0</v>
      </c>
      <c r="AS604" s="1262"/>
      <c r="AT604" s="1299">
        <f t="shared" si="1"/>
        <v>0</v>
      </c>
      <c r="AU604" s="1300"/>
      <c r="AV604" s="1261">
        <f t="shared" si="2"/>
        <v>0</v>
      </c>
      <c r="AW604" s="1262"/>
      <c r="AX604" s="1299">
        <f t="shared" si="3"/>
        <v>0</v>
      </c>
      <c r="AY604" s="1300"/>
      <c r="AZ604" s="58"/>
      <c r="BA604" s="1299">
        <f t="shared" si="4"/>
        <v>0</v>
      </c>
      <c r="BB604" s="1301"/>
      <c r="BC604" s="1301"/>
      <c r="BD604" s="1301"/>
      <c r="BE604" s="1300"/>
      <c r="BF604" s="1296">
        <f t="shared" si="5"/>
        <v>0</v>
      </c>
      <c r="BG604" s="1296"/>
      <c r="BH604" s="1296"/>
      <c r="BI604" s="1296"/>
      <c r="BJ604" s="1296"/>
      <c r="BK604" s="1296">
        <f t="shared" si="6"/>
        <v>0</v>
      </c>
      <c r="BL604" s="1296"/>
      <c r="BM604" s="1296"/>
      <c r="BN604" s="1296"/>
      <c r="BO604" s="1296"/>
      <c r="BP604" s="1296">
        <f t="shared" si="7"/>
        <v>0</v>
      </c>
      <c r="BQ604" s="1296"/>
      <c r="BR604" s="1296"/>
      <c r="BS604" s="1296"/>
      <c r="BT604" s="1296"/>
      <c r="BU604" s="1296">
        <f t="shared" si="8"/>
        <v>0</v>
      </c>
      <c r="BV604" s="1296"/>
      <c r="BW604" s="1296"/>
      <c r="BX604" s="1296"/>
      <c r="BY604" s="1296"/>
      <c r="BZ604" s="1296">
        <f t="shared" si="9"/>
        <v>0</v>
      </c>
      <c r="CA604" s="1296"/>
      <c r="CB604" s="1296"/>
      <c r="CC604" s="1296"/>
      <c r="CD604" s="1296"/>
      <c r="CE604" s="1586">
        <f t="shared" si="10"/>
        <v>0</v>
      </c>
      <c r="CF604" s="1586"/>
      <c r="CG604" s="1586"/>
      <c r="CH604" s="1586"/>
      <c r="CI604" s="1586"/>
      <c r="CJ604" s="1586">
        <f t="shared" si="11"/>
        <v>0</v>
      </c>
      <c r="CK604" s="1586"/>
      <c r="CL604" s="1586"/>
      <c r="CM604" s="1586"/>
      <c r="CN604" s="1586"/>
      <c r="CO604" s="1586">
        <f t="shared" si="12"/>
        <v>0</v>
      </c>
      <c r="CP604" s="1586"/>
      <c r="CQ604" s="1586"/>
      <c r="CR604" s="1586"/>
      <c r="CS604" s="1586"/>
      <c r="CT604" s="1586">
        <f t="shared" si="13"/>
        <v>0</v>
      </c>
      <c r="CU604" s="1586"/>
      <c r="CV604" s="1586"/>
      <c r="CW604" s="1586"/>
      <c r="CX604" s="1586"/>
      <c r="CY604" s="1586">
        <f t="shared" si="14"/>
        <v>0</v>
      </c>
      <c r="CZ604" s="1586"/>
      <c r="DA604" s="1586"/>
      <c r="DB604" s="1586"/>
      <c r="DC604" s="1586"/>
      <c r="DD604" s="1586">
        <f t="shared" si="15"/>
        <v>0</v>
      </c>
      <c r="DE604" s="1586"/>
      <c r="DF604" s="1586"/>
      <c r="DG604" s="1586"/>
      <c r="DH604" s="1586"/>
    </row>
    <row r="605" spans="1:112" ht="13">
      <c r="B605" s="12" t="s">
        <v>20</v>
      </c>
      <c r="H605" s="1087"/>
      <c r="I605" s="1087"/>
      <c r="J605" s="1087"/>
      <c r="K605" s="1087"/>
      <c r="L605" s="1087"/>
      <c r="M605" s="1087"/>
      <c r="N605" s="1087"/>
      <c r="O605" s="1087"/>
      <c r="P605" s="1087"/>
      <c r="Q605" s="1087"/>
      <c r="R605" s="1087"/>
      <c r="U605" s="12" t="s">
        <v>20</v>
      </c>
      <c r="AA605" s="1087"/>
      <c r="AB605" s="1087"/>
      <c r="AC605" s="1087"/>
      <c r="AD605" s="1087"/>
      <c r="AE605" s="1087"/>
      <c r="AF605" s="1087"/>
      <c r="AG605" s="1087"/>
      <c r="AH605" s="1087"/>
      <c r="AI605" s="1087"/>
      <c r="AJ605" s="1087"/>
      <c r="AK605" s="1087"/>
      <c r="AM605" s="58"/>
      <c r="AN605" s="58"/>
      <c r="AO605" s="58"/>
      <c r="AP605" s="58"/>
      <c r="AQ605" s="58"/>
      <c r="AR605" s="1261">
        <f t="shared" si="0"/>
        <v>0</v>
      </c>
      <c r="AS605" s="1262"/>
      <c r="AT605" s="1299">
        <f t="shared" si="1"/>
        <v>0</v>
      </c>
      <c r="AU605" s="1300"/>
      <c r="AV605" s="1261">
        <f t="shared" si="2"/>
        <v>0</v>
      </c>
      <c r="AW605" s="1262"/>
      <c r="AX605" s="1299">
        <f t="shared" si="3"/>
        <v>0</v>
      </c>
      <c r="AY605" s="1300"/>
      <c r="AZ605" s="58"/>
      <c r="BA605" s="1299">
        <f t="shared" si="4"/>
        <v>0</v>
      </c>
      <c r="BB605" s="1301"/>
      <c r="BC605" s="1301"/>
      <c r="BD605" s="1301"/>
      <c r="BE605" s="1300"/>
      <c r="BF605" s="1296">
        <f t="shared" si="5"/>
        <v>0</v>
      </c>
      <c r="BG605" s="1296"/>
      <c r="BH605" s="1296"/>
      <c r="BI605" s="1296"/>
      <c r="BJ605" s="1296"/>
      <c r="BK605" s="1296">
        <f t="shared" si="6"/>
        <v>0</v>
      </c>
      <c r="BL605" s="1296"/>
      <c r="BM605" s="1296"/>
      <c r="BN605" s="1296"/>
      <c r="BO605" s="1296"/>
      <c r="BP605" s="1296">
        <f t="shared" si="7"/>
        <v>0</v>
      </c>
      <c r="BQ605" s="1296"/>
      <c r="BR605" s="1296"/>
      <c r="BS605" s="1296"/>
      <c r="BT605" s="1296"/>
      <c r="BU605" s="1296">
        <f t="shared" si="8"/>
        <v>0</v>
      </c>
      <c r="BV605" s="1296"/>
      <c r="BW605" s="1296"/>
      <c r="BX605" s="1296"/>
      <c r="BY605" s="1296"/>
      <c r="BZ605" s="1296">
        <f t="shared" si="9"/>
        <v>0</v>
      </c>
      <c r="CA605" s="1296"/>
      <c r="CB605" s="1296"/>
      <c r="CC605" s="1296"/>
      <c r="CD605" s="1296"/>
      <c r="CE605" s="1586">
        <f t="shared" si="10"/>
        <v>0</v>
      </c>
      <c r="CF605" s="1586"/>
      <c r="CG605" s="1586"/>
      <c r="CH605" s="1586"/>
      <c r="CI605" s="1586"/>
      <c r="CJ605" s="1586">
        <f t="shared" si="11"/>
        <v>0</v>
      </c>
      <c r="CK605" s="1586"/>
      <c r="CL605" s="1586"/>
      <c r="CM605" s="1586"/>
      <c r="CN605" s="1586"/>
      <c r="CO605" s="1586">
        <f t="shared" si="12"/>
        <v>0</v>
      </c>
      <c r="CP605" s="1586"/>
      <c r="CQ605" s="1586"/>
      <c r="CR605" s="1586"/>
      <c r="CS605" s="1586"/>
      <c r="CT605" s="1586">
        <f t="shared" si="13"/>
        <v>0</v>
      </c>
      <c r="CU605" s="1586"/>
      <c r="CV605" s="1586"/>
      <c r="CW605" s="1586"/>
      <c r="CX605" s="1586"/>
      <c r="CY605" s="1586">
        <f t="shared" si="14"/>
        <v>0</v>
      </c>
      <c r="CZ605" s="1586"/>
      <c r="DA605" s="1586"/>
      <c r="DB605" s="1586"/>
      <c r="DC605" s="1586"/>
      <c r="DD605" s="1586">
        <f t="shared" si="15"/>
        <v>0</v>
      </c>
      <c r="DE605" s="1586"/>
      <c r="DF605" s="1586"/>
      <c r="DG605" s="1586"/>
      <c r="DH605" s="1586"/>
    </row>
    <row r="606" spans="1:112" ht="13">
      <c r="B606" s="12" t="s">
        <v>22</v>
      </c>
      <c r="N606" s="1116" t="s">
        <v>592</v>
      </c>
      <c r="O606" s="1116"/>
      <c r="U606" s="12" t="s">
        <v>22</v>
      </c>
      <c r="AG606" s="1116" t="s">
        <v>723</v>
      </c>
      <c r="AH606" s="1116"/>
      <c r="AM606" s="58"/>
      <c r="AN606" s="58"/>
      <c r="AO606" s="58"/>
      <c r="AP606" s="58"/>
      <c r="AQ606" s="58"/>
      <c r="AR606" s="1261">
        <f t="shared" si="0"/>
        <v>0</v>
      </c>
      <c r="AS606" s="1262"/>
      <c r="AT606" s="1299">
        <f t="shared" si="1"/>
        <v>0</v>
      </c>
      <c r="AU606" s="1300"/>
      <c r="AV606" s="1261">
        <f t="shared" si="2"/>
        <v>0</v>
      </c>
      <c r="AW606" s="1262"/>
      <c r="AX606" s="1299">
        <f t="shared" si="3"/>
        <v>0</v>
      </c>
      <c r="AY606" s="1300"/>
      <c r="AZ606" s="58"/>
      <c r="BA606" s="1299">
        <f t="shared" si="4"/>
        <v>0</v>
      </c>
      <c r="BB606" s="1301"/>
      <c r="BC606" s="1301"/>
      <c r="BD606" s="1301"/>
      <c r="BE606" s="1300"/>
      <c r="BF606" s="1296">
        <f t="shared" si="5"/>
        <v>0</v>
      </c>
      <c r="BG606" s="1296"/>
      <c r="BH606" s="1296"/>
      <c r="BI606" s="1296"/>
      <c r="BJ606" s="1296"/>
      <c r="BK606" s="1296">
        <f t="shared" si="6"/>
        <v>0</v>
      </c>
      <c r="BL606" s="1296"/>
      <c r="BM606" s="1296"/>
      <c r="BN606" s="1296"/>
      <c r="BO606" s="1296"/>
      <c r="BP606" s="1296">
        <f t="shared" si="7"/>
        <v>0</v>
      </c>
      <c r="BQ606" s="1296"/>
      <c r="BR606" s="1296"/>
      <c r="BS606" s="1296"/>
      <c r="BT606" s="1296"/>
      <c r="BU606" s="1296">
        <f t="shared" si="8"/>
        <v>0</v>
      </c>
      <c r="BV606" s="1296"/>
      <c r="BW606" s="1296"/>
      <c r="BX606" s="1296"/>
      <c r="BY606" s="1296"/>
      <c r="BZ606" s="1296">
        <f t="shared" si="9"/>
        <v>0</v>
      </c>
      <c r="CA606" s="1296"/>
      <c r="CB606" s="1296"/>
      <c r="CC606" s="1296"/>
      <c r="CD606" s="1296"/>
      <c r="CE606" s="1586">
        <f t="shared" si="10"/>
        <v>0</v>
      </c>
      <c r="CF606" s="1586"/>
      <c r="CG606" s="1586"/>
      <c r="CH606" s="1586"/>
      <c r="CI606" s="1586"/>
      <c r="CJ606" s="1586">
        <f t="shared" si="11"/>
        <v>0</v>
      </c>
      <c r="CK606" s="1586"/>
      <c r="CL606" s="1586"/>
      <c r="CM606" s="1586"/>
      <c r="CN606" s="1586"/>
      <c r="CO606" s="1586">
        <f t="shared" si="12"/>
        <v>0</v>
      </c>
      <c r="CP606" s="1586"/>
      <c r="CQ606" s="1586"/>
      <c r="CR606" s="1586"/>
      <c r="CS606" s="1586"/>
      <c r="CT606" s="1586">
        <f t="shared" si="13"/>
        <v>0</v>
      </c>
      <c r="CU606" s="1586"/>
      <c r="CV606" s="1586"/>
      <c r="CW606" s="1586"/>
      <c r="CX606" s="1586"/>
      <c r="CY606" s="1586">
        <f t="shared" si="14"/>
        <v>0</v>
      </c>
      <c r="CZ606" s="1586"/>
      <c r="DA606" s="1586"/>
      <c r="DB606" s="1586"/>
      <c r="DC606" s="1586"/>
      <c r="DD606" s="1586">
        <f t="shared" si="15"/>
        <v>0</v>
      </c>
      <c r="DE606" s="1586"/>
      <c r="DF606" s="1586"/>
      <c r="DG606" s="1586"/>
      <c r="DH606" s="1586"/>
    </row>
    <row r="607" spans="1:112" ht="13">
      <c r="AM607" s="58"/>
      <c r="AN607" s="58"/>
      <c r="AO607" s="58"/>
      <c r="AP607" s="58"/>
      <c r="AQ607" s="58"/>
      <c r="AR607" s="1261">
        <f t="shared" si="0"/>
        <v>0</v>
      </c>
      <c r="AS607" s="1262"/>
      <c r="AT607" s="1299">
        <f t="shared" si="1"/>
        <v>0</v>
      </c>
      <c r="AU607" s="1300"/>
      <c r="AV607" s="1261">
        <f t="shared" si="2"/>
        <v>0</v>
      </c>
      <c r="AW607" s="1262"/>
      <c r="AX607" s="1299">
        <f t="shared" si="3"/>
        <v>0</v>
      </c>
      <c r="AY607" s="1300"/>
      <c r="AZ607" s="58"/>
      <c r="BA607" s="1299">
        <f t="shared" si="4"/>
        <v>0</v>
      </c>
      <c r="BB607" s="1301"/>
      <c r="BC607" s="1301"/>
      <c r="BD607" s="1301"/>
      <c r="BE607" s="1300"/>
      <c r="BF607" s="1296">
        <f t="shared" si="5"/>
        <v>0</v>
      </c>
      <c r="BG607" s="1296"/>
      <c r="BH607" s="1296"/>
      <c r="BI607" s="1296"/>
      <c r="BJ607" s="1296"/>
      <c r="BK607" s="1296">
        <f t="shared" si="6"/>
        <v>0</v>
      </c>
      <c r="BL607" s="1296"/>
      <c r="BM607" s="1296"/>
      <c r="BN607" s="1296"/>
      <c r="BO607" s="1296"/>
      <c r="BP607" s="1296">
        <f t="shared" si="7"/>
        <v>0</v>
      </c>
      <c r="BQ607" s="1296"/>
      <c r="BR607" s="1296"/>
      <c r="BS607" s="1296"/>
      <c r="BT607" s="1296"/>
      <c r="BU607" s="1296">
        <f t="shared" si="8"/>
        <v>0</v>
      </c>
      <c r="BV607" s="1296"/>
      <c r="BW607" s="1296"/>
      <c r="BX607" s="1296"/>
      <c r="BY607" s="1296"/>
      <c r="BZ607" s="1296">
        <f t="shared" si="9"/>
        <v>0</v>
      </c>
      <c r="CA607" s="1296"/>
      <c r="CB607" s="1296"/>
      <c r="CC607" s="1296"/>
      <c r="CD607" s="1296"/>
      <c r="CE607" s="1586">
        <f t="shared" si="10"/>
        <v>0</v>
      </c>
      <c r="CF607" s="1586"/>
      <c r="CG607" s="1586"/>
      <c r="CH607" s="1586"/>
      <c r="CI607" s="1586"/>
      <c r="CJ607" s="1586">
        <f t="shared" si="11"/>
        <v>0</v>
      </c>
      <c r="CK607" s="1586"/>
      <c r="CL607" s="1586"/>
      <c r="CM607" s="1586"/>
      <c r="CN607" s="1586"/>
      <c r="CO607" s="1586">
        <f t="shared" si="12"/>
        <v>0</v>
      </c>
      <c r="CP607" s="1586"/>
      <c r="CQ607" s="1586"/>
      <c r="CR607" s="1586"/>
      <c r="CS607" s="1586"/>
      <c r="CT607" s="1586">
        <f t="shared" si="13"/>
        <v>0</v>
      </c>
      <c r="CU607" s="1586"/>
      <c r="CV607" s="1586"/>
      <c r="CW607" s="1586"/>
      <c r="CX607" s="1586"/>
      <c r="CY607" s="1586">
        <f t="shared" si="14"/>
        <v>0</v>
      </c>
      <c r="CZ607" s="1586"/>
      <c r="DA607" s="1586"/>
      <c r="DB607" s="1586"/>
      <c r="DC607" s="1586"/>
      <c r="DD607" s="1586">
        <f t="shared" si="15"/>
        <v>0</v>
      </c>
      <c r="DE607" s="1586"/>
      <c r="DF607" s="1586"/>
      <c r="DG607" s="1586"/>
      <c r="DH607" s="1586"/>
    </row>
    <row r="608" spans="1:112" ht="13">
      <c r="A608" s="1313" t="s">
        <v>591</v>
      </c>
      <c r="B608" s="1313"/>
      <c r="C608" s="1313"/>
      <c r="D608" s="1313"/>
      <c r="E608" s="1313"/>
      <c r="F608" s="1313"/>
      <c r="G608" s="1313"/>
      <c r="H608" s="1313"/>
      <c r="I608" s="1313"/>
      <c r="J608" s="1313"/>
      <c r="K608" s="1313"/>
      <c r="L608" s="1313"/>
      <c r="M608" s="1313"/>
      <c r="N608" s="1313"/>
      <c r="O608" s="1313"/>
      <c r="P608" s="1313"/>
      <c r="Q608" s="1313"/>
      <c r="R608" s="1313"/>
      <c r="S608" s="1313"/>
      <c r="T608" s="1313"/>
      <c r="U608" s="1313"/>
      <c r="V608" s="1313"/>
      <c r="W608" s="1313"/>
      <c r="X608" s="1313"/>
      <c r="Y608" s="1313"/>
      <c r="Z608" s="1313"/>
      <c r="AA608" s="1313"/>
      <c r="AB608" s="1313"/>
      <c r="AC608" s="1313"/>
      <c r="AD608" s="1313"/>
      <c r="AE608" s="1313"/>
      <c r="AF608" s="1313"/>
      <c r="AG608" s="1313"/>
      <c r="AH608" s="1313"/>
      <c r="AI608" s="1313"/>
      <c r="AJ608" s="1313"/>
      <c r="AK608" s="1313"/>
      <c r="AL608" s="1313"/>
      <c r="AM608" s="58"/>
      <c r="AN608" s="58"/>
      <c r="AO608" s="58"/>
      <c r="AP608" s="58"/>
      <c r="AQ608" s="58"/>
      <c r="AR608" s="1261">
        <f t="shared" si="0"/>
        <v>0</v>
      </c>
      <c r="AS608" s="1262"/>
      <c r="AT608" s="1299">
        <f t="shared" si="1"/>
        <v>0</v>
      </c>
      <c r="AU608" s="1300"/>
      <c r="AV608" s="1261">
        <f t="shared" si="2"/>
        <v>0</v>
      </c>
      <c r="AW608" s="1262"/>
      <c r="AX608" s="1299">
        <f t="shared" si="3"/>
        <v>0</v>
      </c>
      <c r="AY608" s="1300"/>
      <c r="AZ608" s="58"/>
      <c r="BA608" s="1299">
        <f t="shared" si="4"/>
        <v>0</v>
      </c>
      <c r="BB608" s="1301"/>
      <c r="BC608" s="1301"/>
      <c r="BD608" s="1301"/>
      <c r="BE608" s="1300"/>
      <c r="BF608" s="1296">
        <f t="shared" si="5"/>
        <v>0</v>
      </c>
      <c r="BG608" s="1296"/>
      <c r="BH608" s="1296"/>
      <c r="BI608" s="1296"/>
      <c r="BJ608" s="1296"/>
      <c r="BK608" s="1296">
        <f t="shared" si="6"/>
        <v>0</v>
      </c>
      <c r="BL608" s="1296"/>
      <c r="BM608" s="1296"/>
      <c r="BN608" s="1296"/>
      <c r="BO608" s="1296"/>
      <c r="BP608" s="1296">
        <f t="shared" si="7"/>
        <v>0</v>
      </c>
      <c r="BQ608" s="1296"/>
      <c r="BR608" s="1296"/>
      <c r="BS608" s="1296"/>
      <c r="BT608" s="1296"/>
      <c r="BU608" s="1296">
        <f t="shared" si="8"/>
        <v>0</v>
      </c>
      <c r="BV608" s="1296"/>
      <c r="BW608" s="1296"/>
      <c r="BX608" s="1296"/>
      <c r="BY608" s="1296"/>
      <c r="BZ608" s="1296">
        <f t="shared" si="9"/>
        <v>0</v>
      </c>
      <c r="CA608" s="1296"/>
      <c r="CB608" s="1296"/>
      <c r="CC608" s="1296"/>
      <c r="CD608" s="1296"/>
      <c r="CE608" s="1586">
        <f t="shared" si="10"/>
        <v>0</v>
      </c>
      <c r="CF608" s="1586"/>
      <c r="CG608" s="1586"/>
      <c r="CH608" s="1586"/>
      <c r="CI608" s="1586"/>
      <c r="CJ608" s="1586">
        <f t="shared" si="11"/>
        <v>0</v>
      </c>
      <c r="CK608" s="1586"/>
      <c r="CL608" s="1586"/>
      <c r="CM608" s="1586"/>
      <c r="CN608" s="1586"/>
      <c r="CO608" s="1586">
        <f t="shared" si="12"/>
        <v>0</v>
      </c>
      <c r="CP608" s="1586"/>
      <c r="CQ608" s="1586"/>
      <c r="CR608" s="1586"/>
      <c r="CS608" s="1586"/>
      <c r="CT608" s="1586">
        <f t="shared" si="13"/>
        <v>0</v>
      </c>
      <c r="CU608" s="1586"/>
      <c r="CV608" s="1586"/>
      <c r="CW608" s="1586"/>
      <c r="CX608" s="1586"/>
      <c r="CY608" s="1586">
        <f t="shared" si="14"/>
        <v>0</v>
      </c>
      <c r="CZ608" s="1586"/>
      <c r="DA608" s="1586"/>
      <c r="DB608" s="1586"/>
      <c r="DC608" s="1586"/>
      <c r="DD608" s="1586">
        <f t="shared" si="15"/>
        <v>0</v>
      </c>
      <c r="DE608" s="1586"/>
      <c r="DF608" s="1586"/>
      <c r="DG608" s="1586"/>
      <c r="DH608" s="1586"/>
    </row>
    <row r="609" spans="1:112" ht="14" thickBot="1">
      <c r="A609" s="970"/>
      <c r="B609" s="970"/>
      <c r="C609" s="970"/>
      <c r="D609" s="970"/>
      <c r="E609" s="970"/>
      <c r="F609" s="970"/>
      <c r="G609" s="970"/>
      <c r="H609" s="970"/>
      <c r="I609" s="970"/>
      <c r="J609" s="970"/>
      <c r="K609" s="970"/>
      <c r="L609" s="970"/>
      <c r="M609" s="970"/>
      <c r="N609" s="970"/>
      <c r="O609" s="970"/>
      <c r="P609" s="970"/>
      <c r="Q609" s="970"/>
      <c r="R609" s="970"/>
      <c r="S609" s="970"/>
      <c r="T609" s="970"/>
      <c r="U609" s="970"/>
      <c r="V609" s="970"/>
      <c r="W609" s="970"/>
      <c r="X609" s="970"/>
      <c r="Y609" s="970"/>
      <c r="Z609" s="970"/>
      <c r="AA609" s="970"/>
      <c r="AB609" s="970"/>
      <c r="AC609" s="970"/>
      <c r="AD609" s="970"/>
      <c r="AE609" s="970"/>
      <c r="AF609" s="970"/>
      <c r="AG609" s="970"/>
      <c r="AH609" s="970"/>
      <c r="AI609" s="970"/>
      <c r="AJ609" s="970"/>
      <c r="AK609" s="970"/>
      <c r="AL609" s="970"/>
      <c r="AM609" s="58"/>
      <c r="AN609" s="58"/>
      <c r="AO609" s="58"/>
      <c r="AP609" s="58"/>
      <c r="AQ609" s="58"/>
      <c r="AR609" s="1261">
        <f t="shared" si="0"/>
        <v>0</v>
      </c>
      <c r="AS609" s="1262"/>
      <c r="AT609" s="1299">
        <f t="shared" si="1"/>
        <v>0</v>
      </c>
      <c r="AU609" s="1300"/>
      <c r="AV609" s="1261">
        <f t="shared" si="2"/>
        <v>0</v>
      </c>
      <c r="AW609" s="1262"/>
      <c r="AX609" s="1299">
        <f t="shared" si="3"/>
        <v>0</v>
      </c>
      <c r="AY609" s="1300"/>
      <c r="AZ609" s="58"/>
      <c r="BA609" s="1299">
        <f t="shared" si="4"/>
        <v>0</v>
      </c>
      <c r="BB609" s="1301"/>
      <c r="BC609" s="1301"/>
      <c r="BD609" s="1301"/>
      <c r="BE609" s="1300"/>
      <c r="BF609" s="1296">
        <f t="shared" si="5"/>
        <v>0</v>
      </c>
      <c r="BG609" s="1296"/>
      <c r="BH609" s="1296"/>
      <c r="BI609" s="1296"/>
      <c r="BJ609" s="1296"/>
      <c r="BK609" s="1296">
        <f t="shared" si="6"/>
        <v>0</v>
      </c>
      <c r="BL609" s="1296"/>
      <c r="BM609" s="1296"/>
      <c r="BN609" s="1296"/>
      <c r="BO609" s="1296"/>
      <c r="BP609" s="1296">
        <f t="shared" si="7"/>
        <v>0</v>
      </c>
      <c r="BQ609" s="1296"/>
      <c r="BR609" s="1296"/>
      <c r="BS609" s="1296"/>
      <c r="BT609" s="1296"/>
      <c r="BU609" s="1296">
        <f t="shared" si="8"/>
        <v>0</v>
      </c>
      <c r="BV609" s="1296"/>
      <c r="BW609" s="1296"/>
      <c r="BX609" s="1296"/>
      <c r="BY609" s="1296"/>
      <c r="BZ609" s="1296">
        <f t="shared" si="9"/>
        <v>0</v>
      </c>
      <c r="CA609" s="1296"/>
      <c r="CB609" s="1296"/>
      <c r="CC609" s="1296"/>
      <c r="CD609" s="1296"/>
      <c r="CE609" s="1586">
        <f t="shared" si="10"/>
        <v>0</v>
      </c>
      <c r="CF609" s="1586"/>
      <c r="CG609" s="1586"/>
      <c r="CH609" s="1586"/>
      <c r="CI609" s="1586"/>
      <c r="CJ609" s="1586">
        <f t="shared" si="11"/>
        <v>0</v>
      </c>
      <c r="CK609" s="1586"/>
      <c r="CL609" s="1586"/>
      <c r="CM609" s="1586"/>
      <c r="CN609" s="1586"/>
      <c r="CO609" s="1586">
        <f t="shared" si="12"/>
        <v>0</v>
      </c>
      <c r="CP609" s="1586"/>
      <c r="CQ609" s="1586"/>
      <c r="CR609" s="1586"/>
      <c r="CS609" s="1586"/>
      <c r="CT609" s="1586">
        <f t="shared" si="13"/>
        <v>0</v>
      </c>
      <c r="CU609" s="1586"/>
      <c r="CV609" s="1586"/>
      <c r="CW609" s="1586"/>
      <c r="CX609" s="1586"/>
      <c r="CY609" s="1586">
        <f t="shared" si="14"/>
        <v>0</v>
      </c>
      <c r="CZ609" s="1586"/>
      <c r="DA609" s="1586"/>
      <c r="DB609" s="1586"/>
      <c r="DC609" s="1586"/>
      <c r="DD609" s="1586">
        <f t="shared" si="15"/>
        <v>0</v>
      </c>
      <c r="DE609" s="1586"/>
      <c r="DF609" s="1586"/>
      <c r="DG609" s="1586"/>
      <c r="DH609" s="1586"/>
    </row>
    <row r="610" spans="1:112" ht="14" thickTop="1">
      <c r="A610" s="25"/>
      <c r="B610" s="25"/>
      <c r="C610" s="25"/>
      <c r="D610" s="25"/>
      <c r="E610" s="25"/>
      <c r="F610" s="25"/>
      <c r="G610" s="3"/>
      <c r="H610" s="25"/>
      <c r="AM610" s="58"/>
      <c r="AN610" s="58"/>
      <c r="AO610" s="58"/>
      <c r="AP610" s="58"/>
      <c r="AQ610" s="58"/>
      <c r="AR610" s="1261">
        <f t="shared" si="0"/>
        <v>0</v>
      </c>
      <c r="AS610" s="1262"/>
      <c r="AT610" s="1299">
        <f t="shared" si="1"/>
        <v>0</v>
      </c>
      <c r="AU610" s="1300"/>
      <c r="AV610" s="1261">
        <f t="shared" si="2"/>
        <v>0</v>
      </c>
      <c r="AW610" s="1262"/>
      <c r="AX610" s="1299">
        <f t="shared" si="3"/>
        <v>0</v>
      </c>
      <c r="AY610" s="1300"/>
      <c r="AZ610" s="58"/>
      <c r="BA610" s="1299">
        <f t="shared" si="4"/>
        <v>0</v>
      </c>
      <c r="BB610" s="1301"/>
      <c r="BC610" s="1301"/>
      <c r="BD610" s="1301"/>
      <c r="BE610" s="1300"/>
      <c r="BF610" s="1296">
        <f t="shared" si="5"/>
        <v>0</v>
      </c>
      <c r="BG610" s="1296"/>
      <c r="BH610" s="1296"/>
      <c r="BI610" s="1296"/>
      <c r="BJ610" s="1296"/>
      <c r="BK610" s="1296">
        <f t="shared" si="6"/>
        <v>0</v>
      </c>
      <c r="BL610" s="1296"/>
      <c r="BM610" s="1296"/>
      <c r="BN610" s="1296"/>
      <c r="BO610" s="1296"/>
      <c r="BP610" s="1296">
        <f t="shared" si="7"/>
        <v>0</v>
      </c>
      <c r="BQ610" s="1296"/>
      <c r="BR610" s="1296"/>
      <c r="BS610" s="1296"/>
      <c r="BT610" s="1296"/>
      <c r="BU610" s="1296">
        <f t="shared" si="8"/>
        <v>0</v>
      </c>
      <c r="BV610" s="1296"/>
      <c r="BW610" s="1296"/>
      <c r="BX610" s="1296"/>
      <c r="BY610" s="1296"/>
      <c r="BZ610" s="1296">
        <f t="shared" si="9"/>
        <v>0</v>
      </c>
      <c r="CA610" s="1296"/>
      <c r="CB610" s="1296"/>
      <c r="CC610" s="1296"/>
      <c r="CD610" s="1296"/>
      <c r="CE610" s="1586">
        <f t="shared" si="10"/>
        <v>0</v>
      </c>
      <c r="CF610" s="1586"/>
      <c r="CG610" s="1586"/>
      <c r="CH610" s="1586"/>
      <c r="CI610" s="1586"/>
      <c r="CJ610" s="1586">
        <f t="shared" si="11"/>
        <v>0</v>
      </c>
      <c r="CK610" s="1586"/>
      <c r="CL610" s="1586"/>
      <c r="CM610" s="1586"/>
      <c r="CN610" s="1586"/>
      <c r="CO610" s="1586">
        <f t="shared" si="12"/>
        <v>0</v>
      </c>
      <c r="CP610" s="1586"/>
      <c r="CQ610" s="1586"/>
      <c r="CR610" s="1586"/>
      <c r="CS610" s="1586"/>
      <c r="CT610" s="1586">
        <f t="shared" si="13"/>
        <v>0</v>
      </c>
      <c r="CU610" s="1586"/>
      <c r="CV610" s="1586"/>
      <c r="CW610" s="1586"/>
      <c r="CX610" s="1586"/>
      <c r="CY610" s="1586">
        <f t="shared" si="14"/>
        <v>0</v>
      </c>
      <c r="CZ610" s="1586"/>
      <c r="DA610" s="1586"/>
      <c r="DB610" s="1586"/>
      <c r="DC610" s="1586"/>
      <c r="DD610" s="1586">
        <f t="shared" si="15"/>
        <v>0</v>
      </c>
      <c r="DE610" s="1586"/>
      <c r="DF610" s="1586"/>
      <c r="DG610" s="1586"/>
      <c r="DH610" s="1586"/>
    </row>
    <row r="611" spans="1:112" ht="13">
      <c r="A611" s="50" t="s">
        <v>341</v>
      </c>
      <c r="B611" s="50"/>
      <c r="C611" s="50" t="s">
        <v>23</v>
      </c>
      <c r="AM611" s="58"/>
      <c r="AN611" s="58"/>
      <c r="AO611" s="58"/>
      <c r="AP611" s="58"/>
      <c r="AQ611" s="58"/>
      <c r="AR611" s="1261">
        <f t="shared" si="0"/>
        <v>0</v>
      </c>
      <c r="AS611" s="1262"/>
      <c r="AT611" s="1299">
        <f t="shared" si="1"/>
        <v>0</v>
      </c>
      <c r="AU611" s="1300"/>
      <c r="AV611" s="1261">
        <f t="shared" si="2"/>
        <v>0</v>
      </c>
      <c r="AW611" s="1262"/>
      <c r="AX611" s="1299">
        <f t="shared" si="3"/>
        <v>0</v>
      </c>
      <c r="AY611" s="1300"/>
      <c r="AZ611" s="58"/>
      <c r="BA611" s="1299">
        <f t="shared" si="4"/>
        <v>0</v>
      </c>
      <c r="BB611" s="1301"/>
      <c r="BC611" s="1301"/>
      <c r="BD611" s="1301"/>
      <c r="BE611" s="1300"/>
      <c r="BF611" s="1296">
        <f t="shared" si="5"/>
        <v>0</v>
      </c>
      <c r="BG611" s="1296"/>
      <c r="BH611" s="1296"/>
      <c r="BI611" s="1296"/>
      <c r="BJ611" s="1296"/>
      <c r="BK611" s="1296">
        <f t="shared" si="6"/>
        <v>0</v>
      </c>
      <c r="BL611" s="1296"/>
      <c r="BM611" s="1296"/>
      <c r="BN611" s="1296"/>
      <c r="BO611" s="1296"/>
      <c r="BP611" s="1296">
        <f t="shared" si="7"/>
        <v>0</v>
      </c>
      <c r="BQ611" s="1296"/>
      <c r="BR611" s="1296"/>
      <c r="BS611" s="1296"/>
      <c r="BT611" s="1296"/>
      <c r="BU611" s="1296">
        <f t="shared" si="8"/>
        <v>0</v>
      </c>
      <c r="BV611" s="1296"/>
      <c r="BW611" s="1296"/>
      <c r="BX611" s="1296"/>
      <c r="BY611" s="1296"/>
      <c r="BZ611" s="1296">
        <f t="shared" si="9"/>
        <v>0</v>
      </c>
      <c r="CA611" s="1296"/>
      <c r="CB611" s="1296"/>
      <c r="CC611" s="1296"/>
      <c r="CD611" s="1296"/>
      <c r="CE611" s="1586">
        <f t="shared" si="10"/>
        <v>0</v>
      </c>
      <c r="CF611" s="1586"/>
      <c r="CG611" s="1586"/>
      <c r="CH611" s="1586"/>
      <c r="CI611" s="1586"/>
      <c r="CJ611" s="1586">
        <f t="shared" si="11"/>
        <v>0</v>
      </c>
      <c r="CK611" s="1586"/>
      <c r="CL611" s="1586"/>
      <c r="CM611" s="1586"/>
      <c r="CN611" s="1586"/>
      <c r="CO611" s="1586">
        <f t="shared" si="12"/>
        <v>0</v>
      </c>
      <c r="CP611" s="1586"/>
      <c r="CQ611" s="1586"/>
      <c r="CR611" s="1586"/>
      <c r="CS611" s="1586"/>
      <c r="CT611" s="1586">
        <f t="shared" si="13"/>
        <v>0</v>
      </c>
      <c r="CU611" s="1586"/>
      <c r="CV611" s="1586"/>
      <c r="CW611" s="1586"/>
      <c r="CX611" s="1586"/>
      <c r="CY611" s="1586">
        <f t="shared" si="14"/>
        <v>0</v>
      </c>
      <c r="CZ611" s="1586"/>
      <c r="DA611" s="1586"/>
      <c r="DB611" s="1586"/>
      <c r="DC611" s="1586"/>
      <c r="DD611" s="1586">
        <f t="shared" si="15"/>
        <v>0</v>
      </c>
      <c r="DE611" s="1586"/>
      <c r="DF611" s="1586"/>
      <c r="DG611" s="1586"/>
      <c r="DH611" s="1586"/>
    </row>
    <row r="612" spans="1:112" ht="13">
      <c r="A612" s="50"/>
      <c r="B612" s="50"/>
      <c r="C612" s="50"/>
      <c r="AM612" s="58"/>
      <c r="AN612" s="58"/>
      <c r="AO612" s="58"/>
      <c r="AP612" s="58"/>
      <c r="AQ612" s="58"/>
      <c r="AR612" s="1261">
        <f t="shared" si="0"/>
        <v>0</v>
      </c>
      <c r="AS612" s="1262"/>
      <c r="AT612" s="1299">
        <f t="shared" si="1"/>
        <v>0</v>
      </c>
      <c r="AU612" s="1300"/>
      <c r="AV612" s="1261">
        <f t="shared" si="2"/>
        <v>0</v>
      </c>
      <c r="AW612" s="1262"/>
      <c r="AX612" s="1299">
        <f t="shared" si="3"/>
        <v>0</v>
      </c>
      <c r="AY612" s="1300"/>
      <c r="AZ612" s="58"/>
      <c r="BA612" s="1299">
        <f t="shared" si="4"/>
        <v>0</v>
      </c>
      <c r="BB612" s="1301"/>
      <c r="BC612" s="1301"/>
      <c r="BD612" s="1301"/>
      <c r="BE612" s="1300"/>
      <c r="BF612" s="1296">
        <f t="shared" si="5"/>
        <v>0</v>
      </c>
      <c r="BG612" s="1296"/>
      <c r="BH612" s="1296"/>
      <c r="BI612" s="1296"/>
      <c r="BJ612" s="1296"/>
      <c r="BK612" s="1296">
        <f t="shared" si="6"/>
        <v>0</v>
      </c>
      <c r="BL612" s="1296"/>
      <c r="BM612" s="1296"/>
      <c r="BN612" s="1296"/>
      <c r="BO612" s="1296"/>
      <c r="BP612" s="1296">
        <f t="shared" si="7"/>
        <v>0</v>
      </c>
      <c r="BQ612" s="1296"/>
      <c r="BR612" s="1296"/>
      <c r="BS612" s="1296"/>
      <c r="BT612" s="1296"/>
      <c r="BU612" s="1296">
        <f t="shared" si="8"/>
        <v>0</v>
      </c>
      <c r="BV612" s="1296"/>
      <c r="BW612" s="1296"/>
      <c r="BX612" s="1296"/>
      <c r="BY612" s="1296"/>
      <c r="BZ612" s="1296">
        <f t="shared" si="9"/>
        <v>0</v>
      </c>
      <c r="CA612" s="1296"/>
      <c r="CB612" s="1296"/>
      <c r="CC612" s="1296"/>
      <c r="CD612" s="1296"/>
      <c r="CE612" s="1586">
        <f t="shared" si="10"/>
        <v>0</v>
      </c>
      <c r="CF612" s="1586"/>
      <c r="CG612" s="1586"/>
      <c r="CH612" s="1586"/>
      <c r="CI612" s="1586"/>
      <c r="CJ612" s="1586">
        <f t="shared" si="11"/>
        <v>0</v>
      </c>
      <c r="CK612" s="1586"/>
      <c r="CL612" s="1586"/>
      <c r="CM612" s="1586"/>
      <c r="CN612" s="1586"/>
      <c r="CO612" s="1586">
        <f t="shared" si="12"/>
        <v>0</v>
      </c>
      <c r="CP612" s="1586"/>
      <c r="CQ612" s="1586"/>
      <c r="CR612" s="1586"/>
      <c r="CS612" s="1586"/>
      <c r="CT612" s="1586">
        <f t="shared" si="13"/>
        <v>0</v>
      </c>
      <c r="CU612" s="1586"/>
      <c r="CV612" s="1586"/>
      <c r="CW612" s="1586"/>
      <c r="CX612" s="1586"/>
      <c r="CY612" s="1586">
        <f t="shared" si="14"/>
        <v>0</v>
      </c>
      <c r="CZ612" s="1586"/>
      <c r="DA612" s="1586"/>
      <c r="DB612" s="1586"/>
      <c r="DC612" s="1586"/>
      <c r="DD612" s="1586">
        <f t="shared" si="15"/>
        <v>0</v>
      </c>
      <c r="DE612" s="1586"/>
      <c r="DF612" s="1586"/>
      <c r="DG612" s="1586"/>
      <c r="DH612" s="1586"/>
    </row>
    <row r="613" spans="1:112" ht="13">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61">
        <f t="shared" si="0"/>
        <v>0</v>
      </c>
      <c r="AS613" s="1262"/>
      <c r="AT613" s="1299">
        <f t="shared" si="1"/>
        <v>0</v>
      </c>
      <c r="AU613" s="1300"/>
      <c r="AV613" s="1261">
        <f t="shared" si="2"/>
        <v>0</v>
      </c>
      <c r="AW613" s="1262"/>
      <c r="AX613" s="1299">
        <f t="shared" si="3"/>
        <v>0</v>
      </c>
      <c r="AY613" s="1300"/>
      <c r="AZ613" s="58"/>
      <c r="BA613" s="1299">
        <f t="shared" si="4"/>
        <v>0</v>
      </c>
      <c r="BB613" s="1301"/>
      <c r="BC613" s="1301"/>
      <c r="BD613" s="1301"/>
      <c r="BE613" s="1300"/>
      <c r="BF613" s="1296">
        <f t="shared" si="5"/>
        <v>0</v>
      </c>
      <c r="BG613" s="1296"/>
      <c r="BH613" s="1296"/>
      <c r="BI613" s="1296"/>
      <c r="BJ613" s="1296"/>
      <c r="BK613" s="1296">
        <f t="shared" si="6"/>
        <v>0</v>
      </c>
      <c r="BL613" s="1296"/>
      <c r="BM613" s="1296"/>
      <c r="BN613" s="1296"/>
      <c r="BO613" s="1296"/>
      <c r="BP613" s="1296">
        <f t="shared" si="7"/>
        <v>0</v>
      </c>
      <c r="BQ613" s="1296"/>
      <c r="BR613" s="1296"/>
      <c r="BS613" s="1296"/>
      <c r="BT613" s="1296"/>
      <c r="BU613" s="1296">
        <f t="shared" si="8"/>
        <v>0</v>
      </c>
      <c r="BV613" s="1296"/>
      <c r="BW613" s="1296"/>
      <c r="BX613" s="1296"/>
      <c r="BY613" s="1296"/>
      <c r="BZ613" s="1296">
        <f t="shared" si="9"/>
        <v>0</v>
      </c>
      <c r="CA613" s="1296"/>
      <c r="CB613" s="1296"/>
      <c r="CC613" s="1296"/>
      <c r="CD613" s="1296"/>
      <c r="CE613" s="1586">
        <f t="shared" si="10"/>
        <v>0</v>
      </c>
      <c r="CF613" s="1586"/>
      <c r="CG613" s="1586"/>
      <c r="CH613" s="1586"/>
      <c r="CI613" s="1586"/>
      <c r="CJ613" s="1586">
        <f t="shared" si="11"/>
        <v>0</v>
      </c>
      <c r="CK613" s="1586"/>
      <c r="CL613" s="1586"/>
      <c r="CM613" s="1586"/>
      <c r="CN613" s="1586"/>
      <c r="CO613" s="1586">
        <f t="shared" si="12"/>
        <v>0</v>
      </c>
      <c r="CP613" s="1586"/>
      <c r="CQ613" s="1586"/>
      <c r="CR613" s="1586"/>
      <c r="CS613" s="1586"/>
      <c r="CT613" s="1586">
        <f t="shared" si="13"/>
        <v>0</v>
      </c>
      <c r="CU613" s="1586"/>
      <c r="CV613" s="1586"/>
      <c r="CW613" s="1586"/>
      <c r="CX613" s="1586"/>
      <c r="CY613" s="1586">
        <f t="shared" si="14"/>
        <v>0</v>
      </c>
      <c r="CZ613" s="1586"/>
      <c r="DA613" s="1586"/>
      <c r="DB613" s="1586"/>
      <c r="DC613" s="1586"/>
      <c r="DD613" s="1586">
        <f t="shared" si="15"/>
        <v>0</v>
      </c>
      <c r="DE613" s="1586"/>
      <c r="DF613" s="1586"/>
      <c r="DG613" s="1586"/>
      <c r="DH613" s="1586"/>
    </row>
    <row r="614" spans="1:112" ht="13">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61">
        <f>SUM(AT589:AU613)</f>
        <v>26</v>
      </c>
      <c r="AU614" s="1262"/>
      <c r="AV614" s="58"/>
      <c r="AW614" s="58"/>
      <c r="AX614" s="1261">
        <f>SUM(AX589:AY613)</f>
        <v>27</v>
      </c>
      <c r="AY614" s="1262"/>
      <c r="AZ614" s="58"/>
      <c r="BA614" s="1261">
        <f>SUM(BA589:BE613)</f>
        <v>0</v>
      </c>
      <c r="BB614" s="1297"/>
      <c r="BC614" s="1297"/>
      <c r="BD614" s="1297"/>
      <c r="BE614" s="1262"/>
      <c r="BF614" s="1298">
        <f>SUM(BF589:BJ613)</f>
        <v>53</v>
      </c>
      <c r="BG614" s="1298"/>
      <c r="BH614" s="1298"/>
      <c r="BI614" s="1298"/>
      <c r="BJ614" s="1298"/>
      <c r="BK614" s="1298">
        <f>SUM(BK589:BO613)</f>
        <v>0</v>
      </c>
      <c r="BL614" s="1298"/>
      <c r="BM614" s="1298"/>
      <c r="BN614" s="1298"/>
      <c r="BO614" s="1298"/>
      <c r="BP614" s="1298">
        <f>SUM(BP589:BT613)</f>
        <v>0</v>
      </c>
      <c r="BQ614" s="1298"/>
      <c r="BR614" s="1298"/>
      <c r="BS614" s="1298"/>
      <c r="BT614" s="1298"/>
      <c r="BU614" s="1298">
        <f>SUM(BU589:BY613)</f>
        <v>0</v>
      </c>
      <c r="BV614" s="1298"/>
      <c r="BW614" s="1298"/>
      <c r="BX614" s="1298"/>
      <c r="BY614" s="1298"/>
      <c r="BZ614" s="1298">
        <f>SUM(BZ589:CD613)</f>
        <v>0</v>
      </c>
      <c r="CA614" s="1298"/>
      <c r="CB614" s="1298"/>
      <c r="CC614" s="1298"/>
      <c r="CD614" s="1298"/>
      <c r="CE614" s="1298">
        <f>SUM(CE589:CI613)</f>
        <v>0</v>
      </c>
      <c r="CF614" s="1298"/>
      <c r="CG614" s="1298"/>
      <c r="CH614" s="1298"/>
      <c r="CI614" s="1298"/>
      <c r="CJ614" s="1298">
        <f>SUM(CJ589:CN613)</f>
        <v>20</v>
      </c>
      <c r="CK614" s="1298"/>
      <c r="CL614" s="1298"/>
      <c r="CM614" s="1298"/>
      <c r="CN614" s="1298"/>
      <c r="CO614" s="1298">
        <f>SUM(CO589:CS613)</f>
        <v>0</v>
      </c>
      <c r="CP614" s="1298"/>
      <c r="CQ614" s="1298"/>
      <c r="CR614" s="1298"/>
      <c r="CS614" s="1298"/>
      <c r="CT614" s="1298">
        <f>SUM(CT589:CX613)</f>
        <v>0</v>
      </c>
      <c r="CU614" s="1298"/>
      <c r="CV614" s="1298"/>
      <c r="CW614" s="1298"/>
      <c r="CX614" s="1298"/>
      <c r="CY614" s="1298">
        <f>SUM(CY589:DC613)</f>
        <v>0</v>
      </c>
      <c r="CZ614" s="1298"/>
      <c r="DA614" s="1298"/>
      <c r="DB614" s="1298"/>
      <c r="DC614" s="1298"/>
      <c r="DD614" s="1298">
        <f>SUM(DD589:DH613)</f>
        <v>0</v>
      </c>
      <c r="DE614" s="1298"/>
      <c r="DF614" s="1298"/>
      <c r="DG614" s="1298"/>
      <c r="DH614" s="1298"/>
    </row>
    <row r="615" spans="1:112" ht="13">
      <c r="B615" s="1369" t="s">
        <v>498</v>
      </c>
      <c r="C615" s="1370"/>
      <c r="D615" s="1370"/>
      <c r="E615" s="1370"/>
      <c r="F615" s="1370"/>
      <c r="G615" s="1370"/>
      <c r="H615" s="1370"/>
      <c r="I615" s="1370"/>
      <c r="J615" s="1370"/>
      <c r="K615" s="1370"/>
      <c r="L615" s="1370"/>
      <c r="M615" s="1370"/>
      <c r="N615" s="1370"/>
      <c r="O615" s="1371"/>
      <c r="P615" s="1378" t="s">
        <v>346</v>
      </c>
      <c r="Q615" s="1379"/>
      <c r="R615" s="1380"/>
      <c r="S615" s="1287" t="s">
        <v>499</v>
      </c>
      <c r="T615" s="1288"/>
      <c r="U615" s="1289"/>
      <c r="V615" s="1146" t="s">
        <v>18</v>
      </c>
      <c r="W615" s="1146"/>
      <c r="X615" s="1146"/>
      <c r="Y615" s="1146"/>
      <c r="Z615" s="1146"/>
      <c r="AA615" s="1146"/>
      <c r="AB615" s="1146" t="s">
        <v>17</v>
      </c>
      <c r="AC615" s="1146"/>
      <c r="AD615" s="1146"/>
      <c r="AE615" s="1146"/>
      <c r="AF615" s="1146"/>
      <c r="AG615" s="1146" t="s">
        <v>500</v>
      </c>
      <c r="AH615" s="1146"/>
      <c r="AI615" s="1146"/>
      <c r="AJ615" s="1146"/>
      <c r="AK615" s="1146"/>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3">
      <c r="B616" s="1372"/>
      <c r="C616" s="1373"/>
      <c r="D616" s="1373"/>
      <c r="E616" s="1373"/>
      <c r="F616" s="1373"/>
      <c r="G616" s="1373"/>
      <c r="H616" s="1373"/>
      <c r="I616" s="1373"/>
      <c r="J616" s="1373"/>
      <c r="K616" s="1373"/>
      <c r="L616" s="1373"/>
      <c r="M616" s="1373"/>
      <c r="N616" s="1373"/>
      <c r="O616" s="1374"/>
      <c r="P616" s="1381"/>
      <c r="Q616" s="1382"/>
      <c r="R616" s="1383"/>
      <c r="S616" s="1290"/>
      <c r="T616" s="1291"/>
      <c r="U616" s="1292"/>
      <c r="V616" s="1146"/>
      <c r="W616" s="1146"/>
      <c r="X616" s="1146"/>
      <c r="Y616" s="1146"/>
      <c r="Z616" s="1146"/>
      <c r="AA616" s="1146"/>
      <c r="AB616" s="1146"/>
      <c r="AC616" s="1146"/>
      <c r="AD616" s="1146"/>
      <c r="AE616" s="1146"/>
      <c r="AF616" s="1146"/>
      <c r="AG616" s="1146"/>
      <c r="AH616" s="1146"/>
      <c r="AI616" s="1146"/>
      <c r="AJ616" s="1146"/>
      <c r="AK616" s="1146"/>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75"/>
      <c r="C617" s="1376"/>
      <c r="D617" s="1376"/>
      <c r="E617" s="1376"/>
      <c r="F617" s="1376"/>
      <c r="G617" s="1376"/>
      <c r="H617" s="1376"/>
      <c r="I617" s="1376"/>
      <c r="J617" s="1376"/>
      <c r="K617" s="1376"/>
      <c r="L617" s="1376"/>
      <c r="M617" s="1376"/>
      <c r="N617" s="1376"/>
      <c r="O617" s="1377"/>
      <c r="P617" s="1384"/>
      <c r="Q617" s="1385"/>
      <c r="R617" s="1386"/>
      <c r="S617" s="1293"/>
      <c r="T617" s="1294"/>
      <c r="U617" s="1295"/>
      <c r="V617" s="1146"/>
      <c r="W617" s="1146"/>
      <c r="X617" s="1146"/>
      <c r="Y617" s="1146"/>
      <c r="Z617" s="1146"/>
      <c r="AA617" s="1146"/>
      <c r="AB617" s="1146"/>
      <c r="AC617" s="1146"/>
      <c r="AD617" s="1146"/>
      <c r="AE617" s="1146"/>
      <c r="AF617" s="1146"/>
      <c r="AG617" s="1146"/>
      <c r="AH617" s="1146"/>
      <c r="AI617" s="1146"/>
      <c r="AJ617" s="1146"/>
      <c r="AK617" s="1146"/>
      <c r="AL617" s="58"/>
      <c r="AM617" s="61"/>
      <c r="AN617" s="61"/>
      <c r="AO617" s="61"/>
      <c r="AP617" s="61"/>
      <c r="AQ617" s="61"/>
      <c r="AR617" s="61"/>
      <c r="AS617" s="61"/>
      <c r="AT617" s="61"/>
      <c r="AU617" s="61"/>
      <c r="AV617" s="61"/>
      <c r="AW617" s="61"/>
      <c r="AX617" s="61"/>
      <c r="AY617" s="61"/>
      <c r="AZ617" s="61"/>
      <c r="BA617" s="1299">
        <f>IF(J754="SRO/Studio",O754,0)</f>
        <v>0</v>
      </c>
      <c r="BB617" s="1301"/>
      <c r="BC617" s="1301"/>
      <c r="BD617" s="1301"/>
      <c r="BE617" s="1300"/>
      <c r="BF617" s="1296">
        <f>IF(J754="1 Bedroom",O754,0)</f>
        <v>0</v>
      </c>
      <c r="BG617" s="1296"/>
      <c r="BH617" s="1296"/>
      <c r="BI617" s="1296"/>
      <c r="BJ617" s="1296"/>
      <c r="BK617" s="1296">
        <f>IF(J754="2 Bedrooms",O754,0)</f>
        <v>1</v>
      </c>
      <c r="BL617" s="1296"/>
      <c r="BM617" s="1296"/>
      <c r="BN617" s="1296"/>
      <c r="BO617" s="1296"/>
      <c r="BP617" s="1296">
        <f>IF(J754="3 Bedrooms",O754,0)</f>
        <v>0</v>
      </c>
      <c r="BQ617" s="1296"/>
      <c r="BR617" s="1296"/>
      <c r="BS617" s="1296"/>
      <c r="BT617" s="1296"/>
      <c r="BU617" s="1296">
        <f>IF(J754="4 Bedrooms",O754,0)</f>
        <v>0</v>
      </c>
      <c r="BV617" s="1296"/>
      <c r="BW617" s="1296"/>
      <c r="BX617" s="1296"/>
      <c r="BY617" s="1296"/>
      <c r="BZ617" s="1296">
        <f>IF(J754="5 Bedrooms",O754,0)</f>
        <v>0</v>
      </c>
      <c r="CA617" s="1296"/>
      <c r="CB617" s="1296"/>
      <c r="CC617" s="1296"/>
      <c r="CD617" s="1296"/>
      <c r="CE617" s="58"/>
      <c r="CF617" s="58"/>
      <c r="CG617" s="58"/>
      <c r="CH617" s="58"/>
      <c r="CI617" s="58"/>
      <c r="CJ617" s="58"/>
      <c r="CK617" s="58"/>
      <c r="CL617" s="58"/>
      <c r="CM617" s="58"/>
      <c r="CN617" s="58"/>
      <c r="CO617" s="58"/>
      <c r="CP617" s="58"/>
      <c r="CQ617" s="58"/>
      <c r="CR617" s="58"/>
    </row>
    <row r="618" spans="1:112" ht="12.75" customHeight="1">
      <c r="B618" s="83" t="s">
        <v>119</v>
      </c>
      <c r="C618" s="1181" t="s">
        <v>1771</v>
      </c>
      <c r="D618" s="1367"/>
      <c r="E618" s="1367"/>
      <c r="F618" s="1367"/>
      <c r="G618" s="1367"/>
      <c r="H618" s="1367"/>
      <c r="I618" s="1367"/>
      <c r="J618" s="1367"/>
      <c r="K618" s="1367"/>
      <c r="L618" s="1367"/>
      <c r="M618" s="1367"/>
      <c r="N618" s="1367"/>
      <c r="O618" s="1368"/>
      <c r="P618" s="1118">
        <f>30*12</f>
        <v>360</v>
      </c>
      <c r="Q618" s="1119"/>
      <c r="R618" s="1120"/>
      <c r="S618" s="1277">
        <v>4.2000000000000003E-2</v>
      </c>
      <c r="T618" s="1132"/>
      <c r="U618" s="1133"/>
      <c r="V618" s="1118"/>
      <c r="W618" s="1119"/>
      <c r="X618" s="1119"/>
      <c r="Y618" s="1119"/>
      <c r="Z618" s="1119"/>
      <c r="AA618" s="1120"/>
      <c r="AB618" s="1145">
        <v>172056</v>
      </c>
      <c r="AC618" s="1145"/>
      <c r="AD618" s="1145"/>
      <c r="AE618" s="1145"/>
      <c r="AF618" s="1145"/>
      <c r="AG618" s="1145">
        <v>2881000</v>
      </c>
      <c r="AH618" s="1145"/>
      <c r="AI618" s="1145"/>
      <c r="AJ618" s="1145"/>
      <c r="AK618" s="1145"/>
      <c r="AL618" s="58"/>
      <c r="AM618" s="61"/>
      <c r="AN618" s="61"/>
      <c r="AO618" s="61"/>
      <c r="AP618" s="61"/>
      <c r="AQ618" s="61"/>
      <c r="AR618" s="61"/>
      <c r="AS618" s="61"/>
      <c r="AT618" s="61"/>
      <c r="AU618" s="61"/>
      <c r="AV618" s="61"/>
      <c r="AW618" s="61"/>
      <c r="AX618" s="61"/>
      <c r="AY618" s="61"/>
      <c r="AZ618" s="61"/>
      <c r="BA618" s="1299">
        <f>IF(J755="SRO/Studio",O755,0)</f>
        <v>0</v>
      </c>
      <c r="BB618" s="1301"/>
      <c r="BC618" s="1301"/>
      <c r="BD618" s="1301"/>
      <c r="BE618" s="1300"/>
      <c r="BF618" s="1296">
        <f>IF(J755="1 Bedroom",O755,0)</f>
        <v>0</v>
      </c>
      <c r="BG618" s="1296"/>
      <c r="BH618" s="1296"/>
      <c r="BI618" s="1296"/>
      <c r="BJ618" s="1296"/>
      <c r="BK618" s="1296">
        <f>IF(J755="2 Bedrooms",O755,0)</f>
        <v>0</v>
      </c>
      <c r="BL618" s="1296"/>
      <c r="BM618" s="1296"/>
      <c r="BN618" s="1296"/>
      <c r="BO618" s="1296"/>
      <c r="BP618" s="1296">
        <f>IF(J755="3 Bedrooms",O755,0)</f>
        <v>0</v>
      </c>
      <c r="BQ618" s="1296"/>
      <c r="BR618" s="1296"/>
      <c r="BS618" s="1296"/>
      <c r="BT618" s="1296"/>
      <c r="BU618" s="1296">
        <f>IF(J755="4 Bedrooms",O755,0)</f>
        <v>0</v>
      </c>
      <c r="BV618" s="1296"/>
      <c r="BW618" s="1296"/>
      <c r="BX618" s="1296"/>
      <c r="BY618" s="1296"/>
      <c r="BZ618" s="1296">
        <f>IF(J755="5 Bedrooms",O755,0)</f>
        <v>0</v>
      </c>
      <c r="CA618" s="1296"/>
      <c r="CB618" s="1296"/>
      <c r="CC618" s="1296"/>
      <c r="CD618" s="1296"/>
      <c r="CE618" s="58"/>
      <c r="CF618" s="58"/>
      <c r="CG618" s="58"/>
      <c r="CH618" s="58"/>
      <c r="CI618" s="58"/>
      <c r="CJ618" s="58"/>
      <c r="CK618" s="58"/>
      <c r="CL618" s="58"/>
      <c r="CM618" s="58"/>
      <c r="CN618" s="58"/>
      <c r="CO618" s="58"/>
      <c r="CP618" s="58"/>
      <c r="CQ618" s="58"/>
      <c r="CR618" s="58"/>
    </row>
    <row r="619" spans="1:112" ht="13">
      <c r="B619" s="84" t="s">
        <v>120</v>
      </c>
      <c r="C619" s="1181" t="s">
        <v>1647</v>
      </c>
      <c r="D619" s="1155"/>
      <c r="E619" s="1155"/>
      <c r="F619" s="1155"/>
      <c r="G619" s="1155"/>
      <c r="H619" s="1155"/>
      <c r="I619" s="1155"/>
      <c r="J619" s="1155"/>
      <c r="K619" s="1155"/>
      <c r="L619" s="1155"/>
      <c r="M619" s="1155"/>
      <c r="N619" s="1155"/>
      <c r="O619" s="1182"/>
      <c r="P619" s="1118">
        <v>660</v>
      </c>
      <c r="Q619" s="1119"/>
      <c r="R619" s="1120"/>
      <c r="S619" s="1277">
        <v>0.01</v>
      </c>
      <c r="T619" s="1132"/>
      <c r="U619" s="1133"/>
      <c r="V619" s="1272" t="s">
        <v>505</v>
      </c>
      <c r="W619" s="1119"/>
      <c r="X619" s="1119"/>
      <c r="Y619" s="1119"/>
      <c r="Z619" s="1119"/>
      <c r="AA619" s="1120"/>
      <c r="AB619" s="1145"/>
      <c r="AC619" s="1145"/>
      <c r="AD619" s="1145"/>
      <c r="AE619" s="1145"/>
      <c r="AF619" s="1145"/>
      <c r="AG619" s="1145">
        <v>1500000</v>
      </c>
      <c r="AH619" s="1145"/>
      <c r="AI619" s="1145"/>
      <c r="AJ619" s="1145"/>
      <c r="AK619" s="1145"/>
      <c r="AL619" s="58"/>
      <c r="AM619" s="61"/>
      <c r="AN619" s="61"/>
      <c r="AO619" s="61"/>
      <c r="AP619" s="61"/>
      <c r="AQ619" s="61"/>
      <c r="AR619" s="61"/>
      <c r="AS619" s="61"/>
      <c r="AT619" s="61"/>
      <c r="AU619" s="61"/>
      <c r="AV619" s="61"/>
      <c r="AW619" s="61"/>
      <c r="AX619" s="61"/>
      <c r="AY619" s="61"/>
      <c r="AZ619" s="61"/>
      <c r="BA619" s="1299">
        <f>IF(J756="SRO/Studio",O756,0)</f>
        <v>0</v>
      </c>
      <c r="BB619" s="1301"/>
      <c r="BC619" s="1301"/>
      <c r="BD619" s="1301"/>
      <c r="BE619" s="1300"/>
      <c r="BF619" s="1296">
        <f>IF(J756="1 Bedroom",O756,0)</f>
        <v>0</v>
      </c>
      <c r="BG619" s="1296"/>
      <c r="BH619" s="1296"/>
      <c r="BI619" s="1296"/>
      <c r="BJ619" s="1296"/>
      <c r="BK619" s="1296">
        <f>IF(J756="2 Bedrooms",O756,0)</f>
        <v>0</v>
      </c>
      <c r="BL619" s="1296"/>
      <c r="BM619" s="1296"/>
      <c r="BN619" s="1296"/>
      <c r="BO619" s="1296"/>
      <c r="BP619" s="1296">
        <f>IF(J756="3 Bedrooms",O756,0)</f>
        <v>0</v>
      </c>
      <c r="BQ619" s="1296"/>
      <c r="BR619" s="1296"/>
      <c r="BS619" s="1296"/>
      <c r="BT619" s="1296"/>
      <c r="BU619" s="1296">
        <f>IF(J756="4 Bedrooms",O756,0)</f>
        <v>0</v>
      </c>
      <c r="BV619" s="1296"/>
      <c r="BW619" s="1296"/>
      <c r="BX619" s="1296"/>
      <c r="BY619" s="1296"/>
      <c r="BZ619" s="1296">
        <f>IF(J756="5 Bedrooms",O756,0)</f>
        <v>0</v>
      </c>
      <c r="CA619" s="1296"/>
      <c r="CB619" s="1296"/>
      <c r="CC619" s="1296"/>
      <c r="CD619" s="1296"/>
      <c r="CE619" s="58"/>
      <c r="CF619" s="58"/>
      <c r="CG619" s="58"/>
      <c r="CH619" s="58"/>
      <c r="CI619" s="58"/>
      <c r="CJ619" s="58"/>
      <c r="CK619" s="58"/>
      <c r="CL619" s="58"/>
      <c r="CM619" s="58"/>
      <c r="CN619" s="58"/>
      <c r="CO619" s="58"/>
      <c r="CP619" s="58"/>
      <c r="CQ619" s="58"/>
      <c r="CR619" s="58"/>
    </row>
    <row r="620" spans="1:112" ht="13">
      <c r="B620" s="84" t="s">
        <v>126</v>
      </c>
      <c r="C620" s="1181" t="s">
        <v>1772</v>
      </c>
      <c r="D620" s="1155"/>
      <c r="E620" s="1155"/>
      <c r="F620" s="1155"/>
      <c r="G620" s="1155"/>
      <c r="H620" s="1155"/>
      <c r="I620" s="1155"/>
      <c r="J620" s="1155"/>
      <c r="K620" s="1155"/>
      <c r="L620" s="1155"/>
      <c r="M620" s="1155"/>
      <c r="N620" s="1155"/>
      <c r="O620" s="1182"/>
      <c r="P620" s="1118">
        <v>660</v>
      </c>
      <c r="Q620" s="1119"/>
      <c r="R620" s="1120"/>
      <c r="S620" s="1277">
        <v>0.01</v>
      </c>
      <c r="T620" s="1132"/>
      <c r="U620" s="1133"/>
      <c r="V620" s="1272" t="s">
        <v>505</v>
      </c>
      <c r="W620" s="1119"/>
      <c r="X620" s="1119"/>
      <c r="Y620" s="1119"/>
      <c r="Z620" s="1119"/>
      <c r="AA620" s="1120"/>
      <c r="AB620" s="1145"/>
      <c r="AC620" s="1145"/>
      <c r="AD620" s="1145"/>
      <c r="AE620" s="1145"/>
      <c r="AF620" s="1145"/>
      <c r="AG620" s="1145">
        <v>1300000</v>
      </c>
      <c r="AH620" s="1145"/>
      <c r="AI620" s="1145"/>
      <c r="AJ620" s="1145"/>
      <c r="AK620" s="1145"/>
      <c r="AL620" s="58"/>
      <c r="AM620" s="61"/>
      <c r="AN620" s="61"/>
      <c r="AO620" s="61"/>
      <c r="AP620" s="61"/>
      <c r="AQ620" s="61"/>
      <c r="AR620" s="61"/>
      <c r="AS620" s="61"/>
      <c r="AT620" s="61"/>
      <c r="AU620" s="61"/>
      <c r="AV620" s="61"/>
      <c r="AW620" s="61"/>
      <c r="AX620" s="61"/>
      <c r="AY620" s="61"/>
      <c r="AZ620" s="61"/>
      <c r="BA620" s="1299">
        <f>IF(J757="SRO/Studio",O757,0)</f>
        <v>0</v>
      </c>
      <c r="BB620" s="1301"/>
      <c r="BC620" s="1301"/>
      <c r="BD620" s="1301"/>
      <c r="BE620" s="1300"/>
      <c r="BF620" s="1296">
        <f>IF(J757="1 Bedroom",O757,0)</f>
        <v>0</v>
      </c>
      <c r="BG620" s="1296"/>
      <c r="BH620" s="1296"/>
      <c r="BI620" s="1296"/>
      <c r="BJ620" s="1296"/>
      <c r="BK620" s="1296">
        <f>IF(J757="2 Bedrooms",O757,0)</f>
        <v>0</v>
      </c>
      <c r="BL620" s="1296"/>
      <c r="BM620" s="1296"/>
      <c r="BN620" s="1296"/>
      <c r="BO620" s="1296"/>
      <c r="BP620" s="1296">
        <f>IF(J757="3 Bedrooms",O757,0)</f>
        <v>0</v>
      </c>
      <c r="BQ620" s="1296"/>
      <c r="BR620" s="1296"/>
      <c r="BS620" s="1296"/>
      <c r="BT620" s="1296"/>
      <c r="BU620" s="1296">
        <f>IF(J757="4 Bedrooms",O757,0)</f>
        <v>0</v>
      </c>
      <c r="BV620" s="1296"/>
      <c r="BW620" s="1296"/>
      <c r="BX620" s="1296"/>
      <c r="BY620" s="1296"/>
      <c r="BZ620" s="1296">
        <f>IF(J757="5 Bedrooms",O757,0)</f>
        <v>0</v>
      </c>
      <c r="CA620" s="1296"/>
      <c r="CB620" s="1296"/>
      <c r="CC620" s="1296"/>
      <c r="CD620" s="1296"/>
      <c r="CE620" s="58"/>
      <c r="CF620" s="58"/>
      <c r="CG620" s="58"/>
      <c r="CH620" s="58"/>
      <c r="CI620" s="58"/>
      <c r="CJ620" s="58"/>
      <c r="CK620" s="58"/>
      <c r="CL620" s="58"/>
      <c r="CM620" s="58"/>
      <c r="CN620" s="58"/>
      <c r="CO620" s="58"/>
      <c r="CP620" s="58"/>
      <c r="CQ620" s="58"/>
      <c r="CR620" s="58"/>
    </row>
    <row r="621" spans="1:112" ht="13">
      <c r="B621" s="84" t="s">
        <v>632</v>
      </c>
      <c r="C621" s="1181" t="s">
        <v>1767</v>
      </c>
      <c r="D621" s="1155"/>
      <c r="E621" s="1155"/>
      <c r="F621" s="1155"/>
      <c r="G621" s="1155"/>
      <c r="H621" s="1155"/>
      <c r="I621" s="1155"/>
      <c r="J621" s="1155"/>
      <c r="K621" s="1155"/>
      <c r="L621" s="1155"/>
      <c r="M621" s="1155"/>
      <c r="N621" s="1155"/>
      <c r="O621" s="1182"/>
      <c r="P621" s="1118">
        <v>660</v>
      </c>
      <c r="Q621" s="1119"/>
      <c r="R621" s="1120"/>
      <c r="S621" s="1277">
        <v>0.03</v>
      </c>
      <c r="T621" s="1132"/>
      <c r="U621" s="1133"/>
      <c r="V621" s="1272" t="s">
        <v>505</v>
      </c>
      <c r="W621" s="1119"/>
      <c r="X621" s="1119"/>
      <c r="Y621" s="1119"/>
      <c r="Z621" s="1119"/>
      <c r="AA621" s="1120"/>
      <c r="AB621" s="1145"/>
      <c r="AC621" s="1145"/>
      <c r="AD621" s="1145"/>
      <c r="AE621" s="1145"/>
      <c r="AF621" s="1145"/>
      <c r="AG621" s="1145">
        <v>600000</v>
      </c>
      <c r="AH621" s="1145"/>
      <c r="AI621" s="1145"/>
      <c r="AJ621" s="1145"/>
      <c r="AK621" s="1145"/>
      <c r="AL621" s="58"/>
      <c r="AM621" s="61"/>
      <c r="AN621" s="61"/>
      <c r="AO621" s="61"/>
      <c r="AP621" s="61"/>
      <c r="AQ621" s="61"/>
      <c r="AR621" s="61"/>
      <c r="AS621" s="61"/>
      <c r="AT621" s="61"/>
      <c r="AU621" s="61"/>
      <c r="AV621" s="61"/>
      <c r="AW621" s="61"/>
      <c r="AX621" s="61"/>
      <c r="AY621" s="61"/>
      <c r="AZ621" s="61"/>
      <c r="BA621" s="1302">
        <f>SUM(BA617:BE620)</f>
        <v>0</v>
      </c>
      <c r="BB621" s="1303"/>
      <c r="BC621" s="1303"/>
      <c r="BD621" s="1303"/>
      <c r="BE621" s="1304"/>
      <c r="BF621" s="1302">
        <f>SUM(BF617:BJ620)</f>
        <v>0</v>
      </c>
      <c r="BG621" s="1303"/>
      <c r="BH621" s="1303"/>
      <c r="BI621" s="1303"/>
      <c r="BJ621" s="1304"/>
      <c r="BK621" s="1302">
        <f>SUM(BK617:BO620)</f>
        <v>1</v>
      </c>
      <c r="BL621" s="1303"/>
      <c r="BM621" s="1303"/>
      <c r="BN621" s="1303"/>
      <c r="BO621" s="1304"/>
      <c r="BP621" s="1302">
        <f>SUM(BP617:BT620)</f>
        <v>0</v>
      </c>
      <c r="BQ621" s="1303"/>
      <c r="BR621" s="1303"/>
      <c r="BS621" s="1303"/>
      <c r="BT621" s="1304"/>
      <c r="BU621" s="1302">
        <f>SUM(BU617:BY620)</f>
        <v>0</v>
      </c>
      <c r="BV621" s="1303"/>
      <c r="BW621" s="1303"/>
      <c r="BX621" s="1303"/>
      <c r="BY621" s="1304"/>
      <c r="BZ621" s="1302">
        <f>SUM(BZ617:CD620)</f>
        <v>0</v>
      </c>
      <c r="CA621" s="1303"/>
      <c r="CB621" s="1303"/>
      <c r="CC621" s="1303"/>
      <c r="CD621" s="1304"/>
      <c r="CE621" s="58"/>
      <c r="CF621" s="58"/>
      <c r="CG621" s="58"/>
      <c r="CH621" s="58"/>
      <c r="CI621" s="58"/>
      <c r="CJ621" s="58"/>
      <c r="CK621" s="58"/>
      <c r="CL621" s="58"/>
      <c r="CM621" s="58"/>
      <c r="CN621" s="58"/>
      <c r="CO621" s="58"/>
      <c r="CP621" s="58"/>
      <c r="CQ621" s="58"/>
      <c r="CR621" s="58"/>
    </row>
    <row r="622" spans="1:112" ht="13">
      <c r="B622" s="84" t="s">
        <v>842</v>
      </c>
      <c r="C622" s="1181" t="s">
        <v>1766</v>
      </c>
      <c r="D622" s="1155"/>
      <c r="E622" s="1155"/>
      <c r="F622" s="1155"/>
      <c r="G622" s="1155"/>
      <c r="H622" s="1155"/>
      <c r="I622" s="1155"/>
      <c r="J622" s="1155"/>
      <c r="K622" s="1155"/>
      <c r="L622" s="1155"/>
      <c r="M622" s="1155"/>
      <c r="N622" s="1155"/>
      <c r="O622" s="1182"/>
      <c r="P622" s="1118">
        <v>660</v>
      </c>
      <c r="Q622" s="1119"/>
      <c r="R622" s="1120"/>
      <c r="S622" s="1277">
        <v>0</v>
      </c>
      <c r="T622" s="1132"/>
      <c r="U622" s="1133"/>
      <c r="V622" s="1272" t="s">
        <v>504</v>
      </c>
      <c r="W622" s="1119"/>
      <c r="X622" s="1119"/>
      <c r="Y622" s="1119"/>
      <c r="Z622" s="1119"/>
      <c r="AA622" s="1120"/>
      <c r="AB622" s="1145"/>
      <c r="AC622" s="1145"/>
      <c r="AD622" s="1145"/>
      <c r="AE622" s="1145"/>
      <c r="AF622" s="1145"/>
      <c r="AG622" s="1145">
        <v>108000</v>
      </c>
      <c r="AH622" s="1145"/>
      <c r="AI622" s="1145"/>
      <c r="AJ622" s="1145"/>
      <c r="AK622" s="1145"/>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3">
      <c r="B623" s="84" t="s">
        <v>635</v>
      </c>
      <c r="C623" s="1181" t="s">
        <v>1774</v>
      </c>
      <c r="D623" s="1155"/>
      <c r="E623" s="1155"/>
      <c r="F623" s="1155"/>
      <c r="G623" s="1155"/>
      <c r="H623" s="1155"/>
      <c r="I623" s="1155"/>
      <c r="J623" s="1155"/>
      <c r="K623" s="1155"/>
      <c r="L623" s="1155"/>
      <c r="M623" s="1155"/>
      <c r="N623" s="1155"/>
      <c r="O623" s="1182"/>
      <c r="P623" s="1118">
        <v>660</v>
      </c>
      <c r="Q623" s="1119"/>
      <c r="R623" s="1120"/>
      <c r="S623" s="1277">
        <v>0.03</v>
      </c>
      <c r="T623" s="1132"/>
      <c r="U623" s="1133"/>
      <c r="V623" s="1118" t="s">
        <v>504</v>
      </c>
      <c r="W623" s="1119"/>
      <c r="X623" s="1119"/>
      <c r="Y623" s="1119"/>
      <c r="Z623" s="1119"/>
      <c r="AA623" s="1120"/>
      <c r="AB623" s="1145"/>
      <c r="AC623" s="1145"/>
      <c r="AD623" s="1145"/>
      <c r="AE623" s="1145"/>
      <c r="AF623" s="1145"/>
      <c r="AG623" s="1145">
        <v>5922684</v>
      </c>
      <c r="AH623" s="1145"/>
      <c r="AI623" s="1145"/>
      <c r="AJ623" s="1145"/>
      <c r="AK623" s="1145"/>
      <c r="AL623" s="58"/>
      <c r="AM623" s="61"/>
      <c r="AN623" s="61"/>
      <c r="AO623" s="61"/>
      <c r="AP623" s="61"/>
      <c r="AQ623" s="61"/>
      <c r="AR623" s="61"/>
      <c r="AS623" s="61"/>
      <c r="AT623" s="61"/>
      <c r="AU623" s="61"/>
      <c r="AV623" s="61"/>
      <c r="AW623" s="61"/>
      <c r="AX623" s="61"/>
      <c r="AY623" s="61"/>
      <c r="AZ623" s="61"/>
      <c r="BA623" s="1299">
        <f t="shared" ref="BA623:BA632" si="16">IF(J768="SRO/Studio",O768,0)</f>
        <v>0</v>
      </c>
      <c r="BB623" s="1301"/>
      <c r="BC623" s="1301"/>
      <c r="BD623" s="1301"/>
      <c r="BE623" s="1300"/>
      <c r="BF623" s="1296">
        <f t="shared" ref="BF623:BF632" si="17">IF(J768="1 Bedroom",O768,0)</f>
        <v>0</v>
      </c>
      <c r="BG623" s="1296"/>
      <c r="BH623" s="1296"/>
      <c r="BI623" s="1296"/>
      <c r="BJ623" s="1296"/>
      <c r="BK623" s="1296">
        <f t="shared" ref="BK623:BK632" si="18">IF(J768="2 Bedrooms",O768,0)</f>
        <v>0</v>
      </c>
      <c r="BL623" s="1296"/>
      <c r="BM623" s="1296"/>
      <c r="BN623" s="1296"/>
      <c r="BO623" s="1296"/>
      <c r="BP623" s="1296">
        <f t="shared" ref="BP623:BP632" si="19">IF(J768="3 Bedrooms",O768,0)</f>
        <v>0</v>
      </c>
      <c r="BQ623" s="1296"/>
      <c r="BR623" s="1296"/>
      <c r="BS623" s="1296"/>
      <c r="BT623" s="1296"/>
      <c r="BU623" s="1296">
        <f t="shared" ref="BU623:BU632" si="20">IF(J768="4 Bedrooms",O768,0)</f>
        <v>0</v>
      </c>
      <c r="BV623" s="1296"/>
      <c r="BW623" s="1296"/>
      <c r="BX623" s="1296"/>
      <c r="BY623" s="1296"/>
      <c r="BZ623" s="1296">
        <f t="shared" ref="BZ623:BZ632" si="21">IF(J768="5 Bedrooms",O768,0)</f>
        <v>0</v>
      </c>
      <c r="CA623" s="1296"/>
      <c r="CB623" s="1296"/>
      <c r="CC623" s="1296"/>
      <c r="CD623" s="1296"/>
      <c r="CE623" s="58"/>
      <c r="CF623" s="58"/>
      <c r="CG623" s="58"/>
      <c r="CH623" s="58"/>
      <c r="CI623" s="58"/>
      <c r="CJ623" s="58"/>
      <c r="CK623" s="58"/>
      <c r="CL623" s="58"/>
      <c r="CM623" s="58"/>
      <c r="CN623" s="58"/>
      <c r="CO623" s="58"/>
      <c r="CP623" s="58"/>
      <c r="CQ623" s="58"/>
      <c r="CR623" s="58"/>
    </row>
    <row r="624" spans="1:112" ht="13">
      <c r="B624" s="84" t="s">
        <v>501</v>
      </c>
      <c r="C624" s="1181" t="s">
        <v>1773</v>
      </c>
      <c r="D624" s="1155"/>
      <c r="E624" s="1155"/>
      <c r="F624" s="1155"/>
      <c r="G624" s="1155"/>
      <c r="H624" s="1155"/>
      <c r="I624" s="1155"/>
      <c r="J624" s="1155"/>
      <c r="K624" s="1155"/>
      <c r="L624" s="1155"/>
      <c r="M624" s="1155"/>
      <c r="N624" s="1155"/>
      <c r="O624" s="1182"/>
      <c r="P624" s="1118">
        <v>660</v>
      </c>
      <c r="Q624" s="1119"/>
      <c r="R624" s="1120"/>
      <c r="S624" s="1392">
        <v>0.03</v>
      </c>
      <c r="T624" s="1132"/>
      <c r="U624" s="1133"/>
      <c r="V624" s="1272" t="s">
        <v>505</v>
      </c>
      <c r="W624" s="1119"/>
      <c r="X624" s="1119"/>
      <c r="Y624" s="1119"/>
      <c r="Z624" s="1119"/>
      <c r="AA624" s="1120"/>
      <c r="AB624" s="1145"/>
      <c r="AC624" s="1145"/>
      <c r="AD624" s="1145"/>
      <c r="AE624" s="1145"/>
      <c r="AF624" s="1145"/>
      <c r="AG624" s="1145">
        <v>975000</v>
      </c>
      <c r="AH624" s="1145"/>
      <c r="AI624" s="1145"/>
      <c r="AJ624" s="1145"/>
      <c r="AK624" s="1145"/>
      <c r="AL624" s="58"/>
      <c r="AM624" s="61"/>
      <c r="AN624" s="61"/>
      <c r="AO624" s="61"/>
      <c r="AP624" s="61"/>
      <c r="AQ624" s="61"/>
      <c r="AR624" s="61"/>
      <c r="AS624" s="61"/>
      <c r="AT624" s="61"/>
      <c r="AU624" s="61"/>
      <c r="AV624" s="61"/>
      <c r="AW624" s="61"/>
      <c r="AX624" s="61"/>
      <c r="AY624" s="61"/>
      <c r="AZ624" s="61"/>
      <c r="BA624" s="1299">
        <f t="shared" si="16"/>
        <v>0</v>
      </c>
      <c r="BB624" s="1301"/>
      <c r="BC624" s="1301"/>
      <c r="BD624" s="1301"/>
      <c r="BE624" s="1300"/>
      <c r="BF624" s="1296">
        <f t="shared" si="17"/>
        <v>0</v>
      </c>
      <c r="BG624" s="1296"/>
      <c r="BH624" s="1296"/>
      <c r="BI624" s="1296"/>
      <c r="BJ624" s="1296"/>
      <c r="BK624" s="1296">
        <f t="shared" si="18"/>
        <v>0</v>
      </c>
      <c r="BL624" s="1296"/>
      <c r="BM624" s="1296"/>
      <c r="BN624" s="1296"/>
      <c r="BO624" s="1296"/>
      <c r="BP624" s="1296">
        <f t="shared" si="19"/>
        <v>0</v>
      </c>
      <c r="BQ624" s="1296"/>
      <c r="BR624" s="1296"/>
      <c r="BS624" s="1296"/>
      <c r="BT624" s="1296"/>
      <c r="BU624" s="1296">
        <f t="shared" si="20"/>
        <v>0</v>
      </c>
      <c r="BV624" s="1296"/>
      <c r="BW624" s="1296"/>
      <c r="BX624" s="1296"/>
      <c r="BY624" s="1296"/>
      <c r="BZ624" s="1296">
        <f t="shared" si="21"/>
        <v>0</v>
      </c>
      <c r="CA624" s="1296"/>
      <c r="CB624" s="1296"/>
      <c r="CC624" s="1296"/>
      <c r="CD624" s="1296"/>
      <c r="CE624" s="58"/>
      <c r="CF624" s="58"/>
      <c r="CG624" s="58"/>
      <c r="CH624" s="58"/>
      <c r="CI624" s="58"/>
      <c r="CJ624" s="58"/>
      <c r="CK624" s="58"/>
      <c r="CL624" s="58"/>
      <c r="CM624" s="58"/>
      <c r="CN624" s="58"/>
      <c r="CO624" s="58"/>
      <c r="CP624" s="58"/>
      <c r="CQ624" s="58"/>
      <c r="CR624" s="58"/>
    </row>
    <row r="625" spans="1:96" ht="13">
      <c r="B625" s="84" t="s">
        <v>502</v>
      </c>
      <c r="C625" s="1181" t="s">
        <v>1768</v>
      </c>
      <c r="D625" s="1155"/>
      <c r="E625" s="1155"/>
      <c r="F625" s="1155"/>
      <c r="G625" s="1155"/>
      <c r="H625" s="1155"/>
      <c r="I625" s="1155"/>
      <c r="J625" s="1155"/>
      <c r="K625" s="1155"/>
      <c r="L625" s="1155"/>
      <c r="M625" s="1155"/>
      <c r="N625" s="1155"/>
      <c r="O625" s="1182"/>
      <c r="P625" s="1118">
        <v>660</v>
      </c>
      <c r="Q625" s="1119"/>
      <c r="R625" s="1120"/>
      <c r="S625" s="1277">
        <v>0</v>
      </c>
      <c r="T625" s="1132"/>
      <c r="U625" s="1133"/>
      <c r="V625" s="1272" t="s">
        <v>504</v>
      </c>
      <c r="W625" s="1119"/>
      <c r="X625" s="1119"/>
      <c r="Y625" s="1119"/>
      <c r="Z625" s="1119"/>
      <c r="AA625" s="1120"/>
      <c r="AB625" s="1145"/>
      <c r="AC625" s="1145"/>
      <c r="AD625" s="1145"/>
      <c r="AE625" s="1145"/>
      <c r="AF625" s="1145"/>
      <c r="AG625" s="1145">
        <v>250000</v>
      </c>
      <c r="AH625" s="1145"/>
      <c r="AI625" s="1145"/>
      <c r="AJ625" s="1145"/>
      <c r="AK625" s="1145"/>
      <c r="AL625" s="58"/>
      <c r="AM625" s="61"/>
      <c r="AN625" s="61"/>
      <c r="AO625" s="61"/>
      <c r="AP625" s="61"/>
      <c r="AQ625" s="61"/>
      <c r="AR625" s="61"/>
      <c r="AS625" s="61"/>
      <c r="AT625" s="61"/>
      <c r="AU625" s="61"/>
      <c r="AV625" s="61"/>
      <c r="AW625" s="61"/>
      <c r="AX625" s="61"/>
      <c r="AY625" s="61"/>
      <c r="AZ625" s="61"/>
      <c r="BA625" s="1299">
        <f t="shared" si="16"/>
        <v>0</v>
      </c>
      <c r="BB625" s="1301"/>
      <c r="BC625" s="1301"/>
      <c r="BD625" s="1301"/>
      <c r="BE625" s="1300"/>
      <c r="BF625" s="1296">
        <f t="shared" si="17"/>
        <v>0</v>
      </c>
      <c r="BG625" s="1296"/>
      <c r="BH625" s="1296"/>
      <c r="BI625" s="1296"/>
      <c r="BJ625" s="1296"/>
      <c r="BK625" s="1296">
        <f t="shared" si="18"/>
        <v>0</v>
      </c>
      <c r="BL625" s="1296"/>
      <c r="BM625" s="1296"/>
      <c r="BN625" s="1296"/>
      <c r="BO625" s="1296"/>
      <c r="BP625" s="1296">
        <f t="shared" si="19"/>
        <v>0</v>
      </c>
      <c r="BQ625" s="1296"/>
      <c r="BR625" s="1296"/>
      <c r="BS625" s="1296"/>
      <c r="BT625" s="1296"/>
      <c r="BU625" s="1296">
        <f t="shared" si="20"/>
        <v>0</v>
      </c>
      <c r="BV625" s="1296"/>
      <c r="BW625" s="1296"/>
      <c r="BX625" s="1296"/>
      <c r="BY625" s="1296"/>
      <c r="BZ625" s="1296">
        <f t="shared" si="21"/>
        <v>0</v>
      </c>
      <c r="CA625" s="1296"/>
      <c r="CB625" s="1296"/>
      <c r="CC625" s="1296"/>
      <c r="CD625" s="1296"/>
      <c r="CE625" s="58"/>
      <c r="CF625" s="58"/>
      <c r="CG625" s="58"/>
      <c r="CH625" s="58"/>
      <c r="CI625" s="58"/>
      <c r="CJ625" s="58"/>
      <c r="CK625" s="58"/>
      <c r="CL625" s="58"/>
      <c r="CM625" s="58"/>
      <c r="CN625" s="58"/>
      <c r="CO625" s="58"/>
      <c r="CP625" s="58"/>
      <c r="CQ625" s="58"/>
      <c r="CR625" s="58"/>
    </row>
    <row r="626" spans="1:96" ht="13">
      <c r="B626" s="84" t="s">
        <v>508</v>
      </c>
      <c r="C626" s="1181" t="s">
        <v>1770</v>
      </c>
      <c r="D626" s="1155"/>
      <c r="E626" s="1155"/>
      <c r="F626" s="1155"/>
      <c r="G626" s="1155"/>
      <c r="H626" s="1155"/>
      <c r="I626" s="1155"/>
      <c r="J626" s="1155"/>
      <c r="K626" s="1155"/>
      <c r="L626" s="1155"/>
      <c r="M626" s="1155"/>
      <c r="N626" s="1155"/>
      <c r="O626" s="1182"/>
      <c r="P626" s="1118"/>
      <c r="Q626" s="1119"/>
      <c r="R626" s="1120"/>
      <c r="S626" s="1277"/>
      <c r="T626" s="1132"/>
      <c r="U626" s="1133"/>
      <c r="V626" s="1118"/>
      <c r="W626" s="1119"/>
      <c r="X626" s="1119"/>
      <c r="Y626" s="1119"/>
      <c r="Z626" s="1119"/>
      <c r="AA626" s="1120"/>
      <c r="AB626" s="1145"/>
      <c r="AC626" s="1145"/>
      <c r="AD626" s="1145"/>
      <c r="AE626" s="1145"/>
      <c r="AF626" s="1145"/>
      <c r="AG626" s="1145">
        <v>945302.4</v>
      </c>
      <c r="AH626" s="1145"/>
      <c r="AI626" s="1145"/>
      <c r="AJ626" s="1145"/>
      <c r="AK626" s="1145"/>
      <c r="AL626" s="58"/>
      <c r="AM626" s="58"/>
      <c r="AN626" s="58"/>
      <c r="AO626" s="58"/>
      <c r="AP626" s="58"/>
      <c r="AQ626" s="58"/>
      <c r="AR626" s="58"/>
      <c r="AS626" s="58"/>
      <c r="AT626" s="58"/>
      <c r="AU626" s="58"/>
      <c r="AV626" s="58"/>
      <c r="AW626" s="58"/>
      <c r="AX626" s="58"/>
      <c r="AY626" s="58"/>
      <c r="AZ626" s="58"/>
      <c r="BA626" s="1299">
        <f t="shared" si="16"/>
        <v>0</v>
      </c>
      <c r="BB626" s="1301"/>
      <c r="BC626" s="1301"/>
      <c r="BD626" s="1301"/>
      <c r="BE626" s="1300"/>
      <c r="BF626" s="1296">
        <f t="shared" si="17"/>
        <v>0</v>
      </c>
      <c r="BG626" s="1296"/>
      <c r="BH626" s="1296"/>
      <c r="BI626" s="1296"/>
      <c r="BJ626" s="1296"/>
      <c r="BK626" s="1296">
        <f t="shared" si="18"/>
        <v>0</v>
      </c>
      <c r="BL626" s="1296"/>
      <c r="BM626" s="1296"/>
      <c r="BN626" s="1296"/>
      <c r="BO626" s="1296"/>
      <c r="BP626" s="1296">
        <f t="shared" si="19"/>
        <v>0</v>
      </c>
      <c r="BQ626" s="1296"/>
      <c r="BR626" s="1296"/>
      <c r="BS626" s="1296"/>
      <c r="BT626" s="1296"/>
      <c r="BU626" s="1296">
        <f t="shared" si="20"/>
        <v>0</v>
      </c>
      <c r="BV626" s="1296"/>
      <c r="BW626" s="1296"/>
      <c r="BX626" s="1296"/>
      <c r="BY626" s="1296"/>
      <c r="BZ626" s="1296">
        <f t="shared" si="21"/>
        <v>0</v>
      </c>
      <c r="CA626" s="1296"/>
      <c r="CB626" s="1296"/>
      <c r="CC626" s="1296"/>
      <c r="CD626" s="1296"/>
      <c r="CE626" s="58"/>
      <c r="CF626" s="58"/>
      <c r="CG626" s="58"/>
      <c r="CH626" s="58"/>
      <c r="CI626" s="58"/>
      <c r="CJ626" s="58"/>
      <c r="CK626" s="58"/>
      <c r="CL626" s="58"/>
      <c r="CM626" s="58"/>
      <c r="CN626" s="58"/>
      <c r="CO626" s="58"/>
      <c r="CP626" s="58"/>
      <c r="CQ626" s="58"/>
      <c r="CR626" s="58"/>
    </row>
    <row r="627" spans="1:96" ht="13">
      <c r="B627" s="84" t="s">
        <v>697</v>
      </c>
      <c r="C627" s="1270" t="s">
        <v>1822</v>
      </c>
      <c r="D627" s="1155"/>
      <c r="E627" s="1155"/>
      <c r="F627" s="1155"/>
      <c r="G627" s="1155"/>
      <c r="H627" s="1155"/>
      <c r="I627" s="1155"/>
      <c r="J627" s="1155"/>
      <c r="K627" s="1155"/>
      <c r="L627" s="1155"/>
      <c r="M627" s="1155"/>
      <c r="N627" s="1155"/>
      <c r="O627" s="1182"/>
      <c r="P627" s="1118"/>
      <c r="Q627" s="1119"/>
      <c r="R627" s="1120"/>
      <c r="S627" s="1277"/>
      <c r="T627" s="1132"/>
      <c r="U627" s="1133"/>
      <c r="V627" s="1118"/>
      <c r="W627" s="1119"/>
      <c r="X627" s="1119"/>
      <c r="Y627" s="1119"/>
      <c r="Z627" s="1119"/>
      <c r="AA627" s="1120"/>
      <c r="AB627" s="1145"/>
      <c r="AC627" s="1145"/>
      <c r="AD627" s="1145"/>
      <c r="AE627" s="1145"/>
      <c r="AF627" s="1145"/>
      <c r="AG627" s="1145">
        <v>100</v>
      </c>
      <c r="AH627" s="1145"/>
      <c r="AI627" s="1145"/>
      <c r="AJ627" s="1145"/>
      <c r="AK627" s="1145"/>
      <c r="AL627" s="58"/>
      <c r="AM627" s="58"/>
      <c r="AN627" s="58"/>
      <c r="AO627" s="58"/>
      <c r="AP627" s="58"/>
      <c r="AQ627" s="58"/>
      <c r="AR627" s="58"/>
      <c r="AS627" s="58"/>
      <c r="AT627" s="58"/>
      <c r="AU627" s="58"/>
      <c r="AV627" s="58"/>
      <c r="AW627" s="58"/>
      <c r="AX627" s="58"/>
      <c r="AY627" s="58"/>
      <c r="AZ627" s="58"/>
      <c r="BA627" s="1299">
        <f t="shared" si="16"/>
        <v>0</v>
      </c>
      <c r="BB627" s="1301"/>
      <c r="BC627" s="1301"/>
      <c r="BD627" s="1301"/>
      <c r="BE627" s="1300"/>
      <c r="BF627" s="1296">
        <f t="shared" si="17"/>
        <v>0</v>
      </c>
      <c r="BG627" s="1296"/>
      <c r="BH627" s="1296"/>
      <c r="BI627" s="1296"/>
      <c r="BJ627" s="1296"/>
      <c r="BK627" s="1296">
        <f t="shared" si="18"/>
        <v>0</v>
      </c>
      <c r="BL627" s="1296"/>
      <c r="BM627" s="1296"/>
      <c r="BN627" s="1296"/>
      <c r="BO627" s="1296"/>
      <c r="BP627" s="1296">
        <f t="shared" si="19"/>
        <v>0</v>
      </c>
      <c r="BQ627" s="1296"/>
      <c r="BR627" s="1296"/>
      <c r="BS627" s="1296"/>
      <c r="BT627" s="1296"/>
      <c r="BU627" s="1296">
        <f t="shared" si="20"/>
        <v>0</v>
      </c>
      <c r="BV627" s="1296"/>
      <c r="BW627" s="1296"/>
      <c r="BX627" s="1296"/>
      <c r="BY627" s="1296"/>
      <c r="BZ627" s="1296">
        <f t="shared" si="21"/>
        <v>0</v>
      </c>
      <c r="CA627" s="1296"/>
      <c r="CB627" s="1296"/>
      <c r="CC627" s="1296"/>
      <c r="CD627" s="1296"/>
      <c r="CE627" s="58"/>
      <c r="CF627" s="58"/>
      <c r="CG627" s="58"/>
      <c r="CH627" s="58"/>
      <c r="CI627" s="58"/>
      <c r="CJ627" s="58"/>
      <c r="CK627" s="58"/>
      <c r="CL627" s="58"/>
      <c r="CM627" s="58"/>
      <c r="CN627" s="58"/>
      <c r="CO627" s="58"/>
      <c r="CP627" s="58"/>
      <c r="CQ627" s="58"/>
      <c r="CR627" s="58"/>
    </row>
    <row r="628" spans="1:96" ht="13">
      <c r="B628" s="84" t="s">
        <v>386</v>
      </c>
      <c r="C628" s="1155"/>
      <c r="D628" s="1155"/>
      <c r="E628" s="1155"/>
      <c r="F628" s="1155"/>
      <c r="G628" s="1155"/>
      <c r="H628" s="1155"/>
      <c r="I628" s="1155"/>
      <c r="J628" s="1155"/>
      <c r="K628" s="1155"/>
      <c r="L628" s="1155"/>
      <c r="M628" s="1155"/>
      <c r="N628" s="1155"/>
      <c r="O628" s="1182"/>
      <c r="P628" s="1118"/>
      <c r="Q628" s="1119"/>
      <c r="R628" s="1120"/>
      <c r="S628" s="1277"/>
      <c r="T628" s="1132"/>
      <c r="U628" s="1133"/>
      <c r="V628" s="1118"/>
      <c r="W628" s="1119"/>
      <c r="X628" s="1119"/>
      <c r="Y628" s="1119"/>
      <c r="Z628" s="1119"/>
      <c r="AA628" s="1120"/>
      <c r="AB628" s="1145"/>
      <c r="AC628" s="1145"/>
      <c r="AD628" s="1145"/>
      <c r="AE628" s="1145"/>
      <c r="AF628" s="1145"/>
      <c r="AG628" s="1145"/>
      <c r="AH628" s="1145"/>
      <c r="AI628" s="1145"/>
      <c r="AJ628" s="1145"/>
      <c r="AK628" s="1145"/>
      <c r="AL628" s="58"/>
      <c r="AM628" s="58"/>
      <c r="AN628" s="58"/>
      <c r="AO628" s="58"/>
      <c r="AP628" s="58"/>
      <c r="AQ628" s="58"/>
      <c r="AR628" s="58"/>
      <c r="AS628" s="58"/>
      <c r="AT628" s="58"/>
      <c r="AU628" s="58"/>
      <c r="AV628" s="58"/>
      <c r="AW628" s="58"/>
      <c r="AX628" s="58"/>
      <c r="AY628" s="58"/>
      <c r="AZ628" s="58"/>
      <c r="BA628" s="1299">
        <f t="shared" si="16"/>
        <v>0</v>
      </c>
      <c r="BB628" s="1301"/>
      <c r="BC628" s="1301"/>
      <c r="BD628" s="1301"/>
      <c r="BE628" s="1300"/>
      <c r="BF628" s="1296">
        <f t="shared" si="17"/>
        <v>0</v>
      </c>
      <c r="BG628" s="1296"/>
      <c r="BH628" s="1296"/>
      <c r="BI628" s="1296"/>
      <c r="BJ628" s="1296"/>
      <c r="BK628" s="1296">
        <f t="shared" si="18"/>
        <v>0</v>
      </c>
      <c r="BL628" s="1296"/>
      <c r="BM628" s="1296"/>
      <c r="BN628" s="1296"/>
      <c r="BO628" s="1296"/>
      <c r="BP628" s="1296">
        <f t="shared" si="19"/>
        <v>0</v>
      </c>
      <c r="BQ628" s="1296"/>
      <c r="BR628" s="1296"/>
      <c r="BS628" s="1296"/>
      <c r="BT628" s="1296"/>
      <c r="BU628" s="1296">
        <f t="shared" si="20"/>
        <v>0</v>
      </c>
      <c r="BV628" s="1296"/>
      <c r="BW628" s="1296"/>
      <c r="BX628" s="1296"/>
      <c r="BY628" s="1296"/>
      <c r="BZ628" s="1296">
        <f t="shared" si="21"/>
        <v>0</v>
      </c>
      <c r="CA628" s="1296"/>
      <c r="CB628" s="1296"/>
      <c r="CC628" s="1296"/>
      <c r="CD628" s="1296"/>
      <c r="CE628" s="58"/>
      <c r="CF628" s="58"/>
      <c r="CG628" s="58"/>
      <c r="CH628" s="58"/>
      <c r="CI628" s="58"/>
      <c r="CJ628" s="58"/>
      <c r="CK628" s="58"/>
      <c r="CL628" s="58"/>
      <c r="CM628" s="58"/>
      <c r="CN628" s="58"/>
      <c r="CO628" s="58"/>
      <c r="CP628" s="58"/>
      <c r="CQ628" s="58"/>
      <c r="CR628" s="58"/>
    </row>
    <row r="629" spans="1:96" ht="12.75" customHeight="1">
      <c r="B629" s="84" t="s">
        <v>387</v>
      </c>
      <c r="C629" s="1270"/>
      <c r="D629" s="1155"/>
      <c r="E629" s="1155"/>
      <c r="F629" s="1155"/>
      <c r="G629" s="1155"/>
      <c r="H629" s="1155"/>
      <c r="I629" s="1155"/>
      <c r="J629" s="1155"/>
      <c r="K629" s="1155"/>
      <c r="L629" s="1155"/>
      <c r="M629" s="1155"/>
      <c r="N629" s="1155"/>
      <c r="O629" s="1182"/>
      <c r="P629" s="1118"/>
      <c r="Q629" s="1119"/>
      <c r="R629" s="1120"/>
      <c r="S629" s="1277"/>
      <c r="T629" s="1132"/>
      <c r="U629" s="1133"/>
      <c r="V629" s="1118"/>
      <c r="W629" s="1119"/>
      <c r="X629" s="1119"/>
      <c r="Y629" s="1119"/>
      <c r="Z629" s="1119"/>
      <c r="AA629" s="1120"/>
      <c r="AB629" s="1145"/>
      <c r="AC629" s="1145"/>
      <c r="AD629" s="1145"/>
      <c r="AE629" s="1145"/>
      <c r="AF629" s="1145"/>
      <c r="AG629" s="1145"/>
      <c r="AH629" s="1145"/>
      <c r="AI629" s="1145"/>
      <c r="AJ629" s="1145"/>
      <c r="AK629" s="1145"/>
      <c r="AL629" s="58"/>
      <c r="AM629" s="61"/>
      <c r="AN629" s="61"/>
      <c r="AO629" s="61"/>
      <c r="AP629" s="61"/>
      <c r="AQ629" s="61"/>
      <c r="AR629" s="61"/>
      <c r="AS629" s="61"/>
      <c r="AT629" s="61"/>
      <c r="AU629" s="61"/>
      <c r="AV629" s="61"/>
      <c r="AW629" s="61"/>
      <c r="AX629" s="61"/>
      <c r="AY629" s="61"/>
      <c r="AZ629" s="61"/>
      <c r="BA629" s="1299">
        <f t="shared" si="16"/>
        <v>0</v>
      </c>
      <c r="BB629" s="1301"/>
      <c r="BC629" s="1301"/>
      <c r="BD629" s="1301"/>
      <c r="BE629" s="1300"/>
      <c r="BF629" s="1296">
        <f t="shared" si="17"/>
        <v>0</v>
      </c>
      <c r="BG629" s="1296"/>
      <c r="BH629" s="1296"/>
      <c r="BI629" s="1296"/>
      <c r="BJ629" s="1296"/>
      <c r="BK629" s="1296">
        <f t="shared" si="18"/>
        <v>0</v>
      </c>
      <c r="BL629" s="1296"/>
      <c r="BM629" s="1296"/>
      <c r="BN629" s="1296"/>
      <c r="BO629" s="1296"/>
      <c r="BP629" s="1296">
        <f t="shared" si="19"/>
        <v>0</v>
      </c>
      <c r="BQ629" s="1296"/>
      <c r="BR629" s="1296"/>
      <c r="BS629" s="1296"/>
      <c r="BT629" s="1296"/>
      <c r="BU629" s="1296">
        <f t="shared" si="20"/>
        <v>0</v>
      </c>
      <c r="BV629" s="1296"/>
      <c r="BW629" s="1296"/>
      <c r="BX629" s="1296"/>
      <c r="BY629" s="1296"/>
      <c r="BZ629" s="1296">
        <f t="shared" si="21"/>
        <v>0</v>
      </c>
      <c r="CA629" s="1296"/>
      <c r="CB629" s="1296"/>
      <c r="CC629" s="1296"/>
      <c r="CD629" s="1296"/>
      <c r="CE629" s="58"/>
      <c r="CF629" s="58"/>
      <c r="CG629" s="58"/>
      <c r="CH629" s="58"/>
      <c r="CI629" s="58"/>
      <c r="CJ629" s="58"/>
      <c r="CK629" s="58"/>
      <c r="CL629" s="58"/>
      <c r="CM629" s="58"/>
      <c r="CN629" s="58"/>
      <c r="CO629" s="58"/>
      <c r="CP629" s="58"/>
      <c r="CQ629" s="58"/>
      <c r="CR629" s="58"/>
    </row>
    <row r="630" spans="1:96" ht="12.75" customHeight="1">
      <c r="B630" s="1393" t="s">
        <v>135</v>
      </c>
      <c r="C630" s="1393"/>
      <c r="D630" s="1393"/>
      <c r="E630" s="1393"/>
      <c r="F630" s="1393"/>
      <c r="G630" s="1393"/>
      <c r="H630" s="1393"/>
      <c r="I630" s="1393"/>
      <c r="J630" s="1393"/>
      <c r="K630" s="1393"/>
      <c r="L630" s="1393"/>
      <c r="M630" s="1393"/>
      <c r="N630" s="1393"/>
      <c r="O630" s="1393"/>
      <c r="P630" s="1393"/>
      <c r="Q630" s="1393"/>
      <c r="R630" s="1393"/>
      <c r="S630" s="1393"/>
      <c r="T630" s="1393"/>
      <c r="U630" s="1393"/>
      <c r="V630" s="1393"/>
      <c r="W630" s="1393"/>
      <c r="X630" s="1393"/>
      <c r="Y630" s="1393"/>
      <c r="Z630" s="1393"/>
      <c r="AA630" s="1393"/>
      <c r="AB630" s="1393"/>
      <c r="AC630" s="1393"/>
      <c r="AD630" s="1393"/>
      <c r="AE630" s="1393"/>
      <c r="AF630" s="1393"/>
      <c r="AG630" s="1218">
        <f>SUM(AG618:AJ629)</f>
        <v>14482086.4</v>
      </c>
      <c r="AH630" s="1219"/>
      <c r="AI630" s="1219"/>
      <c r="AJ630" s="1219"/>
      <c r="AK630" s="1220"/>
      <c r="AM630" s="61"/>
      <c r="AN630" s="61"/>
      <c r="AO630" s="61"/>
      <c r="AP630" s="61"/>
      <c r="AQ630" s="61"/>
      <c r="AR630" s="61"/>
      <c r="AS630" s="61"/>
      <c r="AT630" s="61"/>
      <c r="AU630" s="61"/>
      <c r="AV630" s="61"/>
      <c r="AW630" s="61"/>
      <c r="AX630" s="61"/>
      <c r="AY630" s="61"/>
      <c r="AZ630" s="61"/>
      <c r="BA630" s="1299">
        <f t="shared" si="16"/>
        <v>0</v>
      </c>
      <c r="BB630" s="1301"/>
      <c r="BC630" s="1301"/>
      <c r="BD630" s="1301"/>
      <c r="BE630" s="1300"/>
      <c r="BF630" s="1296">
        <f t="shared" si="17"/>
        <v>0</v>
      </c>
      <c r="BG630" s="1296"/>
      <c r="BH630" s="1296"/>
      <c r="BI630" s="1296"/>
      <c r="BJ630" s="1296"/>
      <c r="BK630" s="1296">
        <f t="shared" si="18"/>
        <v>0</v>
      </c>
      <c r="BL630" s="1296"/>
      <c r="BM630" s="1296"/>
      <c r="BN630" s="1296"/>
      <c r="BO630" s="1296"/>
      <c r="BP630" s="1296">
        <f t="shared" si="19"/>
        <v>0</v>
      </c>
      <c r="BQ630" s="1296"/>
      <c r="BR630" s="1296"/>
      <c r="BS630" s="1296"/>
      <c r="BT630" s="1296"/>
      <c r="BU630" s="1296">
        <f t="shared" si="20"/>
        <v>0</v>
      </c>
      <c r="BV630" s="1296"/>
      <c r="BW630" s="1296"/>
      <c r="BX630" s="1296"/>
      <c r="BY630" s="1296"/>
      <c r="BZ630" s="1296">
        <f t="shared" si="21"/>
        <v>0</v>
      </c>
      <c r="CA630" s="1296"/>
      <c r="CB630" s="1296"/>
      <c r="CC630" s="1296"/>
      <c r="CD630" s="1296"/>
      <c r="CE630" s="58"/>
      <c r="CF630" s="58"/>
      <c r="CG630" s="58"/>
      <c r="CH630" s="58"/>
      <c r="CI630" s="58"/>
      <c r="CJ630" s="58"/>
      <c r="CK630" s="58"/>
      <c r="CL630" s="58"/>
      <c r="CM630" s="58"/>
      <c r="CN630" s="58"/>
      <c r="CO630" s="58"/>
      <c r="CP630" s="58"/>
      <c r="CQ630" s="58"/>
      <c r="CR630" s="58"/>
    </row>
    <row r="631" spans="1:96" ht="13">
      <c r="B631" s="1393" t="s">
        <v>283</v>
      </c>
      <c r="C631" s="1393"/>
      <c r="D631" s="1393"/>
      <c r="E631" s="1393"/>
      <c r="F631" s="1393"/>
      <c r="G631" s="1393"/>
      <c r="H631" s="1393"/>
      <c r="I631" s="1393"/>
      <c r="J631" s="1393"/>
      <c r="K631" s="1393"/>
      <c r="L631" s="1393"/>
      <c r="M631" s="1393"/>
      <c r="N631" s="1393"/>
      <c r="O631" s="1393"/>
      <c r="P631" s="1393"/>
      <c r="Q631" s="1393"/>
      <c r="R631" s="1393"/>
      <c r="S631" s="1393"/>
      <c r="T631" s="1393"/>
      <c r="U631" s="1393"/>
      <c r="V631" s="1393"/>
      <c r="W631" s="1393"/>
      <c r="X631" s="1393"/>
      <c r="Y631" s="1393"/>
      <c r="Z631" s="1393"/>
      <c r="AA631" s="1393"/>
      <c r="AB631" s="1393"/>
      <c r="AC631" s="1393"/>
      <c r="AD631" s="1393"/>
      <c r="AE631" s="1393"/>
      <c r="AF631" s="1393"/>
      <c r="AG631" s="1206">
        <v>14594866.4</v>
      </c>
      <c r="AH631" s="1207"/>
      <c r="AI631" s="1207"/>
      <c r="AJ631" s="1207"/>
      <c r="AK631" s="1208"/>
      <c r="AM631" s="61"/>
      <c r="AN631" s="61"/>
      <c r="AO631" s="61"/>
      <c r="AP631" s="61"/>
      <c r="AQ631" s="61"/>
      <c r="AR631" s="61"/>
      <c r="AS631" s="61"/>
      <c r="AT631" s="61"/>
      <c r="AU631" s="61"/>
      <c r="AV631" s="61"/>
      <c r="AW631" s="61"/>
      <c r="AX631" s="61"/>
      <c r="AY631" s="61"/>
      <c r="AZ631" s="61"/>
      <c r="BA631" s="1299">
        <f t="shared" si="16"/>
        <v>0</v>
      </c>
      <c r="BB631" s="1301"/>
      <c r="BC631" s="1301"/>
      <c r="BD631" s="1301"/>
      <c r="BE631" s="1300"/>
      <c r="BF631" s="1296">
        <f t="shared" si="17"/>
        <v>0</v>
      </c>
      <c r="BG631" s="1296"/>
      <c r="BH631" s="1296"/>
      <c r="BI631" s="1296"/>
      <c r="BJ631" s="1296"/>
      <c r="BK631" s="1296">
        <f t="shared" si="18"/>
        <v>0</v>
      </c>
      <c r="BL631" s="1296"/>
      <c r="BM631" s="1296"/>
      <c r="BN631" s="1296"/>
      <c r="BO631" s="1296"/>
      <c r="BP631" s="1296">
        <f t="shared" si="19"/>
        <v>0</v>
      </c>
      <c r="BQ631" s="1296"/>
      <c r="BR631" s="1296"/>
      <c r="BS631" s="1296"/>
      <c r="BT631" s="1296"/>
      <c r="BU631" s="1296">
        <f t="shared" si="20"/>
        <v>0</v>
      </c>
      <c r="BV631" s="1296"/>
      <c r="BW631" s="1296"/>
      <c r="BX631" s="1296"/>
      <c r="BY631" s="1296"/>
      <c r="BZ631" s="1296">
        <f t="shared" si="21"/>
        <v>0</v>
      </c>
      <c r="CA631" s="1296"/>
      <c r="CB631" s="1296"/>
      <c r="CC631" s="1296"/>
      <c r="CD631" s="1296"/>
      <c r="CE631" s="58"/>
      <c r="CF631" s="58"/>
      <c r="CG631" s="58"/>
      <c r="CH631" s="58"/>
      <c r="CI631" s="58"/>
      <c r="CJ631" s="58"/>
      <c r="CK631" s="58"/>
      <c r="CL631" s="58"/>
      <c r="CM631" s="58"/>
      <c r="CN631" s="58"/>
      <c r="CO631" s="58"/>
      <c r="CP631" s="58"/>
      <c r="CQ631" s="58"/>
      <c r="CR631" s="58"/>
    </row>
    <row r="632" spans="1:96" ht="13">
      <c r="B632" s="1393" t="s">
        <v>284</v>
      </c>
      <c r="C632" s="1393"/>
      <c r="D632" s="1393"/>
      <c r="E632" s="1393"/>
      <c r="F632" s="1393"/>
      <c r="G632" s="1393"/>
      <c r="H632" s="1393"/>
      <c r="I632" s="1393"/>
      <c r="J632" s="1393"/>
      <c r="K632" s="1393"/>
      <c r="L632" s="1393"/>
      <c r="M632" s="1393"/>
      <c r="N632" s="1393"/>
      <c r="O632" s="1393"/>
      <c r="P632" s="1393"/>
      <c r="Q632" s="1393"/>
      <c r="R632" s="1393"/>
      <c r="S632" s="1393"/>
      <c r="T632" s="1393"/>
      <c r="U632" s="1393"/>
      <c r="V632" s="1393"/>
      <c r="W632" s="1393"/>
      <c r="X632" s="1393"/>
      <c r="Y632" s="1393"/>
      <c r="Z632" s="1393"/>
      <c r="AA632" s="1393"/>
      <c r="AB632" s="1393"/>
      <c r="AC632" s="1393"/>
      <c r="AD632" s="1393"/>
      <c r="AE632" s="1393"/>
      <c r="AF632" s="1393"/>
      <c r="AG632" s="1218">
        <f>AG630+AG631</f>
        <v>29076952.800000001</v>
      </c>
      <c r="AH632" s="1219"/>
      <c r="AI632" s="1219"/>
      <c r="AJ632" s="1219"/>
      <c r="AK632" s="1220"/>
      <c r="AM632" s="61"/>
      <c r="AN632" s="61"/>
      <c r="AO632" s="61"/>
      <c r="AP632" s="61"/>
      <c r="AQ632" s="61"/>
      <c r="AR632" s="61"/>
      <c r="AS632" s="61"/>
      <c r="AT632" s="61"/>
      <c r="AU632" s="61"/>
      <c r="AV632" s="61"/>
      <c r="AW632" s="61"/>
      <c r="AX632" s="61"/>
      <c r="AY632" s="61"/>
      <c r="AZ632" s="61"/>
      <c r="BA632" s="1299">
        <f t="shared" si="16"/>
        <v>0</v>
      </c>
      <c r="BB632" s="1301"/>
      <c r="BC632" s="1301"/>
      <c r="BD632" s="1301"/>
      <c r="BE632" s="1300"/>
      <c r="BF632" s="1296">
        <f t="shared" si="17"/>
        <v>0</v>
      </c>
      <c r="BG632" s="1296"/>
      <c r="BH632" s="1296"/>
      <c r="BI632" s="1296"/>
      <c r="BJ632" s="1296"/>
      <c r="BK632" s="1296">
        <f t="shared" si="18"/>
        <v>0</v>
      </c>
      <c r="BL632" s="1296"/>
      <c r="BM632" s="1296"/>
      <c r="BN632" s="1296"/>
      <c r="BO632" s="1296"/>
      <c r="BP632" s="1296">
        <f t="shared" si="19"/>
        <v>0</v>
      </c>
      <c r="BQ632" s="1296"/>
      <c r="BR632" s="1296"/>
      <c r="BS632" s="1296"/>
      <c r="BT632" s="1296"/>
      <c r="BU632" s="1296">
        <f t="shared" si="20"/>
        <v>0</v>
      </c>
      <c r="BV632" s="1296"/>
      <c r="BW632" s="1296"/>
      <c r="BX632" s="1296"/>
      <c r="BY632" s="1296"/>
      <c r="BZ632" s="1296">
        <f t="shared" si="21"/>
        <v>0</v>
      </c>
      <c r="CA632" s="1296"/>
      <c r="CB632" s="1296"/>
      <c r="CC632" s="1296"/>
      <c r="CD632" s="1296"/>
      <c r="CE632" s="58"/>
      <c r="CF632" s="58"/>
      <c r="CG632" s="58"/>
      <c r="CH632" s="58"/>
      <c r="CI632" s="58"/>
      <c r="CJ632" s="58"/>
      <c r="CK632" s="58"/>
      <c r="CL632" s="58"/>
      <c r="CM632" s="58"/>
      <c r="CN632" s="58"/>
      <c r="CO632" s="58"/>
      <c r="CP632" s="58"/>
      <c r="CQ632" s="58"/>
      <c r="CR632" s="58"/>
    </row>
    <row r="633" spans="1:96" ht="13">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302">
        <f>SUM(BA623:BE632)</f>
        <v>0</v>
      </c>
      <c r="BB633" s="1303"/>
      <c r="BC633" s="1303"/>
      <c r="BD633" s="1303"/>
      <c r="BE633" s="1304"/>
      <c r="BF633" s="1302">
        <f>SUM(BF623:BJ632)</f>
        <v>0</v>
      </c>
      <c r="BG633" s="1303"/>
      <c r="BH633" s="1303"/>
      <c r="BI633" s="1303"/>
      <c r="BJ633" s="1304"/>
      <c r="BK633" s="1302">
        <f>SUM(BK623:BO632)</f>
        <v>0</v>
      </c>
      <c r="BL633" s="1303"/>
      <c r="BM633" s="1303"/>
      <c r="BN633" s="1303"/>
      <c r="BO633" s="1304"/>
      <c r="BP633" s="1302">
        <f>SUM(BP623:BT632)</f>
        <v>0</v>
      </c>
      <c r="BQ633" s="1303"/>
      <c r="BR633" s="1303"/>
      <c r="BS633" s="1303"/>
      <c r="BT633" s="1304"/>
      <c r="BU633" s="1302">
        <f>SUM(BU623:BY632)</f>
        <v>0</v>
      </c>
      <c r="BV633" s="1303"/>
      <c r="BW633" s="1303"/>
      <c r="BX633" s="1303"/>
      <c r="BY633" s="1304"/>
      <c r="BZ633" s="1302">
        <f>SUM(BZ623:CD632)</f>
        <v>0</v>
      </c>
      <c r="CA633" s="1303"/>
      <c r="CB633" s="1303"/>
      <c r="CC633" s="1303"/>
      <c r="CD633" s="1304"/>
      <c r="CE633" s="58"/>
      <c r="CF633" s="58"/>
      <c r="CG633" s="58"/>
      <c r="CH633" s="58"/>
      <c r="CI633" s="58"/>
      <c r="CJ633" s="58"/>
      <c r="CK633" s="58"/>
      <c r="CL633" s="58"/>
      <c r="CM633" s="58"/>
      <c r="CN633" s="58"/>
      <c r="CO633" s="58"/>
      <c r="CP633" s="58"/>
      <c r="CQ633" s="58"/>
      <c r="CR633" s="58"/>
    </row>
    <row r="634" spans="1:96" ht="13">
      <c r="A634" s="87" t="s">
        <v>119</v>
      </c>
      <c r="B634" s="12" t="s">
        <v>510</v>
      </c>
      <c r="G634" s="1179" t="str">
        <f>C618</f>
        <v xml:space="preserve">CCRC Perm Loan </v>
      </c>
      <c r="H634" s="1179"/>
      <c r="I634" s="1179"/>
      <c r="J634" s="1179"/>
      <c r="K634" s="1179"/>
      <c r="L634" s="1179"/>
      <c r="M634" s="1179"/>
      <c r="N634" s="1179"/>
      <c r="O634" s="1179"/>
      <c r="P634" s="1179"/>
      <c r="Q634" s="1179"/>
      <c r="R634" s="1179"/>
      <c r="S634" s="14"/>
      <c r="T634" s="87" t="s">
        <v>120</v>
      </c>
      <c r="U634" s="12" t="s">
        <v>510</v>
      </c>
      <c r="Z634" s="1179" t="str">
        <f>C619</f>
        <v xml:space="preserve">City of Petaluma </v>
      </c>
      <c r="AA634" s="1179"/>
      <c r="AB634" s="1179"/>
      <c r="AC634" s="1179"/>
      <c r="AD634" s="1179"/>
      <c r="AE634" s="1179"/>
      <c r="AF634" s="1179"/>
      <c r="AG634" s="1179"/>
      <c r="AH634" s="1179"/>
      <c r="AI634" s="1179"/>
      <c r="AJ634" s="1179"/>
      <c r="AK634" s="1179"/>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3">
      <c r="A635" s="35"/>
      <c r="B635" s="12" t="s">
        <v>92</v>
      </c>
      <c r="G635" s="1087" t="s">
        <v>1775</v>
      </c>
      <c r="H635" s="1087"/>
      <c r="I635" s="1087"/>
      <c r="J635" s="1087"/>
      <c r="K635" s="1087"/>
      <c r="L635" s="1087"/>
      <c r="M635" s="1087"/>
      <c r="N635" s="1087"/>
      <c r="O635" s="1087"/>
      <c r="P635" s="1087"/>
      <c r="Q635" s="1087"/>
      <c r="R635" s="1087"/>
      <c r="S635" s="14"/>
      <c r="T635" s="35"/>
      <c r="U635" s="12" t="s">
        <v>92</v>
      </c>
      <c r="Z635" s="1087" t="s">
        <v>1780</v>
      </c>
      <c r="AA635" s="1087"/>
      <c r="AB635" s="1087"/>
      <c r="AC635" s="1087"/>
      <c r="AD635" s="1087"/>
      <c r="AE635" s="1087"/>
      <c r="AF635" s="1087"/>
      <c r="AG635" s="1087"/>
      <c r="AH635" s="1087"/>
      <c r="AI635" s="1087"/>
      <c r="AJ635" s="1087"/>
      <c r="AK635" s="1087"/>
      <c r="AM635" s="61"/>
      <c r="AN635" s="61"/>
      <c r="AO635" s="61"/>
      <c r="AP635" s="61"/>
      <c r="AQ635" s="61"/>
      <c r="AR635" s="61"/>
      <c r="AS635" s="61"/>
      <c r="AT635" s="61"/>
      <c r="AU635" s="61"/>
      <c r="AV635" s="61"/>
      <c r="AW635" s="61"/>
      <c r="AX635" s="61"/>
      <c r="AY635" s="61"/>
      <c r="AZ635" s="61"/>
      <c r="BA635" s="1302">
        <f>BA614+BA621+BA633</f>
        <v>0</v>
      </c>
      <c r="BB635" s="1303"/>
      <c r="BC635" s="1303"/>
      <c r="BD635" s="1303"/>
      <c r="BE635" s="1304"/>
      <c r="BF635" s="1302">
        <f>BF614+BF621+BF633</f>
        <v>53</v>
      </c>
      <c r="BG635" s="1303"/>
      <c r="BH635" s="1303"/>
      <c r="BI635" s="1303"/>
      <c r="BJ635" s="1304"/>
      <c r="BK635" s="1302">
        <f>BK614+BK621+BK633</f>
        <v>1</v>
      </c>
      <c r="BL635" s="1303"/>
      <c r="BM635" s="1303"/>
      <c r="BN635" s="1303"/>
      <c r="BO635" s="1304"/>
      <c r="BP635" s="1302">
        <f>BP614+BP621+BP633</f>
        <v>0</v>
      </c>
      <c r="BQ635" s="1303"/>
      <c r="BR635" s="1303"/>
      <c r="BS635" s="1303"/>
      <c r="BT635" s="1304"/>
      <c r="BU635" s="1302">
        <f>BU614+BU621+BU633</f>
        <v>0</v>
      </c>
      <c r="BV635" s="1303"/>
      <c r="BW635" s="1303"/>
      <c r="BX635" s="1303"/>
      <c r="BY635" s="1304"/>
      <c r="BZ635" s="1261">
        <f>BZ633+BZ621+BZ614</f>
        <v>0</v>
      </c>
      <c r="CA635" s="1297"/>
      <c r="CB635" s="1297"/>
      <c r="CC635" s="1297"/>
      <c r="CD635" s="1262"/>
      <c r="CE635" s="58"/>
      <c r="CF635" s="58"/>
      <c r="CG635" s="58"/>
      <c r="CH635" s="58"/>
      <c r="CI635" s="58"/>
      <c r="CJ635" s="58"/>
      <c r="CK635" s="58"/>
      <c r="CL635" s="58"/>
      <c r="CM635" s="58"/>
      <c r="CN635" s="58"/>
      <c r="CO635" s="58"/>
      <c r="CP635" s="58"/>
      <c r="CQ635" s="58"/>
      <c r="CR635" s="58"/>
    </row>
    <row r="636" spans="1:96" ht="13">
      <c r="A636" s="35"/>
      <c r="B636" s="12" t="s">
        <v>631</v>
      </c>
      <c r="G636" s="1087" t="s">
        <v>1776</v>
      </c>
      <c r="H636" s="1087"/>
      <c r="I636" s="1087"/>
      <c r="J636" s="1087"/>
      <c r="K636" s="1087"/>
      <c r="L636" s="1087"/>
      <c r="M636" s="1087"/>
      <c r="N636" s="1087"/>
      <c r="O636" s="1087"/>
      <c r="P636" s="1087"/>
      <c r="Q636" s="1087"/>
      <c r="R636" s="1087"/>
      <c r="S636" s="88"/>
      <c r="T636" s="35"/>
      <c r="U636" s="12" t="s">
        <v>631</v>
      </c>
      <c r="Z636" s="1086" t="s">
        <v>1781</v>
      </c>
      <c r="AA636" s="1086"/>
      <c r="AB636" s="1086"/>
      <c r="AC636" s="1086"/>
      <c r="AD636" s="1086"/>
      <c r="AE636" s="1086"/>
      <c r="AF636" s="1086"/>
      <c r="AG636" s="1086"/>
      <c r="AH636" s="1086"/>
      <c r="AI636" s="1086"/>
      <c r="AJ636" s="1086"/>
      <c r="AK636" s="1086"/>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3">
      <c r="A637" s="35"/>
      <c r="B637" s="12" t="s">
        <v>19</v>
      </c>
      <c r="G637" s="1087" t="s">
        <v>1777</v>
      </c>
      <c r="H637" s="1087"/>
      <c r="I637" s="1087"/>
      <c r="J637" s="1087"/>
      <c r="K637" s="1087"/>
      <c r="L637" s="1087"/>
      <c r="M637" s="1087"/>
      <c r="N637" s="1087"/>
      <c r="O637" s="1087"/>
      <c r="P637" s="1087"/>
      <c r="Q637" s="1087"/>
      <c r="R637" s="1087"/>
      <c r="S637" s="14"/>
      <c r="T637" s="35"/>
      <c r="U637" s="12" t="s">
        <v>19</v>
      </c>
      <c r="Z637" s="1086" t="s">
        <v>1782</v>
      </c>
      <c r="AA637" s="1086"/>
      <c r="AB637" s="1086"/>
      <c r="AC637" s="1086"/>
      <c r="AD637" s="1086"/>
      <c r="AE637" s="1086"/>
      <c r="AF637" s="1086"/>
      <c r="AG637" s="1086"/>
      <c r="AH637" s="1086"/>
      <c r="AI637" s="1086"/>
      <c r="AJ637" s="1086"/>
      <c r="AK637" s="1086"/>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3">
      <c r="A638" s="35"/>
      <c r="B638" s="12" t="s">
        <v>338</v>
      </c>
      <c r="G638" s="1160" t="s">
        <v>1778</v>
      </c>
      <c r="H638" s="1122"/>
      <c r="I638" s="1122"/>
      <c r="J638" s="1122"/>
      <c r="K638" s="1122"/>
      <c r="L638" s="1122"/>
      <c r="O638" s="140" t="s">
        <v>220</v>
      </c>
      <c r="P638" s="1155"/>
      <c r="Q638" s="1155"/>
      <c r="R638" s="1155"/>
      <c r="S638" s="16"/>
      <c r="T638" s="35"/>
      <c r="U638" s="12" t="s">
        <v>338</v>
      </c>
      <c r="Z638" s="1160" t="s">
        <v>1783</v>
      </c>
      <c r="AA638" s="1122"/>
      <c r="AB638" s="1122"/>
      <c r="AC638" s="1122"/>
      <c r="AD638" s="1122"/>
      <c r="AE638" s="1122"/>
      <c r="AH638" s="140" t="s">
        <v>220</v>
      </c>
      <c r="AI638" s="1155"/>
      <c r="AJ638" s="1155"/>
      <c r="AK638" s="1155"/>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3">
      <c r="A639" s="35"/>
      <c r="B639" s="12" t="s">
        <v>20</v>
      </c>
      <c r="H639" s="1087" t="s">
        <v>1779</v>
      </c>
      <c r="I639" s="1087"/>
      <c r="J639" s="1087"/>
      <c r="K639" s="1087"/>
      <c r="L639" s="1087"/>
      <c r="M639" s="1087"/>
      <c r="N639" s="1087"/>
      <c r="O639" s="1087"/>
      <c r="P639" s="1087"/>
      <c r="Q639" s="1087"/>
      <c r="R639" s="1087"/>
      <c r="S639" s="14"/>
      <c r="T639" s="35"/>
      <c r="U639" s="12" t="s">
        <v>20</v>
      </c>
      <c r="AA639" s="1087" t="s">
        <v>1784</v>
      </c>
      <c r="AB639" s="1087"/>
      <c r="AC639" s="1087"/>
      <c r="AD639" s="1087"/>
      <c r="AE639" s="1087"/>
      <c r="AF639" s="1087"/>
      <c r="AG639" s="1087"/>
      <c r="AH639" s="1087"/>
      <c r="AI639" s="1087"/>
      <c r="AJ639" s="1087"/>
      <c r="AK639" s="1087"/>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3">
      <c r="A640" s="35"/>
      <c r="B640" s="12" t="s">
        <v>22</v>
      </c>
      <c r="N640" s="1116" t="s">
        <v>592</v>
      </c>
      <c r="O640" s="1116"/>
      <c r="T640" s="35"/>
      <c r="U640" s="12" t="s">
        <v>22</v>
      </c>
      <c r="AG640" s="1116" t="s">
        <v>592</v>
      </c>
      <c r="AH640" s="1116"/>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3">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3">
      <c r="A642" s="87" t="s">
        <v>126</v>
      </c>
      <c r="B642" s="12" t="s">
        <v>510</v>
      </c>
      <c r="G642" s="1179" t="str">
        <f>C620</f>
        <v xml:space="preserve">City of Petaluma (Land Loan) </v>
      </c>
      <c r="H642" s="1179"/>
      <c r="I642" s="1179"/>
      <c r="J642" s="1179"/>
      <c r="K642" s="1179"/>
      <c r="L642" s="1179"/>
      <c r="M642" s="1179"/>
      <c r="N642" s="1179"/>
      <c r="O642" s="1179"/>
      <c r="P642" s="1179"/>
      <c r="Q642" s="1179"/>
      <c r="R642" s="1179"/>
      <c r="T642" s="87" t="s">
        <v>632</v>
      </c>
      <c r="U642" s="12" t="s">
        <v>510</v>
      </c>
      <c r="Z642" s="1179" t="str">
        <f>C621</f>
        <v xml:space="preserve">County of Sonoma Housing Fund </v>
      </c>
      <c r="AA642" s="1179"/>
      <c r="AB642" s="1179"/>
      <c r="AC642" s="1179"/>
      <c r="AD642" s="1179"/>
      <c r="AE642" s="1179"/>
      <c r="AF642" s="1179"/>
      <c r="AG642" s="1179"/>
      <c r="AH642" s="1179"/>
      <c r="AI642" s="1179"/>
      <c r="AJ642" s="1179"/>
      <c r="AK642" s="1179"/>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3">
      <c r="A643" s="35"/>
      <c r="B643" s="12" t="s">
        <v>92</v>
      </c>
      <c r="G643" s="1087" t="s">
        <v>1780</v>
      </c>
      <c r="H643" s="1087"/>
      <c r="I643" s="1087"/>
      <c r="J643" s="1087"/>
      <c r="K643" s="1087"/>
      <c r="L643" s="1087"/>
      <c r="M643" s="1087"/>
      <c r="N643" s="1087"/>
      <c r="O643" s="1087"/>
      <c r="P643" s="1087"/>
      <c r="Q643" s="1087"/>
      <c r="R643" s="1087"/>
      <c r="T643" s="35"/>
      <c r="U643" s="12" t="s">
        <v>92</v>
      </c>
      <c r="Z643" s="1087" t="s">
        <v>1787</v>
      </c>
      <c r="AA643" s="1087"/>
      <c r="AB643" s="1087"/>
      <c r="AC643" s="1087"/>
      <c r="AD643" s="1087"/>
      <c r="AE643" s="1087"/>
      <c r="AF643" s="1087"/>
      <c r="AG643" s="1087"/>
      <c r="AH643" s="1087"/>
      <c r="AI643" s="1087"/>
      <c r="AJ643" s="1087"/>
      <c r="AK643" s="1087"/>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086" t="s">
        <v>1781</v>
      </c>
      <c r="H644" s="1086"/>
      <c r="I644" s="1086"/>
      <c r="J644" s="1086"/>
      <c r="K644" s="1086"/>
      <c r="L644" s="1086"/>
      <c r="M644" s="1086"/>
      <c r="N644" s="1086"/>
      <c r="O644" s="1086"/>
      <c r="P644" s="1086"/>
      <c r="Q644" s="1086"/>
      <c r="R644" s="1086"/>
      <c r="T644" s="35"/>
      <c r="U644" s="12" t="s">
        <v>631</v>
      </c>
      <c r="Z644" s="1086" t="s">
        <v>1667</v>
      </c>
      <c r="AA644" s="1086"/>
      <c r="AB644" s="1086"/>
      <c r="AC644" s="1086"/>
      <c r="AD644" s="1086"/>
      <c r="AE644" s="1086"/>
      <c r="AF644" s="1086"/>
      <c r="AG644" s="1086"/>
      <c r="AH644" s="1086"/>
      <c r="AI644" s="1086"/>
      <c r="AJ644" s="1086"/>
      <c r="AK644" s="1086"/>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086" t="s">
        <v>1782</v>
      </c>
      <c r="H645" s="1086"/>
      <c r="I645" s="1086"/>
      <c r="J645" s="1086"/>
      <c r="K645" s="1086"/>
      <c r="L645" s="1086"/>
      <c r="M645" s="1086"/>
      <c r="N645" s="1086"/>
      <c r="O645" s="1086"/>
      <c r="P645" s="1086"/>
      <c r="Q645" s="1086"/>
      <c r="R645" s="1086"/>
      <c r="T645" s="35"/>
      <c r="U645" s="12" t="s">
        <v>19</v>
      </c>
      <c r="Z645" s="1086" t="s">
        <v>1788</v>
      </c>
      <c r="AA645" s="1086"/>
      <c r="AB645" s="1086"/>
      <c r="AC645" s="1086"/>
      <c r="AD645" s="1086"/>
      <c r="AE645" s="1086"/>
      <c r="AF645" s="1086"/>
      <c r="AG645" s="1086"/>
      <c r="AH645" s="1086"/>
      <c r="AI645" s="1086"/>
      <c r="AJ645" s="1086"/>
      <c r="AK645" s="1086"/>
      <c r="AM645" s="58"/>
      <c r="AN645" s="58"/>
      <c r="AO645" s="58"/>
      <c r="AP645" s="58"/>
      <c r="AQ645" s="58"/>
      <c r="AR645" s="58"/>
      <c r="AS645" s="58"/>
      <c r="AT645" s="58"/>
      <c r="AU645" s="58"/>
      <c r="AV645" s="58"/>
      <c r="AW645" s="58"/>
      <c r="AX645" s="58"/>
      <c r="AY645" s="58"/>
      <c r="AZ645" s="58"/>
      <c r="BA645" s="58"/>
      <c r="BB645" s="58"/>
      <c r="BC645" s="316" t="s">
        <v>1517</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3">
      <c r="A646" s="35"/>
      <c r="B646" s="12" t="s">
        <v>338</v>
      </c>
      <c r="G646" s="1160" t="s">
        <v>1785</v>
      </c>
      <c r="H646" s="1122"/>
      <c r="I646" s="1122"/>
      <c r="J646" s="1122"/>
      <c r="K646" s="1122"/>
      <c r="L646" s="1122"/>
      <c r="O646" s="140" t="s">
        <v>220</v>
      </c>
      <c r="P646" s="1155"/>
      <c r="Q646" s="1155"/>
      <c r="R646" s="1155"/>
      <c r="T646" s="35"/>
      <c r="U646" s="12" t="s">
        <v>338</v>
      </c>
      <c r="Z646" s="1160" t="s">
        <v>1789</v>
      </c>
      <c r="AA646" s="1122"/>
      <c r="AB646" s="1122"/>
      <c r="AC646" s="1122"/>
      <c r="AD646" s="1122"/>
      <c r="AE646" s="1122"/>
      <c r="AH646" s="140" t="s">
        <v>220</v>
      </c>
      <c r="AI646" s="1155"/>
      <c r="AJ646" s="1155"/>
      <c r="AK646" s="1155"/>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3">
      <c r="A647" s="35"/>
      <c r="B647" s="12" t="s">
        <v>20</v>
      </c>
      <c r="H647" s="1087" t="s">
        <v>1786</v>
      </c>
      <c r="I647" s="1087"/>
      <c r="J647" s="1087"/>
      <c r="K647" s="1087"/>
      <c r="L647" s="1087"/>
      <c r="M647" s="1087"/>
      <c r="N647" s="1087"/>
      <c r="O647" s="1087"/>
      <c r="P647" s="1087"/>
      <c r="Q647" s="1087"/>
      <c r="R647" s="1087"/>
      <c r="T647" s="35"/>
      <c r="U647" s="12" t="s">
        <v>20</v>
      </c>
      <c r="AA647" s="1087" t="s">
        <v>1786</v>
      </c>
      <c r="AB647" s="1087"/>
      <c r="AC647" s="1087"/>
      <c r="AD647" s="1087"/>
      <c r="AE647" s="1087"/>
      <c r="AF647" s="1087"/>
      <c r="AG647" s="1087"/>
      <c r="AH647" s="1087"/>
      <c r="AI647" s="1087"/>
      <c r="AJ647" s="1087"/>
      <c r="AK647" s="1087"/>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4" thickBot="1">
      <c r="A648" s="35"/>
      <c r="B648" s="12" t="s">
        <v>22</v>
      </c>
      <c r="N648" s="1116" t="s">
        <v>592</v>
      </c>
      <c r="O648" s="1116"/>
      <c r="T648" s="35"/>
      <c r="U648" s="12" t="s">
        <v>22</v>
      </c>
      <c r="AG648" s="1116" t="s">
        <v>592</v>
      </c>
      <c r="AH648" s="1116"/>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3">
      <c r="A649" s="35"/>
      <c r="T649" s="35"/>
      <c r="AM649" s="58"/>
      <c r="AN649" s="463">
        <f t="shared" ref="AN649:AN673" si="22">IF($G709=0,"N/A",VLOOKUP($T$191,TC_Rent,(MATCH($B709,bedrooms,FALSE))))</f>
        <v>2024</v>
      </c>
      <c r="AO649" s="58"/>
      <c r="AP649" s="58"/>
      <c r="AQ649" s="58"/>
      <c r="AR649" s="58"/>
      <c r="AS649" s="399"/>
      <c r="AT649" s="471" t="s">
        <v>995</v>
      </c>
      <c r="AU649" s="476" t="s">
        <v>996</v>
      </c>
      <c r="AV649" s="475" t="s">
        <v>997</v>
      </c>
      <c r="AW649" s="58"/>
      <c r="AX649" s="58"/>
      <c r="AY649" s="58"/>
      <c r="AZ649" s="58"/>
      <c r="BA649" s="58"/>
      <c r="BB649" s="58"/>
      <c r="BC649" s="565" t="s">
        <v>523</v>
      </c>
      <c r="BD649" s="773">
        <v>2170</v>
      </c>
      <c r="BE649" s="774">
        <v>2324</v>
      </c>
      <c r="BF649" s="775">
        <v>2790</v>
      </c>
      <c r="BG649" s="774">
        <v>3222</v>
      </c>
      <c r="BH649" s="775">
        <v>3594</v>
      </c>
      <c r="BI649" s="776">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3">
      <c r="A650" s="87" t="s">
        <v>842</v>
      </c>
      <c r="B650" s="12" t="s">
        <v>510</v>
      </c>
      <c r="G650" s="1179" t="str">
        <f>C622</f>
        <v xml:space="preserve">PEP Sponsor Loan (City of Petaluma) </v>
      </c>
      <c r="H650" s="1179"/>
      <c r="I650" s="1179"/>
      <c r="J650" s="1179"/>
      <c r="K650" s="1179"/>
      <c r="L650" s="1179"/>
      <c r="M650" s="1179"/>
      <c r="N650" s="1179"/>
      <c r="O650" s="1179"/>
      <c r="P650" s="1179"/>
      <c r="Q650" s="1179"/>
      <c r="R650" s="1179"/>
      <c r="T650" s="87" t="s">
        <v>635</v>
      </c>
      <c r="U650" s="12" t="s">
        <v>510</v>
      </c>
      <c r="Z650" s="1179" t="str">
        <f>C623</f>
        <v xml:space="preserve">VHHP Loan </v>
      </c>
      <c r="AA650" s="1179"/>
      <c r="AB650" s="1179"/>
      <c r="AC650" s="1179"/>
      <c r="AD650" s="1179"/>
      <c r="AE650" s="1179"/>
      <c r="AF650" s="1179"/>
      <c r="AG650" s="1179"/>
      <c r="AH650" s="1179"/>
      <c r="AI650" s="1179"/>
      <c r="AJ650" s="1179"/>
      <c r="AK650" s="1179"/>
      <c r="AM650" s="58"/>
      <c r="AN650" s="463">
        <f t="shared" si="22"/>
        <v>2024</v>
      </c>
      <c r="AO650" s="58"/>
      <c r="AP650" s="58"/>
      <c r="AQ650" s="58"/>
      <c r="AR650" s="58"/>
      <c r="AS650" s="399"/>
      <c r="AT650" s="473">
        <f t="shared" ref="AT650:AT674" si="23">G709</f>
        <v>19</v>
      </c>
      <c r="AU650" s="477">
        <f>AT650/$AT$675</f>
        <v>0.35849056603773582</v>
      </c>
      <c r="AV650" s="478">
        <f t="shared" ref="AV650:AV674" si="24">IF(AU650=0," ",AU650*AD709)</f>
        <v>0.10754716981132074</v>
      </c>
      <c r="AW650" s="58"/>
      <c r="AX650" s="58"/>
      <c r="AY650" s="58"/>
      <c r="AZ650" s="58"/>
      <c r="BA650" s="58"/>
      <c r="BB650" s="58"/>
      <c r="BC650" s="566" t="s">
        <v>524</v>
      </c>
      <c r="BD650" s="777">
        <v>1402</v>
      </c>
      <c r="BE650" s="778">
        <v>1502</v>
      </c>
      <c r="BF650" s="777">
        <v>1802</v>
      </c>
      <c r="BG650" s="778">
        <v>2082</v>
      </c>
      <c r="BH650" s="778">
        <v>2324</v>
      </c>
      <c r="BI650" s="779">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3">
      <c r="A651" s="35"/>
      <c r="B651" s="12" t="s">
        <v>92</v>
      </c>
      <c r="G651" s="1087" t="s">
        <v>1665</v>
      </c>
      <c r="H651" s="1087"/>
      <c r="I651" s="1087"/>
      <c r="J651" s="1087"/>
      <c r="K651" s="1087"/>
      <c r="L651" s="1087"/>
      <c r="M651" s="1087"/>
      <c r="N651" s="1087"/>
      <c r="O651" s="1087"/>
      <c r="P651" s="1087"/>
      <c r="Q651" s="1087"/>
      <c r="R651" s="1087"/>
      <c r="T651" s="35"/>
      <c r="U651" s="12" t="s">
        <v>92</v>
      </c>
      <c r="Z651" s="1087" t="s">
        <v>1817</v>
      </c>
      <c r="AA651" s="1087"/>
      <c r="AB651" s="1087"/>
      <c r="AC651" s="1087"/>
      <c r="AD651" s="1087"/>
      <c r="AE651" s="1087"/>
      <c r="AF651" s="1087"/>
      <c r="AG651" s="1087"/>
      <c r="AH651" s="1087"/>
      <c r="AI651" s="1087"/>
      <c r="AJ651" s="1087"/>
      <c r="AK651" s="1087"/>
      <c r="AM651" s="58"/>
      <c r="AN651" s="463">
        <f t="shared" si="22"/>
        <v>2024</v>
      </c>
      <c r="AO651" s="58"/>
      <c r="AP651" s="58"/>
      <c r="AQ651" s="58"/>
      <c r="AR651" s="58"/>
      <c r="AS651" s="399"/>
      <c r="AT651" s="474">
        <f t="shared" si="23"/>
        <v>1</v>
      </c>
      <c r="AU651" s="477">
        <f t="shared" ref="AU651:AU674" si="25">AT651/$AT$675</f>
        <v>1.8867924528301886E-2</v>
      </c>
      <c r="AV651" s="478">
        <f t="shared" si="24"/>
        <v>5.6603773584905656E-3</v>
      </c>
      <c r="AW651" s="58"/>
      <c r="AX651" s="58"/>
      <c r="AY651" s="58"/>
      <c r="AZ651" s="58"/>
      <c r="BA651" s="58"/>
      <c r="BB651" s="58"/>
      <c r="BC651" s="566" t="s">
        <v>525</v>
      </c>
      <c r="BD651" s="780">
        <v>1276</v>
      </c>
      <c r="BE651" s="781">
        <v>1368</v>
      </c>
      <c r="BF651" s="780">
        <v>1642</v>
      </c>
      <c r="BG651" s="781">
        <v>1898</v>
      </c>
      <c r="BH651" s="781">
        <v>2116</v>
      </c>
      <c r="BI651" s="782">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3">
      <c r="A652" s="35"/>
      <c r="B652" s="12" t="s">
        <v>631</v>
      </c>
      <c r="G652" s="1087" t="s">
        <v>1673</v>
      </c>
      <c r="H652" s="1087"/>
      <c r="I652" s="1087"/>
      <c r="J652" s="1087"/>
      <c r="K652" s="1087"/>
      <c r="L652" s="1087"/>
      <c r="M652" s="1087"/>
      <c r="N652" s="1087"/>
      <c r="O652" s="1087"/>
      <c r="P652" s="1087"/>
      <c r="Q652" s="1087"/>
      <c r="R652" s="1087"/>
      <c r="T652" s="35"/>
      <c r="U652" s="12" t="s">
        <v>631</v>
      </c>
      <c r="Z652" s="1086" t="s">
        <v>1818</v>
      </c>
      <c r="AA652" s="1086"/>
      <c r="AB652" s="1086"/>
      <c r="AC652" s="1086"/>
      <c r="AD652" s="1086"/>
      <c r="AE652" s="1086"/>
      <c r="AF652" s="1086"/>
      <c r="AG652" s="1086"/>
      <c r="AH652" s="1086"/>
      <c r="AI652" s="1086"/>
      <c r="AJ652" s="1086"/>
      <c r="AK652" s="1086"/>
      <c r="AM652" s="58"/>
      <c r="AN652" s="463">
        <f t="shared" si="22"/>
        <v>2024</v>
      </c>
      <c r="AO652" s="58"/>
      <c r="AP652" s="58"/>
      <c r="AQ652" s="58"/>
      <c r="AR652" s="58"/>
      <c r="AS652" s="399"/>
      <c r="AT652" s="474">
        <f t="shared" si="23"/>
        <v>7</v>
      </c>
      <c r="AU652" s="477">
        <f t="shared" si="25"/>
        <v>0.13207547169811321</v>
      </c>
      <c r="AV652" s="478">
        <f t="shared" si="24"/>
        <v>4.6226415094339619E-2</v>
      </c>
      <c r="AW652" s="58"/>
      <c r="AX652" s="58"/>
      <c r="AY652" s="58"/>
      <c r="AZ652" s="58"/>
      <c r="BA652" s="58"/>
      <c r="BB652" s="58"/>
      <c r="BC652" s="566" t="s">
        <v>526</v>
      </c>
      <c r="BD652" s="780">
        <v>1164</v>
      </c>
      <c r="BE652" s="781">
        <v>1246</v>
      </c>
      <c r="BF652" s="780">
        <v>1496</v>
      </c>
      <c r="BG652" s="781">
        <v>1730</v>
      </c>
      <c r="BH652" s="781">
        <v>1930</v>
      </c>
      <c r="BI652" s="782">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3">
      <c r="A653" s="35"/>
      <c r="B653" s="12" t="s">
        <v>19</v>
      </c>
      <c r="G653" s="1087" t="s">
        <v>1659</v>
      </c>
      <c r="H653" s="1087"/>
      <c r="I653" s="1087"/>
      <c r="J653" s="1087"/>
      <c r="K653" s="1087"/>
      <c r="L653" s="1087"/>
      <c r="M653" s="1087"/>
      <c r="N653" s="1087"/>
      <c r="O653" s="1087"/>
      <c r="P653" s="1087"/>
      <c r="Q653" s="1087"/>
      <c r="R653" s="1087"/>
      <c r="T653" s="35"/>
      <c r="U653" s="12" t="s">
        <v>19</v>
      </c>
      <c r="Z653" s="1086" t="s">
        <v>1819</v>
      </c>
      <c r="AA653" s="1086"/>
      <c r="AB653" s="1086"/>
      <c r="AC653" s="1086"/>
      <c r="AD653" s="1086"/>
      <c r="AE653" s="1086"/>
      <c r="AF653" s="1086"/>
      <c r="AG653" s="1086"/>
      <c r="AH653" s="1086"/>
      <c r="AI653" s="1086"/>
      <c r="AJ653" s="1086"/>
      <c r="AK653" s="1086"/>
      <c r="AM653" s="58"/>
      <c r="AN653" s="463">
        <f t="shared" si="22"/>
        <v>2024</v>
      </c>
      <c r="AO653" s="58"/>
      <c r="AP653" s="58"/>
      <c r="AQ653" s="58"/>
      <c r="AR653" s="58"/>
      <c r="AS653" s="399"/>
      <c r="AT653" s="474">
        <f t="shared" si="23"/>
        <v>5</v>
      </c>
      <c r="AU653" s="477">
        <f t="shared" si="25"/>
        <v>9.4339622641509441E-2</v>
      </c>
      <c r="AV653" s="478">
        <f t="shared" si="24"/>
        <v>3.7735849056603779E-2</v>
      </c>
      <c r="AW653" s="58"/>
      <c r="AX653" s="58"/>
      <c r="AY653" s="58"/>
      <c r="AZ653" s="58"/>
      <c r="BA653" s="58"/>
      <c r="BB653" s="58"/>
      <c r="BC653" s="566" t="s">
        <v>527</v>
      </c>
      <c r="BD653" s="780">
        <v>1320</v>
      </c>
      <c r="BE653" s="781">
        <v>1412</v>
      </c>
      <c r="BF653" s="780">
        <v>1694</v>
      </c>
      <c r="BG653" s="781">
        <v>1958</v>
      </c>
      <c r="BH653" s="781">
        <v>2184</v>
      </c>
      <c r="BI653" s="782">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3">
      <c r="A654" s="35"/>
      <c r="B654" s="12" t="s">
        <v>338</v>
      </c>
      <c r="G654" s="1160" t="s">
        <v>1668</v>
      </c>
      <c r="H654" s="1122"/>
      <c r="I654" s="1122"/>
      <c r="J654" s="1122"/>
      <c r="K654" s="1122"/>
      <c r="L654" s="1122"/>
      <c r="O654" s="140" t="s">
        <v>220</v>
      </c>
      <c r="P654" s="1155"/>
      <c r="Q654" s="1155"/>
      <c r="R654" s="1155"/>
      <c r="T654" s="35"/>
      <c r="U654" s="12" t="s">
        <v>338</v>
      </c>
      <c r="Z654" s="1160" t="s">
        <v>1820</v>
      </c>
      <c r="AA654" s="1122"/>
      <c r="AB654" s="1122"/>
      <c r="AC654" s="1122"/>
      <c r="AD654" s="1122"/>
      <c r="AE654" s="1122"/>
      <c r="AH654" s="140" t="s">
        <v>220</v>
      </c>
      <c r="AI654" s="1181" t="s">
        <v>1821</v>
      </c>
      <c r="AJ654" s="1155"/>
      <c r="AK654" s="1155"/>
      <c r="AM654" s="58"/>
      <c r="AN654" s="463" t="str">
        <f t="shared" si="22"/>
        <v>N/A</v>
      </c>
      <c r="AO654" s="58"/>
      <c r="AP654" s="58"/>
      <c r="AQ654" s="58"/>
      <c r="AR654" s="58"/>
      <c r="AS654" s="399"/>
      <c r="AT654" s="474">
        <f t="shared" si="23"/>
        <v>21</v>
      </c>
      <c r="AU654" s="477">
        <f t="shared" si="25"/>
        <v>0.39622641509433965</v>
      </c>
      <c r="AV654" s="478">
        <f t="shared" si="24"/>
        <v>0.19811320754716982</v>
      </c>
      <c r="AW654" s="58"/>
      <c r="AX654" s="58"/>
      <c r="AY654" s="58"/>
      <c r="AZ654" s="58"/>
      <c r="BA654" s="58"/>
      <c r="BB654" s="58"/>
      <c r="BC654" s="566" t="s">
        <v>528</v>
      </c>
      <c r="BD654" s="780">
        <v>1134</v>
      </c>
      <c r="BE654" s="781">
        <v>1216</v>
      </c>
      <c r="BF654" s="780">
        <v>1460</v>
      </c>
      <c r="BG654" s="781">
        <v>1684</v>
      </c>
      <c r="BH654" s="781">
        <v>1880</v>
      </c>
      <c r="BI654" s="782">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3">
      <c r="A655" s="35"/>
      <c r="B655" s="12" t="s">
        <v>20</v>
      </c>
      <c r="H655" s="1087" t="s">
        <v>1794</v>
      </c>
      <c r="I655" s="1087"/>
      <c r="J655" s="1087"/>
      <c r="K655" s="1087"/>
      <c r="L655" s="1087"/>
      <c r="M655" s="1087"/>
      <c r="N655" s="1087"/>
      <c r="O655" s="1087"/>
      <c r="P655" s="1087"/>
      <c r="Q655" s="1087"/>
      <c r="R655" s="1087"/>
      <c r="T655" s="35"/>
      <c r="U655" s="12" t="s">
        <v>20</v>
      </c>
      <c r="AA655" s="1087" t="s">
        <v>1790</v>
      </c>
      <c r="AB655" s="1087"/>
      <c r="AC655" s="1087"/>
      <c r="AD655" s="1087"/>
      <c r="AE655" s="1087"/>
      <c r="AF655" s="1087"/>
      <c r="AG655" s="1087"/>
      <c r="AH655" s="1087"/>
      <c r="AI655" s="1087"/>
      <c r="AJ655" s="1087"/>
      <c r="AK655" s="1087"/>
      <c r="AM655" s="58"/>
      <c r="AN655" s="463" t="str">
        <f t="shared" si="22"/>
        <v>N/A</v>
      </c>
      <c r="AO655" s="58"/>
      <c r="AP655" s="58"/>
      <c r="AQ655" s="58"/>
      <c r="AR655" s="58"/>
      <c r="AS655" s="399"/>
      <c r="AT655" s="474">
        <f t="shared" si="23"/>
        <v>0</v>
      </c>
      <c r="AU655" s="477">
        <f t="shared" si="25"/>
        <v>0</v>
      </c>
      <c r="AV655" s="478" t="str">
        <f t="shared" si="24"/>
        <v xml:space="preserve"> </v>
      </c>
      <c r="AW655" s="58"/>
      <c r="AX655" s="58"/>
      <c r="AY655" s="58"/>
      <c r="AZ655" s="58"/>
      <c r="BA655" s="58"/>
      <c r="BB655" s="58"/>
      <c r="BC655" s="566" t="s">
        <v>529</v>
      </c>
      <c r="BD655" s="780">
        <v>2170</v>
      </c>
      <c r="BE655" s="781">
        <v>2324</v>
      </c>
      <c r="BF655" s="780">
        <v>2790</v>
      </c>
      <c r="BG655" s="781">
        <v>3222</v>
      </c>
      <c r="BH655" s="781">
        <v>3594</v>
      </c>
      <c r="BI655" s="782">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3">
      <c r="A656" s="35"/>
      <c r="B656" s="12" t="s">
        <v>22</v>
      </c>
      <c r="N656" s="1116" t="s">
        <v>592</v>
      </c>
      <c r="O656" s="1116"/>
      <c r="T656" s="35"/>
      <c r="U656" s="12" t="s">
        <v>22</v>
      </c>
      <c r="AG656" s="1116" t="s">
        <v>723</v>
      </c>
      <c r="AH656" s="1116"/>
      <c r="AM656" s="58"/>
      <c r="AN656" s="463" t="str">
        <f t="shared" si="22"/>
        <v>N/A</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530</v>
      </c>
      <c r="BD656" s="780">
        <v>1134</v>
      </c>
      <c r="BE656" s="781">
        <v>1216</v>
      </c>
      <c r="BF656" s="780">
        <v>1460</v>
      </c>
      <c r="BG656" s="781">
        <v>1684</v>
      </c>
      <c r="BH656" s="781">
        <v>1880</v>
      </c>
      <c r="BI656" s="782">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3">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531</v>
      </c>
      <c r="BD657" s="780">
        <v>1464</v>
      </c>
      <c r="BE657" s="781">
        <v>1568</v>
      </c>
      <c r="BF657" s="780">
        <v>1882</v>
      </c>
      <c r="BG657" s="781">
        <v>2172</v>
      </c>
      <c r="BH657" s="781">
        <v>2424</v>
      </c>
      <c r="BI657" s="782">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3">
      <c r="A658" s="87" t="s">
        <v>501</v>
      </c>
      <c r="B658" s="12" t="s">
        <v>510</v>
      </c>
      <c r="G658" s="1179" t="str">
        <f>C624</f>
        <v xml:space="preserve">County HEAP Loan </v>
      </c>
      <c r="H658" s="1179"/>
      <c r="I658" s="1179"/>
      <c r="J658" s="1179"/>
      <c r="K658" s="1179"/>
      <c r="L658" s="1179"/>
      <c r="M658" s="1179"/>
      <c r="N658" s="1179"/>
      <c r="O658" s="1179"/>
      <c r="P658" s="1179"/>
      <c r="Q658" s="1179"/>
      <c r="R658" s="1179"/>
      <c r="T658" s="87" t="s">
        <v>502</v>
      </c>
      <c r="U658" s="12" t="s">
        <v>510</v>
      </c>
      <c r="Z658" s="1179" t="str">
        <f>C625</f>
        <v xml:space="preserve">PEP Sponsor Loan (Home Depot) </v>
      </c>
      <c r="AA658" s="1179"/>
      <c r="AB658" s="1179"/>
      <c r="AC658" s="1179"/>
      <c r="AD658" s="1179"/>
      <c r="AE658" s="1179"/>
      <c r="AF658" s="1179"/>
      <c r="AG658" s="1179"/>
      <c r="AH658" s="1179"/>
      <c r="AI658" s="1179"/>
      <c r="AJ658" s="1179"/>
      <c r="AK658" s="1179"/>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532</v>
      </c>
      <c r="BD658" s="780">
        <v>1134</v>
      </c>
      <c r="BE658" s="781">
        <v>1216</v>
      </c>
      <c r="BF658" s="780">
        <v>1460</v>
      </c>
      <c r="BG658" s="781">
        <v>1684</v>
      </c>
      <c r="BH658" s="781">
        <v>1880</v>
      </c>
      <c r="BI658" s="782">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3">
      <c r="A659" s="35"/>
      <c r="B659" s="12" t="s">
        <v>92</v>
      </c>
      <c r="G659" s="1260" t="s">
        <v>1791</v>
      </c>
      <c r="H659" s="1087"/>
      <c r="I659" s="1087"/>
      <c r="J659" s="1087"/>
      <c r="K659" s="1087"/>
      <c r="L659" s="1087"/>
      <c r="M659" s="1087"/>
      <c r="N659" s="1087"/>
      <c r="O659" s="1087"/>
      <c r="P659" s="1087"/>
      <c r="Q659" s="1087"/>
      <c r="R659" s="1087"/>
      <c r="T659" s="35"/>
      <c r="U659" s="12" t="s">
        <v>92</v>
      </c>
      <c r="Z659" s="1087" t="s">
        <v>1665</v>
      </c>
      <c r="AA659" s="1087"/>
      <c r="AB659" s="1087"/>
      <c r="AC659" s="1087"/>
      <c r="AD659" s="1087"/>
      <c r="AE659" s="1087"/>
      <c r="AF659" s="1087"/>
      <c r="AG659" s="1087"/>
      <c r="AH659" s="1087"/>
      <c r="AI659" s="1087"/>
      <c r="AJ659" s="1087"/>
      <c r="AK659" s="1087"/>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533</v>
      </c>
      <c r="BD659" s="780">
        <v>1134</v>
      </c>
      <c r="BE659" s="781">
        <v>1216</v>
      </c>
      <c r="BF659" s="780">
        <v>1460</v>
      </c>
      <c r="BG659" s="781">
        <v>1684</v>
      </c>
      <c r="BH659" s="781">
        <v>1880</v>
      </c>
      <c r="BI659" s="782">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3">
      <c r="A660" s="35"/>
      <c r="B660" s="12" t="s">
        <v>631</v>
      </c>
      <c r="G660" s="1260" t="s">
        <v>1672</v>
      </c>
      <c r="H660" s="1087"/>
      <c r="I660" s="1087"/>
      <c r="J660" s="1087"/>
      <c r="K660" s="1087"/>
      <c r="L660" s="1087"/>
      <c r="M660" s="1087"/>
      <c r="N660" s="1087"/>
      <c r="O660" s="1087"/>
      <c r="P660" s="1087"/>
      <c r="Q660" s="1087"/>
      <c r="R660" s="1087"/>
      <c r="T660" s="35"/>
      <c r="U660" s="12" t="s">
        <v>631</v>
      </c>
      <c r="Z660" s="1087" t="s">
        <v>1673</v>
      </c>
      <c r="AA660" s="1087"/>
      <c r="AB660" s="1087"/>
      <c r="AC660" s="1087"/>
      <c r="AD660" s="1087"/>
      <c r="AE660" s="1087"/>
      <c r="AF660" s="1087"/>
      <c r="AG660" s="1087"/>
      <c r="AH660" s="1087"/>
      <c r="AI660" s="1087"/>
      <c r="AJ660" s="1087"/>
      <c r="AK660" s="1087"/>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534</v>
      </c>
      <c r="BD660" s="780">
        <v>1134</v>
      </c>
      <c r="BE660" s="781">
        <v>1216</v>
      </c>
      <c r="BF660" s="780">
        <v>1460</v>
      </c>
      <c r="BG660" s="781">
        <v>1684</v>
      </c>
      <c r="BH660" s="781">
        <v>1880</v>
      </c>
      <c r="BI660" s="782">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3">
      <c r="A661" s="35"/>
      <c r="B661" s="12" t="s">
        <v>19</v>
      </c>
      <c r="G661" s="1260" t="s">
        <v>1788</v>
      </c>
      <c r="H661" s="1087"/>
      <c r="I661" s="1087"/>
      <c r="J661" s="1087"/>
      <c r="K661" s="1087"/>
      <c r="L661" s="1087"/>
      <c r="M661" s="1087"/>
      <c r="N661" s="1087"/>
      <c r="O661" s="1087"/>
      <c r="P661" s="1087"/>
      <c r="Q661" s="1087"/>
      <c r="R661" s="1087"/>
      <c r="T661" s="35"/>
      <c r="U661" s="12" t="s">
        <v>19</v>
      </c>
      <c r="Z661" s="1087" t="s">
        <v>1659</v>
      </c>
      <c r="AA661" s="1087"/>
      <c r="AB661" s="1087"/>
      <c r="AC661" s="1087"/>
      <c r="AD661" s="1087"/>
      <c r="AE661" s="1087"/>
      <c r="AF661" s="1087"/>
      <c r="AG661" s="1087"/>
      <c r="AH661" s="1087"/>
      <c r="AI661" s="1087"/>
      <c r="AJ661" s="1087"/>
      <c r="AK661" s="1087"/>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535</v>
      </c>
      <c r="BD661" s="780">
        <v>1134</v>
      </c>
      <c r="BE661" s="781">
        <v>1216</v>
      </c>
      <c r="BF661" s="780">
        <v>1460</v>
      </c>
      <c r="BG661" s="781">
        <v>1684</v>
      </c>
      <c r="BH661" s="781">
        <v>1880</v>
      </c>
      <c r="BI661" s="782">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3">
      <c r="A662" s="35"/>
      <c r="B662" s="12" t="s">
        <v>338</v>
      </c>
      <c r="G662" s="1160" t="s">
        <v>1792</v>
      </c>
      <c r="H662" s="1122"/>
      <c r="I662" s="1122"/>
      <c r="J662" s="1122"/>
      <c r="K662" s="1122"/>
      <c r="L662" s="1122"/>
      <c r="O662" s="140" t="s">
        <v>220</v>
      </c>
      <c r="P662" s="1155"/>
      <c r="Q662" s="1155"/>
      <c r="R662" s="1155"/>
      <c r="T662" s="35"/>
      <c r="U662" s="12" t="s">
        <v>338</v>
      </c>
      <c r="Z662" s="1160" t="s">
        <v>1795</v>
      </c>
      <c r="AA662" s="1122"/>
      <c r="AB662" s="1122"/>
      <c r="AC662" s="1122"/>
      <c r="AD662" s="1122"/>
      <c r="AE662" s="1122"/>
      <c r="AH662" s="140" t="s">
        <v>220</v>
      </c>
      <c r="AI662" s="1155"/>
      <c r="AJ662" s="1155"/>
      <c r="AK662" s="1155"/>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536</v>
      </c>
      <c r="BD662" s="780">
        <v>1272</v>
      </c>
      <c r="BE662" s="781">
        <v>1362</v>
      </c>
      <c r="BF662" s="780">
        <v>1636</v>
      </c>
      <c r="BG662" s="781">
        <v>1890</v>
      </c>
      <c r="BH662" s="781">
        <v>2110</v>
      </c>
      <c r="BI662" s="782">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3">
      <c r="A663" s="35"/>
      <c r="B663" s="12" t="s">
        <v>20</v>
      </c>
      <c r="H663" s="1087" t="s">
        <v>1793</v>
      </c>
      <c r="I663" s="1087"/>
      <c r="J663" s="1087"/>
      <c r="K663" s="1087"/>
      <c r="L663" s="1087"/>
      <c r="M663" s="1087"/>
      <c r="N663" s="1087"/>
      <c r="O663" s="1087"/>
      <c r="P663" s="1087"/>
      <c r="Q663" s="1087"/>
      <c r="R663" s="1087"/>
      <c r="T663" s="35"/>
      <c r="U663" s="12" t="s">
        <v>20</v>
      </c>
      <c r="AA663" s="1087" t="s">
        <v>1796</v>
      </c>
      <c r="AB663" s="1087"/>
      <c r="AC663" s="1087"/>
      <c r="AD663" s="1087"/>
      <c r="AE663" s="1087"/>
      <c r="AF663" s="1087"/>
      <c r="AG663" s="1087"/>
      <c r="AH663" s="1087"/>
      <c r="AI663" s="1087"/>
      <c r="AJ663" s="1087"/>
      <c r="AK663" s="1087"/>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537</v>
      </c>
      <c r="BD663" s="780">
        <v>1134</v>
      </c>
      <c r="BE663" s="781">
        <v>1216</v>
      </c>
      <c r="BF663" s="780">
        <v>1460</v>
      </c>
      <c r="BG663" s="781">
        <v>1684</v>
      </c>
      <c r="BH663" s="781">
        <v>1880</v>
      </c>
      <c r="BI663" s="782">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3">
      <c r="A664" s="35"/>
      <c r="B664" s="12" t="s">
        <v>22</v>
      </c>
      <c r="N664" s="1116" t="s">
        <v>592</v>
      </c>
      <c r="O664" s="1116"/>
      <c r="T664" s="35"/>
      <c r="U664" s="12" t="s">
        <v>22</v>
      </c>
      <c r="AG664" s="1116" t="s">
        <v>592</v>
      </c>
      <c r="AH664" s="1116"/>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538</v>
      </c>
      <c r="BD664" s="780">
        <v>1134</v>
      </c>
      <c r="BE664" s="781">
        <v>1216</v>
      </c>
      <c r="BF664" s="780">
        <v>1460</v>
      </c>
      <c r="BG664" s="781">
        <v>1684</v>
      </c>
      <c r="BH664" s="781">
        <v>1880</v>
      </c>
      <c r="BI664" s="782">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3">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539</v>
      </c>
      <c r="BD665" s="780">
        <v>1134</v>
      </c>
      <c r="BE665" s="781">
        <v>1216</v>
      </c>
      <c r="BF665" s="780">
        <v>1460</v>
      </c>
      <c r="BG665" s="781">
        <v>1684</v>
      </c>
      <c r="BH665" s="781">
        <v>1880</v>
      </c>
      <c r="BI665" s="782">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3">
      <c r="A666" s="87" t="s">
        <v>508</v>
      </c>
      <c r="B666" s="12" t="s">
        <v>510</v>
      </c>
      <c r="G666" s="1179" t="str">
        <f>C626</f>
        <v xml:space="preserve">Deferred Developer Fee </v>
      </c>
      <c r="H666" s="1179"/>
      <c r="I666" s="1179"/>
      <c r="J666" s="1179"/>
      <c r="K666" s="1179"/>
      <c r="L666" s="1179"/>
      <c r="M666" s="1179"/>
      <c r="N666" s="1179"/>
      <c r="O666" s="1179"/>
      <c r="P666" s="1179"/>
      <c r="Q666" s="1179"/>
      <c r="R666" s="1179"/>
      <c r="T666" s="87" t="s">
        <v>697</v>
      </c>
      <c r="U666" s="12" t="s">
        <v>510</v>
      </c>
      <c r="Z666" s="1179" t="str">
        <f>C627</f>
        <v>GP Equity</v>
      </c>
      <c r="AA666" s="1179"/>
      <c r="AB666" s="1179"/>
      <c r="AC666" s="1179"/>
      <c r="AD666" s="1179"/>
      <c r="AE666" s="1179"/>
      <c r="AF666" s="1179"/>
      <c r="AG666" s="1179"/>
      <c r="AH666" s="1179"/>
      <c r="AI666" s="1179"/>
      <c r="AJ666" s="1179"/>
      <c r="AK666" s="1179"/>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540</v>
      </c>
      <c r="BD666" s="780">
        <v>1196</v>
      </c>
      <c r="BE666" s="781">
        <v>1282</v>
      </c>
      <c r="BF666" s="780">
        <v>1536</v>
      </c>
      <c r="BG666" s="781">
        <v>1776</v>
      </c>
      <c r="BH666" s="781">
        <v>1982</v>
      </c>
      <c r="BI666" s="782">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3">
      <c r="A667" s="35"/>
      <c r="B667" s="12" t="s">
        <v>92</v>
      </c>
      <c r="G667" s="1087" t="s">
        <v>1665</v>
      </c>
      <c r="H667" s="1087"/>
      <c r="I667" s="1087"/>
      <c r="J667" s="1087"/>
      <c r="K667" s="1087"/>
      <c r="L667" s="1087"/>
      <c r="M667" s="1087"/>
      <c r="N667" s="1087"/>
      <c r="O667" s="1087"/>
      <c r="P667" s="1087"/>
      <c r="Q667" s="1087"/>
      <c r="R667" s="1087"/>
      <c r="T667" s="35"/>
      <c r="U667" s="12" t="s">
        <v>92</v>
      </c>
      <c r="Z667" s="1087" t="s">
        <v>1665</v>
      </c>
      <c r="AA667" s="1087"/>
      <c r="AB667" s="1087"/>
      <c r="AC667" s="1087"/>
      <c r="AD667" s="1087"/>
      <c r="AE667" s="1087"/>
      <c r="AF667" s="1087"/>
      <c r="AG667" s="1087"/>
      <c r="AH667" s="1087"/>
      <c r="AI667" s="1087"/>
      <c r="AJ667" s="1087"/>
      <c r="AK667" s="1087"/>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541</v>
      </c>
      <c r="BD667" s="780">
        <v>1826</v>
      </c>
      <c r="BE667" s="781">
        <v>1958</v>
      </c>
      <c r="BF667" s="780">
        <v>2350</v>
      </c>
      <c r="BG667" s="781">
        <v>2714</v>
      </c>
      <c r="BH667" s="781">
        <v>3030</v>
      </c>
      <c r="BI667" s="782">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3">
      <c r="A668" s="35"/>
      <c r="B668" s="12" t="s">
        <v>631</v>
      </c>
      <c r="G668" s="1087" t="s">
        <v>1673</v>
      </c>
      <c r="H668" s="1087"/>
      <c r="I668" s="1087"/>
      <c r="J668" s="1087"/>
      <c r="K668" s="1087"/>
      <c r="L668" s="1087"/>
      <c r="M668" s="1087"/>
      <c r="N668" s="1087"/>
      <c r="O668" s="1087"/>
      <c r="P668" s="1087"/>
      <c r="Q668" s="1087"/>
      <c r="R668" s="1087"/>
      <c r="T668" s="35"/>
      <c r="U668" s="12" t="s">
        <v>631</v>
      </c>
      <c r="Z668" s="1087" t="s">
        <v>1673</v>
      </c>
      <c r="AA668" s="1087"/>
      <c r="AB668" s="1087"/>
      <c r="AC668" s="1087"/>
      <c r="AD668" s="1087"/>
      <c r="AE668" s="1087"/>
      <c r="AF668" s="1087"/>
      <c r="AG668" s="1087"/>
      <c r="AH668" s="1087"/>
      <c r="AI668" s="1087"/>
      <c r="AJ668" s="1087"/>
      <c r="AK668" s="1087"/>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542</v>
      </c>
      <c r="BD668" s="780">
        <v>1134</v>
      </c>
      <c r="BE668" s="781">
        <v>1216</v>
      </c>
      <c r="BF668" s="780">
        <v>1460</v>
      </c>
      <c r="BG668" s="781">
        <v>1684</v>
      </c>
      <c r="BH668" s="781">
        <v>1880</v>
      </c>
      <c r="BI668" s="782">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3">
      <c r="A669" s="35"/>
      <c r="B669" s="12" t="s">
        <v>19</v>
      </c>
      <c r="G669" s="1087" t="s">
        <v>1659</v>
      </c>
      <c r="H669" s="1087"/>
      <c r="I669" s="1087"/>
      <c r="J669" s="1087"/>
      <c r="K669" s="1087"/>
      <c r="L669" s="1087"/>
      <c r="M669" s="1087"/>
      <c r="N669" s="1087"/>
      <c r="O669" s="1087"/>
      <c r="P669" s="1087"/>
      <c r="Q669" s="1087"/>
      <c r="R669" s="1087"/>
      <c r="T669" s="35"/>
      <c r="U669" s="12" t="s">
        <v>19</v>
      </c>
      <c r="Z669" s="1087" t="s">
        <v>1659</v>
      </c>
      <c r="AA669" s="1087"/>
      <c r="AB669" s="1087"/>
      <c r="AC669" s="1087"/>
      <c r="AD669" s="1087"/>
      <c r="AE669" s="1087"/>
      <c r="AF669" s="1087"/>
      <c r="AG669" s="1087"/>
      <c r="AH669" s="1087"/>
      <c r="AI669" s="1087"/>
      <c r="AJ669" s="1087"/>
      <c r="AK669" s="1087"/>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543</v>
      </c>
      <c r="BD669" s="780">
        <v>2822</v>
      </c>
      <c r="BE669" s="781">
        <v>3022</v>
      </c>
      <c r="BF669" s="780">
        <v>3626</v>
      </c>
      <c r="BG669" s="781">
        <v>4190</v>
      </c>
      <c r="BH669" s="781">
        <v>4674</v>
      </c>
      <c r="BI669" s="782">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3">
      <c r="A670" s="35"/>
      <c r="B670" s="12" t="s">
        <v>338</v>
      </c>
      <c r="G670" s="1160" t="s">
        <v>1797</v>
      </c>
      <c r="H670" s="1122"/>
      <c r="I670" s="1122"/>
      <c r="J670" s="1122"/>
      <c r="K670" s="1122"/>
      <c r="L670" s="1122"/>
      <c r="O670" s="140" t="s">
        <v>220</v>
      </c>
      <c r="P670" s="1155"/>
      <c r="Q670" s="1155"/>
      <c r="R670" s="1155"/>
      <c r="T670" s="35"/>
      <c r="U670" s="12" t="s">
        <v>338</v>
      </c>
      <c r="Z670" s="1160" t="s">
        <v>1797</v>
      </c>
      <c r="AA670" s="1122"/>
      <c r="AB670" s="1122"/>
      <c r="AC670" s="1122"/>
      <c r="AD670" s="1122"/>
      <c r="AE670" s="1122"/>
      <c r="AH670" s="140" t="s">
        <v>220</v>
      </c>
      <c r="AI670" s="1155"/>
      <c r="AJ670" s="1155"/>
      <c r="AK670" s="1155"/>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1134</v>
      </c>
      <c r="BE670" s="781">
        <v>1216</v>
      </c>
      <c r="BF670" s="780">
        <v>1460</v>
      </c>
      <c r="BG670" s="781">
        <v>1684</v>
      </c>
      <c r="BH670" s="781">
        <v>1880</v>
      </c>
      <c r="BI670" s="782">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3">
      <c r="A671" s="35"/>
      <c r="B671" s="12" t="s">
        <v>20</v>
      </c>
      <c r="H671" s="1087" t="s">
        <v>1794</v>
      </c>
      <c r="I671" s="1087"/>
      <c r="J671" s="1087"/>
      <c r="K671" s="1087"/>
      <c r="L671" s="1087"/>
      <c r="M671" s="1087"/>
      <c r="N671" s="1087"/>
      <c r="O671" s="1087"/>
      <c r="P671" s="1087"/>
      <c r="Q671" s="1087"/>
      <c r="R671" s="1087"/>
      <c r="T671" s="35"/>
      <c r="U671" s="12" t="s">
        <v>20</v>
      </c>
      <c r="AA671" s="1087" t="s">
        <v>1794</v>
      </c>
      <c r="AB671" s="1087"/>
      <c r="AC671" s="1087"/>
      <c r="AD671" s="1087"/>
      <c r="AE671" s="1087"/>
      <c r="AF671" s="1087"/>
      <c r="AG671" s="1087"/>
      <c r="AH671" s="1087"/>
      <c r="AI671" s="1087"/>
      <c r="AJ671" s="1087"/>
      <c r="AK671" s="1087"/>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1134</v>
      </c>
      <c r="BE671" s="781">
        <v>1216</v>
      </c>
      <c r="BF671" s="780">
        <v>1460</v>
      </c>
      <c r="BG671" s="781">
        <v>1684</v>
      </c>
      <c r="BH671" s="781">
        <v>1880</v>
      </c>
      <c r="BI671" s="782">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3">
      <c r="A672" s="35"/>
      <c r="B672" s="12" t="s">
        <v>22</v>
      </c>
      <c r="N672" s="1116" t="s">
        <v>592</v>
      </c>
      <c r="O672" s="1116"/>
      <c r="T672" s="35"/>
      <c r="U672" s="12" t="s">
        <v>22</v>
      </c>
      <c r="AG672" s="1116" t="s">
        <v>592</v>
      </c>
      <c r="AH672" s="1116"/>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1134</v>
      </c>
      <c r="BE672" s="781">
        <v>1216</v>
      </c>
      <c r="BF672" s="780">
        <v>1460</v>
      </c>
      <c r="BG672" s="781">
        <v>1684</v>
      </c>
      <c r="BH672" s="781">
        <v>1880</v>
      </c>
      <c r="BI672" s="782">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3">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1134</v>
      </c>
      <c r="BE673" s="781">
        <v>1216</v>
      </c>
      <c r="BF673" s="780">
        <v>1460</v>
      </c>
      <c r="BG673" s="781">
        <v>1684</v>
      </c>
      <c r="BH673" s="781">
        <v>1880</v>
      </c>
      <c r="BI673" s="782">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3">
      <c r="A674" s="87" t="s">
        <v>386</v>
      </c>
      <c r="B674" s="12" t="s">
        <v>510</v>
      </c>
      <c r="G674" s="1179">
        <f>C628</f>
        <v>0</v>
      </c>
      <c r="H674" s="1179"/>
      <c r="I674" s="1179"/>
      <c r="J674" s="1179"/>
      <c r="K674" s="1179"/>
      <c r="L674" s="1179"/>
      <c r="M674" s="1179"/>
      <c r="N674" s="1179"/>
      <c r="O674" s="1179"/>
      <c r="P674" s="1179"/>
      <c r="Q674" s="1179"/>
      <c r="R674" s="1179"/>
      <c r="T674" s="87" t="s">
        <v>387</v>
      </c>
      <c r="U674" s="12" t="s">
        <v>510</v>
      </c>
      <c r="Z674" s="1179">
        <f>C629</f>
        <v>0</v>
      </c>
      <c r="AA674" s="1179"/>
      <c r="AB674" s="1179"/>
      <c r="AC674" s="1179"/>
      <c r="AD674" s="1179"/>
      <c r="AE674" s="1179"/>
      <c r="AF674" s="1179"/>
      <c r="AG674" s="1179"/>
      <c r="AH674" s="1179"/>
      <c r="AI674" s="1179"/>
      <c r="AJ674" s="1179"/>
      <c r="AK674" s="1179"/>
      <c r="AM674" s="58"/>
      <c r="AN674" s="58"/>
      <c r="AO674" s="58"/>
      <c r="AP674" s="58"/>
      <c r="AS674" s="399"/>
      <c r="AT674" s="474">
        <f t="shared" si="23"/>
        <v>0</v>
      </c>
      <c r="AU674" s="477">
        <f t="shared" si="25"/>
        <v>0</v>
      </c>
      <c r="AV674" s="478" t="str">
        <f t="shared" si="24"/>
        <v xml:space="preserve"> </v>
      </c>
      <c r="AZ674" s="58"/>
      <c r="BA674" s="58"/>
      <c r="BB674" s="58"/>
      <c r="BC674" s="566" t="s">
        <v>65</v>
      </c>
      <c r="BD674" s="780">
        <v>1364</v>
      </c>
      <c r="BE674" s="781">
        <v>1462</v>
      </c>
      <c r="BF674" s="780">
        <v>1754</v>
      </c>
      <c r="BG674" s="781">
        <v>2026</v>
      </c>
      <c r="BH674" s="781">
        <v>2260</v>
      </c>
      <c r="BI674" s="782">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3">
      <c r="B675" s="12" t="s">
        <v>92</v>
      </c>
      <c r="G675" s="1087"/>
      <c r="H675" s="1087"/>
      <c r="I675" s="1087"/>
      <c r="J675" s="1087"/>
      <c r="K675" s="1087"/>
      <c r="L675" s="1087"/>
      <c r="M675" s="1087"/>
      <c r="N675" s="1087"/>
      <c r="O675" s="1087"/>
      <c r="P675" s="1087"/>
      <c r="Q675" s="1087"/>
      <c r="R675" s="1087"/>
      <c r="T675" s="35"/>
      <c r="U675" s="12" t="s">
        <v>92</v>
      </c>
      <c r="Z675" s="1087"/>
      <c r="AA675" s="1087"/>
      <c r="AB675" s="1087"/>
      <c r="AC675" s="1087"/>
      <c r="AD675" s="1087"/>
      <c r="AE675" s="1087"/>
      <c r="AF675" s="1087"/>
      <c r="AG675" s="1087"/>
      <c r="AH675" s="1087"/>
      <c r="AI675" s="1087"/>
      <c r="AJ675" s="1087"/>
      <c r="AK675" s="1087"/>
      <c r="AM675" s="58"/>
      <c r="AN675" s="58"/>
      <c r="AO675" s="58"/>
      <c r="AP675" s="58"/>
      <c r="AQ675" s="58"/>
      <c r="AS675" s="470" t="s">
        <v>998</v>
      </c>
      <c r="AT675" s="479">
        <f>SUM(AT650:AT674)</f>
        <v>53</v>
      </c>
      <c r="AU675" s="480">
        <f>SUM(AU650:AU674)</f>
        <v>1</v>
      </c>
      <c r="AV675" s="480">
        <f>SUM(AV650:AV674)</f>
        <v>0.39528301886792455</v>
      </c>
      <c r="BA675" s="58"/>
      <c r="BB675" s="58"/>
      <c r="BC675" s="566" t="s">
        <v>66</v>
      </c>
      <c r="BD675" s="780">
        <v>1572</v>
      </c>
      <c r="BE675" s="781">
        <v>1684</v>
      </c>
      <c r="BF675" s="780">
        <v>2022</v>
      </c>
      <c r="BG675" s="781">
        <v>2334</v>
      </c>
      <c r="BH675" s="781">
        <v>2604</v>
      </c>
      <c r="BI675" s="782">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3">
      <c r="B676" s="12" t="s">
        <v>631</v>
      </c>
      <c r="G676" s="1087"/>
      <c r="H676" s="1087"/>
      <c r="I676" s="1087"/>
      <c r="J676" s="1087"/>
      <c r="K676" s="1087"/>
      <c r="L676" s="1087"/>
      <c r="M676" s="1087"/>
      <c r="N676" s="1087"/>
      <c r="O676" s="1087"/>
      <c r="P676" s="1087"/>
      <c r="Q676" s="1087"/>
      <c r="R676" s="1087"/>
      <c r="U676" s="12" t="s">
        <v>631</v>
      </c>
      <c r="Z676" s="1086"/>
      <c r="AA676" s="1086"/>
      <c r="AB676" s="1086"/>
      <c r="AC676" s="1086"/>
      <c r="AD676" s="1086"/>
      <c r="AE676" s="1086"/>
      <c r="AF676" s="1086"/>
      <c r="AG676" s="1086"/>
      <c r="AH676" s="1086"/>
      <c r="AI676" s="1086"/>
      <c r="AJ676" s="1086"/>
      <c r="AK676" s="1086"/>
      <c r="AM676" s="58"/>
      <c r="AN676" s="58"/>
      <c r="AO676" s="58"/>
      <c r="AP676" s="58"/>
      <c r="AQ676" s="58"/>
      <c r="AR676" s="58"/>
      <c r="AS676" s="58"/>
      <c r="AT676" s="58"/>
      <c r="AU676" s="58"/>
      <c r="AV676" s="58"/>
      <c r="AW676" s="58"/>
      <c r="AX676" s="58"/>
      <c r="AY676" s="58"/>
      <c r="AZ676" s="58"/>
      <c r="BA676" s="58"/>
      <c r="BB676" s="58"/>
      <c r="BC676" s="566" t="s">
        <v>67</v>
      </c>
      <c r="BD676" s="780">
        <v>1756</v>
      </c>
      <c r="BE676" s="781">
        <v>1882</v>
      </c>
      <c r="BF676" s="780">
        <v>2260</v>
      </c>
      <c r="BG676" s="781">
        <v>2610</v>
      </c>
      <c r="BH676" s="781">
        <v>2912</v>
      </c>
      <c r="BI676" s="782">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3">
      <c r="B677" s="12" t="s">
        <v>19</v>
      </c>
      <c r="G677" s="1087"/>
      <c r="H677" s="1087"/>
      <c r="I677" s="1087"/>
      <c r="J677" s="1087"/>
      <c r="K677" s="1087"/>
      <c r="L677" s="1087"/>
      <c r="M677" s="1087"/>
      <c r="N677" s="1087"/>
      <c r="O677" s="1087"/>
      <c r="P677" s="1087"/>
      <c r="Q677" s="1087"/>
      <c r="R677" s="1087"/>
      <c r="U677" s="12" t="s">
        <v>19</v>
      </c>
      <c r="Z677" s="1086"/>
      <c r="AA677" s="1086"/>
      <c r="AB677" s="1086"/>
      <c r="AC677" s="1086"/>
      <c r="AD677" s="1086"/>
      <c r="AE677" s="1086"/>
      <c r="AF677" s="1086"/>
      <c r="AG677" s="1086"/>
      <c r="AH677" s="1086"/>
      <c r="AI677" s="1086"/>
      <c r="AJ677" s="1086"/>
      <c r="AK677" s="1086"/>
      <c r="AM677" s="58"/>
      <c r="AN677" s="58"/>
      <c r="AO677" s="58"/>
      <c r="AP677" s="58"/>
      <c r="AQ677" s="58"/>
      <c r="AR677" s="58"/>
      <c r="AS677" s="58"/>
      <c r="AT677" s="58"/>
      <c r="AU677" s="58"/>
      <c r="AV677" s="58"/>
      <c r="AW677" s="58"/>
      <c r="AX677" s="58"/>
      <c r="AY677" s="58"/>
      <c r="AZ677" s="58"/>
      <c r="BA677" s="58"/>
      <c r="BB677" s="58"/>
      <c r="BC677" s="566" t="s">
        <v>68</v>
      </c>
      <c r="BD677" s="780">
        <v>1394</v>
      </c>
      <c r="BE677" s="781">
        <v>1494</v>
      </c>
      <c r="BF677" s="780">
        <v>1794</v>
      </c>
      <c r="BG677" s="781">
        <v>2072</v>
      </c>
      <c r="BH677" s="781">
        <v>2312</v>
      </c>
      <c r="BI677" s="782">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3">
      <c r="B678" s="12" t="s">
        <v>338</v>
      </c>
      <c r="G678" s="1122"/>
      <c r="H678" s="1122"/>
      <c r="I678" s="1122"/>
      <c r="J678" s="1122"/>
      <c r="K678" s="1122"/>
      <c r="L678" s="1122"/>
      <c r="O678" s="140" t="s">
        <v>220</v>
      </c>
      <c r="P678" s="1155"/>
      <c r="Q678" s="1155"/>
      <c r="R678" s="1155"/>
      <c r="U678" s="12" t="s">
        <v>338</v>
      </c>
      <c r="Z678" s="1122"/>
      <c r="AA678" s="1122"/>
      <c r="AB678" s="1122"/>
      <c r="AC678" s="1122"/>
      <c r="AD678" s="1122"/>
      <c r="AE678" s="1122"/>
      <c r="AH678" s="140" t="s">
        <v>220</v>
      </c>
      <c r="AI678" s="1155"/>
      <c r="AJ678" s="1155"/>
      <c r="AK678" s="1155"/>
      <c r="AM678" s="61"/>
      <c r="AN678" s="61"/>
      <c r="AO678" s="61"/>
      <c r="AP678" s="61"/>
      <c r="AQ678" s="61"/>
      <c r="AR678" s="61"/>
      <c r="AS678" s="61"/>
      <c r="AT678" s="61"/>
      <c r="AU678" s="61"/>
      <c r="AV678" s="61"/>
      <c r="AW678" s="61"/>
      <c r="AX678" s="61"/>
      <c r="AY678" s="61"/>
      <c r="AZ678" s="61"/>
      <c r="BA678" s="61"/>
      <c r="BB678" s="61"/>
      <c r="BC678" s="566" t="s">
        <v>69</v>
      </c>
      <c r="BD678" s="780">
        <v>2076</v>
      </c>
      <c r="BE678" s="781">
        <v>2226</v>
      </c>
      <c r="BF678" s="780">
        <v>2672</v>
      </c>
      <c r="BG678" s="781">
        <v>3086</v>
      </c>
      <c r="BH678" s="781">
        <v>3442</v>
      </c>
      <c r="BI678" s="782">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3">
      <c r="B679" s="12" t="s">
        <v>20</v>
      </c>
      <c r="H679" s="1087"/>
      <c r="I679" s="1087"/>
      <c r="J679" s="1087"/>
      <c r="K679" s="1087"/>
      <c r="L679" s="1087"/>
      <c r="M679" s="1087"/>
      <c r="N679" s="1087"/>
      <c r="O679" s="1087"/>
      <c r="P679" s="1087"/>
      <c r="Q679" s="1087"/>
      <c r="R679" s="1087"/>
      <c r="U679" s="12" t="s">
        <v>20</v>
      </c>
      <c r="AA679" s="1087"/>
      <c r="AB679" s="1087"/>
      <c r="AC679" s="1087"/>
      <c r="AD679" s="1087"/>
      <c r="AE679" s="1087"/>
      <c r="AF679" s="1087"/>
      <c r="AG679" s="1087"/>
      <c r="AH679" s="1087"/>
      <c r="AI679" s="1087"/>
      <c r="AJ679" s="1087"/>
      <c r="AK679" s="1087"/>
      <c r="AM679" s="61"/>
      <c r="AN679" s="61"/>
      <c r="AO679" s="61"/>
      <c r="AP679" s="61"/>
      <c r="AQ679" s="61"/>
      <c r="AR679" s="61"/>
      <c r="AS679" s="61"/>
      <c r="AT679" s="61"/>
      <c r="AU679" s="61"/>
      <c r="AV679" s="61"/>
      <c r="AW679" s="61"/>
      <c r="AX679" s="61"/>
      <c r="AY679" s="61"/>
      <c r="AZ679" s="61"/>
      <c r="BA679" s="61"/>
      <c r="BB679" s="61"/>
      <c r="BC679" s="566" t="s">
        <v>70</v>
      </c>
      <c r="BD679" s="780">
        <v>1464</v>
      </c>
      <c r="BE679" s="781">
        <v>1568</v>
      </c>
      <c r="BF679" s="780">
        <v>1882</v>
      </c>
      <c r="BG679" s="781">
        <v>2172</v>
      </c>
      <c r="BH679" s="781">
        <v>2424</v>
      </c>
      <c r="BI679" s="782">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3">
      <c r="B680" s="12" t="s">
        <v>22</v>
      </c>
      <c r="N680" s="1116" t="s">
        <v>723</v>
      </c>
      <c r="O680" s="1116"/>
      <c r="U680" s="12" t="s">
        <v>22</v>
      </c>
      <c r="AG680" s="1116" t="s">
        <v>723</v>
      </c>
      <c r="AH680" s="1116"/>
      <c r="AM680" s="61"/>
      <c r="AN680" s="61"/>
      <c r="AO680" s="61"/>
      <c r="AP680" s="61"/>
      <c r="AQ680" s="61"/>
      <c r="AR680" s="61"/>
      <c r="AS680" s="61"/>
      <c r="AT680" s="61"/>
      <c r="AU680" s="61"/>
      <c r="AV680" s="61"/>
      <c r="AW680" s="61"/>
      <c r="AX680" s="61"/>
      <c r="AY680" s="61"/>
      <c r="AZ680" s="61"/>
      <c r="BA680" s="61"/>
      <c r="BB680" s="61"/>
      <c r="BC680" s="566" t="s">
        <v>71</v>
      </c>
      <c r="BD680" s="780">
        <v>1220</v>
      </c>
      <c r="BE680" s="781">
        <v>1306</v>
      </c>
      <c r="BF680" s="780">
        <v>1566</v>
      </c>
      <c r="BG680" s="781">
        <v>1810</v>
      </c>
      <c r="BH680" s="781">
        <v>2020</v>
      </c>
      <c r="BI680" s="782">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3">
      <c r="AM681" s="61"/>
      <c r="AN681" s="61"/>
      <c r="AO681" s="61"/>
      <c r="AP681" s="61"/>
      <c r="AQ681" s="61"/>
      <c r="AR681" s="61"/>
      <c r="AS681" s="61"/>
      <c r="AT681" s="61"/>
      <c r="AU681" s="61"/>
      <c r="AV681" s="61"/>
      <c r="AW681" s="61"/>
      <c r="AX681" s="61"/>
      <c r="AY681" s="61"/>
      <c r="AZ681" s="61"/>
      <c r="BA681" s="61"/>
      <c r="BB681" s="61"/>
      <c r="BC681" s="566" t="s">
        <v>72</v>
      </c>
      <c r="BD681" s="780">
        <v>1256</v>
      </c>
      <c r="BE681" s="781">
        <v>1346</v>
      </c>
      <c r="BF681" s="780">
        <v>1616</v>
      </c>
      <c r="BG681" s="781">
        <v>1866</v>
      </c>
      <c r="BH681" s="781">
        <v>2082</v>
      </c>
      <c r="BI681" s="782">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3">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1464</v>
      </c>
      <c r="BE682" s="781">
        <v>1568</v>
      </c>
      <c r="BF682" s="780">
        <v>1882</v>
      </c>
      <c r="BG682" s="781">
        <v>2172</v>
      </c>
      <c r="BH682" s="781">
        <v>2424</v>
      </c>
      <c r="BI682" s="782">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3">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1784</v>
      </c>
      <c r="BE683" s="781">
        <v>1912</v>
      </c>
      <c r="BF683" s="780">
        <v>2294</v>
      </c>
      <c r="BG683" s="781">
        <v>2652</v>
      </c>
      <c r="BH683" s="781">
        <v>2960</v>
      </c>
      <c r="BI683" s="782">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3">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16" t="s">
        <v>592</v>
      </c>
      <c r="AF684" s="1116"/>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1256</v>
      </c>
      <c r="BE684" s="781">
        <v>1346</v>
      </c>
      <c r="BF684" s="780">
        <v>1616</v>
      </c>
      <c r="BG684" s="781">
        <v>1866</v>
      </c>
      <c r="BH684" s="781">
        <v>2082</v>
      </c>
      <c r="BI684" s="782">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3">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16" t="s">
        <v>592</v>
      </c>
      <c r="AF685" s="1116"/>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1872</v>
      </c>
      <c r="BE685" s="781">
        <v>2006</v>
      </c>
      <c r="BF685" s="780">
        <v>2406</v>
      </c>
      <c r="BG685" s="781">
        <v>2782</v>
      </c>
      <c r="BH685" s="781">
        <v>3104</v>
      </c>
      <c r="BI685" s="782">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3">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36">
        <v>43847</v>
      </c>
      <c r="AF686" s="1336"/>
      <c r="AG686" s="1336"/>
      <c r="AH686" s="1336"/>
      <c r="AI686" s="1336"/>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2822</v>
      </c>
      <c r="BE686" s="781">
        <v>3022</v>
      </c>
      <c r="BF686" s="780">
        <v>3626</v>
      </c>
      <c r="BG686" s="781">
        <v>4190</v>
      </c>
      <c r="BH686" s="781">
        <v>4674</v>
      </c>
      <c r="BI686" s="782">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3">
      <c r="A687" s="32"/>
      <c r="B687" s="210"/>
      <c r="C687" s="210"/>
      <c r="D687" s="516" t="s">
        <v>1098</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90">
        <v>43908</v>
      </c>
      <c r="AF687" s="1390"/>
      <c r="AG687" s="1390"/>
      <c r="AH687" s="1390"/>
      <c r="AI687" s="1390"/>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1224</v>
      </c>
      <c r="BE687" s="781">
        <v>1312</v>
      </c>
      <c r="BF687" s="780">
        <v>1574</v>
      </c>
      <c r="BG687" s="781">
        <v>1820</v>
      </c>
      <c r="BH687" s="781">
        <v>2030</v>
      </c>
      <c r="BI687" s="782">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3">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1574</v>
      </c>
      <c r="BE688" s="781">
        <v>1686</v>
      </c>
      <c r="BF688" s="780">
        <v>2024</v>
      </c>
      <c r="BG688" s="781">
        <v>2336</v>
      </c>
      <c r="BH688" s="781">
        <v>2606</v>
      </c>
      <c r="BI688" s="782">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3">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36">
        <v>43939</v>
      </c>
      <c r="AF689" s="1336"/>
      <c r="AG689" s="1336"/>
      <c r="AH689" s="1336"/>
      <c r="AI689" s="1336"/>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2822</v>
      </c>
      <c r="BE689" s="781">
        <v>3022</v>
      </c>
      <c r="BF689" s="780">
        <v>3626</v>
      </c>
      <c r="BG689" s="781">
        <v>4190</v>
      </c>
      <c r="BH689" s="781">
        <v>4674</v>
      </c>
      <c r="BI689" s="782">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3">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391"/>
      <c r="AF690" s="1391"/>
      <c r="AG690" s="1391"/>
      <c r="AH690" s="1391"/>
      <c r="AI690" s="1391"/>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1932</v>
      </c>
      <c r="BE690" s="781">
        <v>2070</v>
      </c>
      <c r="BF690" s="780">
        <v>2482</v>
      </c>
      <c r="BG690" s="781">
        <v>2868</v>
      </c>
      <c r="BH690" s="781">
        <v>3200</v>
      </c>
      <c r="BI690" s="782">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3">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79" t="str">
        <f>H330</f>
        <v xml:space="preserve">CMFA </v>
      </c>
      <c r="X691" s="1179"/>
      <c r="Y691" s="1179"/>
      <c r="Z691" s="1179"/>
      <c r="AA691" s="1179"/>
      <c r="AB691" s="1179"/>
      <c r="AC691" s="1179"/>
      <c r="AD691" s="1179"/>
      <c r="AE691" s="1179"/>
      <c r="AF691" s="1179"/>
      <c r="AG691" s="1179"/>
      <c r="AH691" s="1179"/>
      <c r="AI691" s="1179"/>
      <c r="AJ691" s="1179"/>
      <c r="AK691" s="1179"/>
      <c r="AL691" s="212"/>
      <c r="AM691" s="58"/>
      <c r="AN691" s="58"/>
      <c r="AO691" s="58"/>
      <c r="AP691" s="58"/>
      <c r="AQ691" s="58"/>
      <c r="AR691" s="58"/>
      <c r="AS691" s="58"/>
      <c r="AT691" s="58"/>
      <c r="AU691" s="58"/>
      <c r="AV691" s="58"/>
      <c r="AW691" s="58"/>
      <c r="AX691" s="58"/>
      <c r="AY691" s="58"/>
      <c r="AZ691" s="58"/>
      <c r="BA691" s="58"/>
      <c r="BB691" s="58"/>
      <c r="BC691" s="566" t="s">
        <v>206</v>
      </c>
      <c r="BD691" s="780">
        <v>2562</v>
      </c>
      <c r="BE691" s="781">
        <v>2744</v>
      </c>
      <c r="BF691" s="780">
        <v>3292</v>
      </c>
      <c r="BG691" s="781">
        <v>3804</v>
      </c>
      <c r="BH691" s="781">
        <v>4244</v>
      </c>
      <c r="BI691" s="782">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3">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2146</v>
      </c>
      <c r="BE692" s="781">
        <v>2300</v>
      </c>
      <c r="BF692" s="780">
        <v>2762</v>
      </c>
      <c r="BG692" s="781">
        <v>3190</v>
      </c>
      <c r="BH692" s="781">
        <v>3560</v>
      </c>
      <c r="BI692" s="782">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3">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16" t="s">
        <v>723</v>
      </c>
      <c r="AF693" s="1116"/>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1134</v>
      </c>
      <c r="BE693" s="781">
        <v>1216</v>
      </c>
      <c r="BF693" s="780">
        <v>1460</v>
      </c>
      <c r="BG693" s="781">
        <v>1684</v>
      </c>
      <c r="BH693" s="781">
        <v>1880</v>
      </c>
      <c r="BI693" s="782">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3">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087" t="s">
        <v>642</v>
      </c>
      <c r="X694" s="1087"/>
      <c r="Y694" s="1087"/>
      <c r="Z694" s="1087"/>
      <c r="AA694" s="1087"/>
      <c r="AB694" s="1087"/>
      <c r="AC694" s="1087"/>
      <c r="AD694" s="1087"/>
      <c r="AE694" s="1087"/>
      <c r="AF694" s="1087"/>
      <c r="AG694" s="1087"/>
      <c r="AH694" s="1087"/>
      <c r="AI694" s="1087"/>
      <c r="AJ694" s="1087"/>
      <c r="AK694" s="1087"/>
      <c r="AL694" s="212"/>
      <c r="AM694" s="58"/>
      <c r="AN694" s="58"/>
      <c r="AO694" s="58"/>
      <c r="AP694" s="58"/>
      <c r="AQ694" s="58"/>
      <c r="AR694" s="58"/>
      <c r="AS694" s="58"/>
      <c r="AT694" s="58"/>
      <c r="AU694" s="58"/>
      <c r="AV694" s="58"/>
      <c r="AW694" s="58"/>
      <c r="AX694" s="58"/>
      <c r="AY694" s="58"/>
      <c r="AZ694" s="58"/>
      <c r="BA694" s="58"/>
      <c r="BB694" s="58"/>
      <c r="BC694" s="566" t="s">
        <v>209</v>
      </c>
      <c r="BD694" s="780">
        <v>1320</v>
      </c>
      <c r="BE694" s="781">
        <v>1414</v>
      </c>
      <c r="BF694" s="780">
        <v>1696</v>
      </c>
      <c r="BG694" s="781">
        <v>1960</v>
      </c>
      <c r="BH694" s="781">
        <v>2186</v>
      </c>
      <c r="BI694" s="782">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3">
      <c r="A695" s="32"/>
      <c r="B695" s="210"/>
      <c r="C695" s="210"/>
      <c r="D695" s="211" t="s">
        <v>94</v>
      </c>
      <c r="E695" s="210"/>
      <c r="F695" s="210"/>
      <c r="G695" s="210"/>
      <c r="H695" s="210"/>
      <c r="I695" s="212"/>
      <c r="J695" s="1087" t="s">
        <v>642</v>
      </c>
      <c r="K695" s="1087"/>
      <c r="L695" s="1087"/>
      <c r="M695" s="1087"/>
      <c r="N695" s="1087"/>
      <c r="O695" s="1087"/>
      <c r="P695" s="1087"/>
      <c r="Q695" s="1087"/>
      <c r="R695" s="1087"/>
      <c r="S695" s="1087"/>
      <c r="T695" s="1087"/>
      <c r="U695" s="1087"/>
      <c r="V695" s="1087"/>
      <c r="W695" s="1087"/>
      <c r="X695" s="1087"/>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1134</v>
      </c>
      <c r="BE695" s="781">
        <v>1216</v>
      </c>
      <c r="BF695" s="780">
        <v>1460</v>
      </c>
      <c r="BG695" s="781">
        <v>1684</v>
      </c>
      <c r="BH695" s="781">
        <v>1880</v>
      </c>
      <c r="BI695" s="782">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3">
      <c r="A696" s="32"/>
      <c r="B696" s="210"/>
      <c r="C696" s="210"/>
      <c r="D696" s="213" t="s">
        <v>95</v>
      </c>
      <c r="J696" s="1122"/>
      <c r="K696" s="1122"/>
      <c r="L696" s="1122"/>
      <c r="M696" s="1122"/>
      <c r="N696" s="1122"/>
      <c r="O696" s="1122"/>
      <c r="P696" s="7" t="s">
        <v>220</v>
      </c>
      <c r="Q696" s="7"/>
      <c r="R696" s="1155"/>
      <c r="S696" s="1155"/>
      <c r="T696" s="1155"/>
      <c r="AL696" s="212"/>
      <c r="AM696" s="58"/>
      <c r="AN696" s="58"/>
      <c r="AO696" s="58"/>
      <c r="AP696" s="58"/>
      <c r="AQ696" s="58"/>
      <c r="AR696" s="58"/>
      <c r="AS696" s="58"/>
      <c r="AT696" s="58"/>
      <c r="AU696" s="58"/>
      <c r="AV696" s="58"/>
      <c r="AW696" s="58"/>
      <c r="AX696" s="58"/>
      <c r="AY696" s="58"/>
      <c r="AZ696" s="58"/>
      <c r="BA696" s="58"/>
      <c r="BB696" s="58"/>
      <c r="BC696" s="566" t="s">
        <v>211</v>
      </c>
      <c r="BD696" s="780">
        <v>1500</v>
      </c>
      <c r="BE696" s="781">
        <v>1606</v>
      </c>
      <c r="BF696" s="780">
        <v>1930</v>
      </c>
      <c r="BG696" s="781">
        <v>2228</v>
      </c>
      <c r="BH696" s="781">
        <v>2486</v>
      </c>
      <c r="BI696" s="782">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3">
      <c r="A697" s="32"/>
      <c r="B697" s="210"/>
      <c r="C697" s="210"/>
      <c r="D697" s="213" t="s">
        <v>481</v>
      </c>
      <c r="W697" s="1087" t="s">
        <v>329</v>
      </c>
      <c r="X697" s="1087"/>
      <c r="Y697" s="1087"/>
      <c r="Z697" s="1087"/>
      <c r="AA697" s="1087"/>
      <c r="AB697" s="1087"/>
      <c r="AC697" s="1087"/>
      <c r="AD697" s="1087"/>
      <c r="AE697" s="1087"/>
      <c r="AF697" s="1087"/>
      <c r="AG697" s="1087"/>
      <c r="AH697" s="1087"/>
      <c r="AI697" s="1087"/>
      <c r="AJ697" s="1087"/>
      <c r="AK697" s="1087"/>
      <c r="AL697" s="212"/>
      <c r="AM697" s="58"/>
      <c r="AN697" s="58"/>
      <c r="AO697" s="58"/>
      <c r="AP697" s="58"/>
      <c r="AQ697" s="58"/>
      <c r="AR697" s="58"/>
      <c r="AS697" s="58"/>
      <c r="AT697" s="58"/>
      <c r="AU697" s="58"/>
      <c r="AV697" s="58"/>
      <c r="AW697" s="58"/>
      <c r="AX697" s="58"/>
      <c r="AY697" s="58"/>
      <c r="AZ697" s="58"/>
      <c r="BA697" s="58"/>
      <c r="BB697" s="58"/>
      <c r="BC697" s="566" t="s">
        <v>187</v>
      </c>
      <c r="BD697" s="780">
        <v>1890</v>
      </c>
      <c r="BE697" s="781">
        <v>2024</v>
      </c>
      <c r="BF697" s="780">
        <v>2430</v>
      </c>
      <c r="BG697" s="781">
        <v>2808</v>
      </c>
      <c r="BH697" s="781">
        <v>3132</v>
      </c>
      <c r="BI697" s="782">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3">
      <c r="A698" s="32"/>
      <c r="B698" s="210"/>
      <c r="C698" s="210"/>
      <c r="D698" s="213"/>
      <c r="E698" s="1087" t="s">
        <v>357</v>
      </c>
      <c r="F698" s="1087"/>
      <c r="G698" s="1087"/>
      <c r="H698" s="1087"/>
      <c r="I698" s="1087"/>
      <c r="J698" s="1087"/>
      <c r="K698" s="1087"/>
      <c r="L698" s="1087"/>
      <c r="M698" s="1087"/>
      <c r="N698" s="1087"/>
      <c r="O698" s="1087"/>
      <c r="P698" s="1087"/>
      <c r="Q698" s="1087"/>
      <c r="R698" s="1087"/>
      <c r="S698" s="1087"/>
      <c r="T698" s="1087"/>
      <c r="U698" s="1087"/>
      <c r="V698" s="1087"/>
      <c r="W698" s="1087"/>
      <c r="X698" s="1087"/>
      <c r="Y698" s="1087"/>
      <c r="Z698" s="1087"/>
      <c r="AA698" s="1087"/>
      <c r="AB698" s="1087"/>
      <c r="AC698" s="1087"/>
      <c r="AD698" s="1087"/>
      <c r="AE698" s="1087"/>
      <c r="AF698" s="1087"/>
      <c r="AG698" s="1087"/>
      <c r="AH698" s="1087"/>
      <c r="AI698" s="1087"/>
      <c r="AJ698" s="1087"/>
      <c r="AK698" s="1087"/>
      <c r="AL698" s="212"/>
      <c r="AM698" s="58"/>
      <c r="AN698" s="58"/>
      <c r="AO698" s="58"/>
      <c r="AP698" s="58"/>
      <c r="AQ698" s="58"/>
      <c r="AR698" s="58"/>
      <c r="AS698" s="58"/>
      <c r="AT698" s="58"/>
      <c r="AU698" s="58"/>
      <c r="AV698" s="58"/>
      <c r="AW698" s="58"/>
      <c r="AX698" s="58"/>
      <c r="AY698" s="58"/>
      <c r="AZ698" s="58"/>
      <c r="BA698" s="58"/>
      <c r="BB698" s="58"/>
      <c r="BC698" s="566" t="s">
        <v>212</v>
      </c>
      <c r="BD698" s="780">
        <v>1134</v>
      </c>
      <c r="BE698" s="781">
        <v>1216</v>
      </c>
      <c r="BF698" s="780">
        <v>1460</v>
      </c>
      <c r="BG698" s="781">
        <v>1684</v>
      </c>
      <c r="BH698" s="781">
        <v>1880</v>
      </c>
      <c r="BI698" s="782">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3">
      <c r="AM699" s="58"/>
      <c r="AN699" s="58"/>
      <c r="AO699" s="58"/>
      <c r="AP699" s="58"/>
      <c r="AQ699" s="58"/>
      <c r="AR699" s="58"/>
      <c r="AS699" s="58"/>
      <c r="AT699" s="58"/>
      <c r="AU699" s="58"/>
      <c r="AV699" s="58"/>
      <c r="AW699" s="58"/>
      <c r="AX699" s="58"/>
      <c r="AY699" s="58"/>
      <c r="AZ699" s="58"/>
      <c r="BA699" s="58"/>
      <c r="BB699" s="58"/>
      <c r="BC699" s="566" t="s">
        <v>213</v>
      </c>
      <c r="BD699" s="780">
        <v>1164</v>
      </c>
      <c r="BE699" s="781">
        <v>1246</v>
      </c>
      <c r="BF699" s="780">
        <v>1496</v>
      </c>
      <c r="BG699" s="781">
        <v>1730</v>
      </c>
      <c r="BH699" s="781">
        <v>1930</v>
      </c>
      <c r="BI699" s="782">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3">
      <c r="A700" s="1313" t="s">
        <v>102</v>
      </c>
      <c r="B700" s="1313"/>
      <c r="C700" s="1313"/>
      <c r="D700" s="1313"/>
      <c r="E700" s="1313"/>
      <c r="F700" s="1313"/>
      <c r="G700" s="1313"/>
      <c r="H700" s="1313"/>
      <c r="I700" s="1313"/>
      <c r="J700" s="1313"/>
      <c r="K700" s="1313"/>
      <c r="L700" s="1313"/>
      <c r="M700" s="1313"/>
      <c r="N700" s="1313"/>
      <c r="O700" s="1313"/>
      <c r="P700" s="1313"/>
      <c r="Q700" s="1313"/>
      <c r="R700" s="1313"/>
      <c r="S700" s="1313"/>
      <c r="T700" s="1313"/>
      <c r="U700" s="1313"/>
      <c r="V700" s="1313"/>
      <c r="W700" s="1313"/>
      <c r="X700" s="1313"/>
      <c r="Y700" s="1313"/>
      <c r="Z700" s="1313"/>
      <c r="AA700" s="1313"/>
      <c r="AB700" s="1313"/>
      <c r="AC700" s="1313"/>
      <c r="AD700" s="1313"/>
      <c r="AE700" s="1313"/>
      <c r="AF700" s="1313"/>
      <c r="AG700" s="1313"/>
      <c r="AH700" s="1313"/>
      <c r="AI700" s="1313"/>
      <c r="AJ700" s="1313"/>
      <c r="AK700" s="1313"/>
      <c r="AL700" s="1313"/>
      <c r="AM700" s="58"/>
      <c r="AN700" s="58"/>
      <c r="AO700" s="58"/>
      <c r="AP700" s="58"/>
      <c r="AQ700" s="58"/>
      <c r="AR700" s="58"/>
      <c r="AS700" s="58"/>
      <c r="AT700" s="58"/>
      <c r="AU700" s="58"/>
      <c r="AV700" s="58"/>
      <c r="AW700" s="58"/>
      <c r="AX700" s="58"/>
      <c r="AY700" s="58"/>
      <c r="AZ700" s="58"/>
      <c r="BA700" s="58"/>
      <c r="BB700" s="58"/>
      <c r="BC700" s="566" t="s">
        <v>214</v>
      </c>
      <c r="BD700" s="780">
        <v>1134</v>
      </c>
      <c r="BE700" s="781">
        <v>1216</v>
      </c>
      <c r="BF700" s="780">
        <v>1460</v>
      </c>
      <c r="BG700" s="781">
        <v>1684</v>
      </c>
      <c r="BH700" s="781">
        <v>1880</v>
      </c>
      <c r="BI700" s="782">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4" thickBot="1">
      <c r="A701" s="970"/>
      <c r="B701" s="970"/>
      <c r="C701" s="970"/>
      <c r="D701" s="970"/>
      <c r="E701" s="970"/>
      <c r="F701" s="970"/>
      <c r="G701" s="970"/>
      <c r="H701" s="970"/>
      <c r="I701" s="970"/>
      <c r="J701" s="970"/>
      <c r="K701" s="970"/>
      <c r="L701" s="970"/>
      <c r="M701" s="970"/>
      <c r="N701" s="970"/>
      <c r="O701" s="970"/>
      <c r="P701" s="970"/>
      <c r="Q701" s="970"/>
      <c r="R701" s="970"/>
      <c r="S701" s="970"/>
      <c r="T701" s="970"/>
      <c r="U701" s="970"/>
      <c r="V701" s="970"/>
      <c r="W701" s="970"/>
      <c r="X701" s="970"/>
      <c r="Y701" s="970"/>
      <c r="Z701" s="970"/>
      <c r="AA701" s="970"/>
      <c r="AB701" s="970"/>
      <c r="AC701" s="970"/>
      <c r="AD701" s="970"/>
      <c r="AE701" s="970"/>
      <c r="AF701" s="970"/>
      <c r="AG701" s="970"/>
      <c r="AH701" s="970"/>
      <c r="AI701" s="970"/>
      <c r="AJ701" s="970"/>
      <c r="AK701" s="970"/>
      <c r="AL701" s="970"/>
      <c r="AM701" s="58"/>
      <c r="AN701" s="58"/>
      <c r="AO701" s="58"/>
      <c r="AP701" s="58"/>
      <c r="AQ701" s="58"/>
      <c r="AR701" s="58"/>
      <c r="AS701" s="58"/>
      <c r="AT701" s="58"/>
      <c r="AU701" s="58"/>
      <c r="AV701" s="58"/>
      <c r="AW701" s="58"/>
      <c r="AX701" s="58"/>
      <c r="AY701" s="58"/>
      <c r="AZ701" s="58"/>
      <c r="BA701" s="58"/>
      <c r="BB701" s="58"/>
      <c r="BC701" s="566" t="s">
        <v>215</v>
      </c>
      <c r="BD701" s="780">
        <v>1134</v>
      </c>
      <c r="BE701" s="781">
        <v>1216</v>
      </c>
      <c r="BF701" s="780">
        <v>1460</v>
      </c>
      <c r="BG701" s="781">
        <v>1684</v>
      </c>
      <c r="BH701" s="781">
        <v>1880</v>
      </c>
      <c r="BI701" s="782">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4"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1134</v>
      </c>
      <c r="BE702" s="781">
        <v>1216</v>
      </c>
      <c r="BF702" s="780">
        <v>1460</v>
      </c>
      <c r="BG702" s="781">
        <v>1684</v>
      </c>
      <c r="BH702" s="781">
        <v>1880</v>
      </c>
      <c r="BI702" s="782">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3">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1150</v>
      </c>
      <c r="BE703" s="781">
        <v>1232</v>
      </c>
      <c r="BF703" s="780">
        <v>1480</v>
      </c>
      <c r="BG703" s="781">
        <v>1708</v>
      </c>
      <c r="BH703" s="781">
        <v>1906</v>
      </c>
      <c r="BI703" s="782">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3">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1832</v>
      </c>
      <c r="BE704" s="784">
        <v>1962</v>
      </c>
      <c r="BF704" s="783">
        <v>2354</v>
      </c>
      <c r="BG704" s="784">
        <v>2720</v>
      </c>
      <c r="BH704" s="784">
        <v>3034</v>
      </c>
      <c r="BI704" s="785">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3">
      <c r="B705" s="1403" t="s">
        <v>421</v>
      </c>
      <c r="C705" s="1404"/>
      <c r="D705" s="1404"/>
      <c r="E705" s="1404"/>
      <c r="F705" s="1405"/>
      <c r="G705" s="1403" t="s">
        <v>302</v>
      </c>
      <c r="H705" s="1404"/>
      <c r="I705" s="1404"/>
      <c r="J705" s="1405"/>
      <c r="K705" s="1403" t="s">
        <v>492</v>
      </c>
      <c r="L705" s="1404"/>
      <c r="M705" s="1404"/>
      <c r="N705" s="1404"/>
      <c r="O705" s="1405"/>
      <c r="P705" s="1403" t="s">
        <v>303</v>
      </c>
      <c r="Q705" s="1404"/>
      <c r="R705" s="1404"/>
      <c r="S705" s="1404"/>
      <c r="T705" s="1405"/>
      <c r="U705" s="1403" t="s">
        <v>304</v>
      </c>
      <c r="V705" s="1404"/>
      <c r="W705" s="1404"/>
      <c r="X705" s="1405"/>
      <c r="Y705" s="1403" t="s">
        <v>305</v>
      </c>
      <c r="Z705" s="1404"/>
      <c r="AA705" s="1404"/>
      <c r="AB705" s="1404"/>
      <c r="AC705" s="1405"/>
      <c r="AD705" s="1403" t="s">
        <v>422</v>
      </c>
      <c r="AE705" s="1404"/>
      <c r="AF705" s="1404"/>
      <c r="AG705" s="1404"/>
      <c r="AH705" s="1405"/>
      <c r="AI705" s="1403" t="s">
        <v>698</v>
      </c>
      <c r="AJ705" s="1404"/>
      <c r="AK705" s="1405"/>
      <c r="AL705" s="58"/>
      <c r="AM705" s="58"/>
      <c r="AN705" s="58"/>
      <c r="AO705" s="58"/>
      <c r="AP705" s="58"/>
      <c r="AQ705" s="58"/>
      <c r="AR705" s="58"/>
      <c r="AS705" s="58"/>
      <c r="AT705" s="58"/>
      <c r="AU705" s="58"/>
      <c r="AV705" s="58"/>
      <c r="AW705" s="58"/>
      <c r="AX705" s="58"/>
      <c r="AY705" s="58"/>
      <c r="AZ705" s="58"/>
      <c r="BA705" s="58"/>
      <c r="BB705" s="58"/>
      <c r="BC705" s="566" t="s">
        <v>218</v>
      </c>
      <c r="BD705" s="786">
        <v>1540</v>
      </c>
      <c r="BE705" s="787">
        <v>1650</v>
      </c>
      <c r="BF705" s="786">
        <v>1980</v>
      </c>
      <c r="BG705" s="787">
        <v>2286</v>
      </c>
      <c r="BH705" s="787">
        <v>2550</v>
      </c>
      <c r="BI705" s="788">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4" thickBot="1">
      <c r="B706" s="1406"/>
      <c r="C706" s="1407"/>
      <c r="D706" s="1407"/>
      <c r="E706" s="1407"/>
      <c r="F706" s="1408"/>
      <c r="G706" s="1406"/>
      <c r="H706" s="1407"/>
      <c r="I706" s="1407"/>
      <c r="J706" s="1408"/>
      <c r="K706" s="1406"/>
      <c r="L706" s="1407"/>
      <c r="M706" s="1407"/>
      <c r="N706" s="1407"/>
      <c r="O706" s="1408"/>
      <c r="P706" s="1406"/>
      <c r="Q706" s="1407"/>
      <c r="R706" s="1407"/>
      <c r="S706" s="1407"/>
      <c r="T706" s="1408"/>
      <c r="U706" s="1406"/>
      <c r="V706" s="1407"/>
      <c r="W706" s="1407"/>
      <c r="X706" s="1408"/>
      <c r="Y706" s="1406"/>
      <c r="Z706" s="1407"/>
      <c r="AA706" s="1407"/>
      <c r="AB706" s="1407"/>
      <c r="AC706" s="1408"/>
      <c r="AD706" s="1406"/>
      <c r="AE706" s="1407"/>
      <c r="AF706" s="1407"/>
      <c r="AG706" s="1407"/>
      <c r="AH706" s="1408"/>
      <c r="AI706" s="1406"/>
      <c r="AJ706" s="1407"/>
      <c r="AK706" s="1408"/>
      <c r="AL706" s="58"/>
      <c r="AM706" s="58"/>
      <c r="AN706" s="58"/>
      <c r="AO706" s="58"/>
      <c r="AP706" s="58"/>
      <c r="AQ706" s="58"/>
      <c r="AR706" s="58"/>
      <c r="AS706" s="58"/>
      <c r="AT706" s="58"/>
      <c r="AU706" s="58"/>
      <c r="AV706" s="58"/>
      <c r="AW706" s="58"/>
      <c r="AX706" s="58"/>
      <c r="AY706" s="58"/>
      <c r="AZ706" s="58"/>
      <c r="BA706" s="58"/>
      <c r="BB706" s="58"/>
      <c r="BC706" s="566" t="s">
        <v>219</v>
      </c>
      <c r="BD706" s="789">
        <v>1134</v>
      </c>
      <c r="BE706" s="790">
        <v>1216</v>
      </c>
      <c r="BF706" s="789">
        <v>1460</v>
      </c>
      <c r="BG706" s="790">
        <v>1684</v>
      </c>
      <c r="BH706" s="790">
        <v>1880</v>
      </c>
      <c r="BI706" s="791">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3">
      <c r="A707" s="7"/>
      <c r="B707" s="1406"/>
      <c r="C707" s="1407"/>
      <c r="D707" s="1407"/>
      <c r="E707" s="1407"/>
      <c r="F707" s="1408"/>
      <c r="G707" s="1406"/>
      <c r="H707" s="1407"/>
      <c r="I707" s="1407"/>
      <c r="J707" s="1408"/>
      <c r="K707" s="1406"/>
      <c r="L707" s="1407"/>
      <c r="M707" s="1407"/>
      <c r="N707" s="1407"/>
      <c r="O707" s="1408"/>
      <c r="P707" s="1406"/>
      <c r="Q707" s="1407"/>
      <c r="R707" s="1407"/>
      <c r="S707" s="1407"/>
      <c r="T707" s="1408"/>
      <c r="U707" s="1406"/>
      <c r="V707" s="1407"/>
      <c r="W707" s="1407"/>
      <c r="X707" s="1408"/>
      <c r="Y707" s="1406"/>
      <c r="Z707" s="1407"/>
      <c r="AA707" s="1407"/>
      <c r="AB707" s="1407"/>
      <c r="AC707" s="1408"/>
      <c r="AD707" s="1406"/>
      <c r="AE707" s="1407"/>
      <c r="AF707" s="1407"/>
      <c r="AG707" s="1407"/>
      <c r="AH707" s="1408"/>
      <c r="AI707" s="1406"/>
      <c r="AJ707" s="1407"/>
      <c r="AK707" s="1408"/>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3">
      <c r="A708" s="7"/>
      <c r="B708" s="1409"/>
      <c r="C708" s="1410"/>
      <c r="D708" s="1410"/>
      <c r="E708" s="1410"/>
      <c r="F708" s="1411"/>
      <c r="G708" s="1409"/>
      <c r="H708" s="1410"/>
      <c r="I708" s="1410"/>
      <c r="J708" s="1411"/>
      <c r="K708" s="1409"/>
      <c r="L708" s="1410"/>
      <c r="M708" s="1410"/>
      <c r="N708" s="1410"/>
      <c r="O708" s="1411"/>
      <c r="P708" s="1409"/>
      <c r="Q708" s="1410"/>
      <c r="R708" s="1410"/>
      <c r="S708" s="1410"/>
      <c r="T708" s="1411"/>
      <c r="U708" s="1409"/>
      <c r="V708" s="1410"/>
      <c r="W708" s="1410"/>
      <c r="X708" s="1411"/>
      <c r="Y708" s="1409"/>
      <c r="Z708" s="1410"/>
      <c r="AA708" s="1410"/>
      <c r="AB708" s="1410"/>
      <c r="AC708" s="1411"/>
      <c r="AD708" s="1409"/>
      <c r="AE708" s="1410"/>
      <c r="AF708" s="1410"/>
      <c r="AG708" s="1410"/>
      <c r="AH708" s="1411"/>
      <c r="AI708" s="1409"/>
      <c r="AJ708" s="1410"/>
      <c r="AK708" s="1411"/>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3">
      <c r="A709" s="7"/>
      <c r="B709" s="1394" t="s">
        <v>348</v>
      </c>
      <c r="C709" s="1395"/>
      <c r="D709" s="1395"/>
      <c r="E709" s="1395"/>
      <c r="F709" s="1396"/>
      <c r="G709" s="1387">
        <v>19</v>
      </c>
      <c r="H709" s="1388"/>
      <c r="I709" s="1388"/>
      <c r="J709" s="1389"/>
      <c r="K709" s="1400">
        <v>535</v>
      </c>
      <c r="L709" s="1401"/>
      <c r="M709" s="1401"/>
      <c r="N709" s="1401"/>
      <c r="O709" s="1402"/>
      <c r="P709" s="1397">
        <f t="shared" ref="P709:P733" si="26">G709*K709</f>
        <v>10165</v>
      </c>
      <c r="Q709" s="1398"/>
      <c r="R709" s="1398"/>
      <c r="S709" s="1398"/>
      <c r="T709" s="1399"/>
      <c r="U709" s="1400">
        <v>72</v>
      </c>
      <c r="V709" s="1401"/>
      <c r="W709" s="1401"/>
      <c r="X709" s="1402"/>
      <c r="Y709" s="1397">
        <f>K709+U709</f>
        <v>607</v>
      </c>
      <c r="Z709" s="1398"/>
      <c r="AA709" s="1398"/>
      <c r="AB709" s="1398"/>
      <c r="AC709" s="1399"/>
      <c r="AD709" s="1184">
        <v>0.3</v>
      </c>
      <c r="AE709" s="1185"/>
      <c r="AF709" s="1185"/>
      <c r="AG709" s="1185"/>
      <c r="AH709" s="1186"/>
      <c r="AI709" s="1282">
        <f t="shared" ref="AI709:AI733" si="27">IF($AD709&gt;0,($Y709/$AN649), " ")</f>
        <v>0.29990118577075098</v>
      </c>
      <c r="AJ709" s="1283"/>
      <c r="AK709" s="1284"/>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3">
      <c r="A710" s="7"/>
      <c r="B710" s="1394" t="s">
        <v>348</v>
      </c>
      <c r="C710" s="1395"/>
      <c r="D710" s="1395"/>
      <c r="E710" s="1395"/>
      <c r="F710" s="1396"/>
      <c r="G710" s="1387">
        <v>1</v>
      </c>
      <c r="H710" s="1388"/>
      <c r="I710" s="1388"/>
      <c r="J710" s="1389"/>
      <c r="K710" s="1400">
        <v>535</v>
      </c>
      <c r="L710" s="1401"/>
      <c r="M710" s="1401"/>
      <c r="N710" s="1401"/>
      <c r="O710" s="1402"/>
      <c r="P710" s="1397">
        <f t="shared" si="26"/>
        <v>535</v>
      </c>
      <c r="Q710" s="1398"/>
      <c r="R710" s="1398"/>
      <c r="S710" s="1398"/>
      <c r="T710" s="1399"/>
      <c r="U710" s="1400">
        <v>72</v>
      </c>
      <c r="V710" s="1401"/>
      <c r="W710" s="1401"/>
      <c r="X710" s="1402"/>
      <c r="Y710" s="1397">
        <f t="shared" ref="Y710:Y733" si="28">K710+U710</f>
        <v>607</v>
      </c>
      <c r="Z710" s="1398"/>
      <c r="AA710" s="1398"/>
      <c r="AB710" s="1398"/>
      <c r="AC710" s="1399"/>
      <c r="AD710" s="1184">
        <v>0.3</v>
      </c>
      <c r="AE710" s="1185"/>
      <c r="AF710" s="1185"/>
      <c r="AG710" s="1185"/>
      <c r="AH710" s="1186"/>
      <c r="AI710" s="1282">
        <f t="shared" si="27"/>
        <v>0.29990118577075098</v>
      </c>
      <c r="AJ710" s="1283"/>
      <c r="AK710" s="1284"/>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3">
      <c r="A711" s="7"/>
      <c r="B711" s="1394" t="s">
        <v>348</v>
      </c>
      <c r="C711" s="1395"/>
      <c r="D711" s="1395"/>
      <c r="E711" s="1395"/>
      <c r="F711" s="1396"/>
      <c r="G711" s="1387">
        <v>7</v>
      </c>
      <c r="H711" s="1388"/>
      <c r="I711" s="1388"/>
      <c r="J711" s="1389"/>
      <c r="K711" s="1400">
        <v>636</v>
      </c>
      <c r="L711" s="1401"/>
      <c r="M711" s="1401"/>
      <c r="N711" s="1401"/>
      <c r="O711" s="1402"/>
      <c r="P711" s="1397">
        <f t="shared" si="26"/>
        <v>4452</v>
      </c>
      <c r="Q711" s="1398"/>
      <c r="R711" s="1398"/>
      <c r="S711" s="1398"/>
      <c r="T711" s="1399"/>
      <c r="U711" s="1400">
        <v>72</v>
      </c>
      <c r="V711" s="1401"/>
      <c r="W711" s="1401"/>
      <c r="X711" s="1402"/>
      <c r="Y711" s="1397">
        <f t="shared" si="28"/>
        <v>708</v>
      </c>
      <c r="Z711" s="1398"/>
      <c r="AA711" s="1398"/>
      <c r="AB711" s="1398"/>
      <c r="AC711" s="1399"/>
      <c r="AD711" s="1184">
        <v>0.35</v>
      </c>
      <c r="AE711" s="1185"/>
      <c r="AF711" s="1185"/>
      <c r="AG711" s="1185"/>
      <c r="AH711" s="1186"/>
      <c r="AI711" s="1282">
        <f t="shared" si="27"/>
        <v>0.34980237154150196</v>
      </c>
      <c r="AJ711" s="1283"/>
      <c r="AK711" s="1284"/>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3">
      <c r="B712" s="1394" t="s">
        <v>348</v>
      </c>
      <c r="C712" s="1395"/>
      <c r="D712" s="1395"/>
      <c r="E712" s="1395"/>
      <c r="F712" s="1396"/>
      <c r="G712" s="1387">
        <v>5</v>
      </c>
      <c r="H712" s="1388"/>
      <c r="I712" s="1388"/>
      <c r="J712" s="1389"/>
      <c r="K712" s="1400">
        <v>738</v>
      </c>
      <c r="L712" s="1401"/>
      <c r="M712" s="1401"/>
      <c r="N712" s="1401"/>
      <c r="O712" s="1402"/>
      <c r="P712" s="1117">
        <f t="shared" si="26"/>
        <v>3690</v>
      </c>
      <c r="Q712" s="1117"/>
      <c r="R712" s="1117"/>
      <c r="S712" s="1117"/>
      <c r="T712" s="1117"/>
      <c r="U712" s="1400">
        <v>72</v>
      </c>
      <c r="V712" s="1401"/>
      <c r="W712" s="1401"/>
      <c r="X712" s="1402"/>
      <c r="Y712" s="1117">
        <f t="shared" si="28"/>
        <v>810</v>
      </c>
      <c r="Z712" s="1117"/>
      <c r="AA712" s="1117"/>
      <c r="AB712" s="1117"/>
      <c r="AC712" s="1117"/>
      <c r="AD712" s="1184">
        <v>0.4</v>
      </c>
      <c r="AE712" s="1185"/>
      <c r="AF712" s="1185"/>
      <c r="AG712" s="1185"/>
      <c r="AH712" s="1186"/>
      <c r="AI712" s="1282">
        <f t="shared" si="27"/>
        <v>0.40019762845849804</v>
      </c>
      <c r="AJ712" s="1283"/>
      <c r="AK712" s="1284"/>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3">
      <c r="B713" s="1272" t="s">
        <v>348</v>
      </c>
      <c r="C713" s="1395"/>
      <c r="D713" s="1395"/>
      <c r="E713" s="1395"/>
      <c r="F713" s="1396"/>
      <c r="G713" s="1387">
        <v>21</v>
      </c>
      <c r="H713" s="1388"/>
      <c r="I713" s="1388"/>
      <c r="J713" s="1389"/>
      <c r="K713" s="1400">
        <v>940</v>
      </c>
      <c r="L713" s="1401"/>
      <c r="M713" s="1401"/>
      <c r="N713" s="1401"/>
      <c r="O713" s="1402"/>
      <c r="P713" s="1117">
        <f t="shared" si="26"/>
        <v>19740</v>
      </c>
      <c r="Q713" s="1117"/>
      <c r="R713" s="1117"/>
      <c r="S713" s="1117"/>
      <c r="T713" s="1117"/>
      <c r="U713" s="1400">
        <v>72</v>
      </c>
      <c r="V713" s="1401"/>
      <c r="W713" s="1401"/>
      <c r="X713" s="1402"/>
      <c r="Y713" s="1117">
        <f t="shared" si="28"/>
        <v>1012</v>
      </c>
      <c r="Z713" s="1117"/>
      <c r="AA713" s="1117"/>
      <c r="AB713" s="1117"/>
      <c r="AC713" s="1117"/>
      <c r="AD713" s="1184">
        <v>0.5</v>
      </c>
      <c r="AE713" s="1185"/>
      <c r="AF713" s="1185"/>
      <c r="AG713" s="1185"/>
      <c r="AH713" s="1186"/>
      <c r="AI713" s="1282">
        <f t="shared" si="27"/>
        <v>0.5</v>
      </c>
      <c r="AJ713" s="1283"/>
      <c r="AK713" s="1284"/>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3">
      <c r="B714" s="1394"/>
      <c r="C714" s="1395"/>
      <c r="D714" s="1395"/>
      <c r="E714" s="1395"/>
      <c r="F714" s="1396"/>
      <c r="G714" s="1387"/>
      <c r="H714" s="1388"/>
      <c r="I714" s="1388"/>
      <c r="J714" s="1389"/>
      <c r="K714" s="1412"/>
      <c r="L714" s="1412"/>
      <c r="M714" s="1412"/>
      <c r="N714" s="1412"/>
      <c r="O714" s="1412"/>
      <c r="P714" s="1117">
        <f t="shared" si="26"/>
        <v>0</v>
      </c>
      <c r="Q714" s="1117"/>
      <c r="R714" s="1117"/>
      <c r="S714" s="1117"/>
      <c r="T714" s="1117"/>
      <c r="U714" s="1400"/>
      <c r="V714" s="1401"/>
      <c r="W714" s="1401"/>
      <c r="X714" s="1402"/>
      <c r="Y714" s="1117">
        <f t="shared" si="28"/>
        <v>0</v>
      </c>
      <c r="Z714" s="1117"/>
      <c r="AA714" s="1117"/>
      <c r="AB714" s="1117"/>
      <c r="AC714" s="1117"/>
      <c r="AD714" s="1184"/>
      <c r="AE714" s="1185"/>
      <c r="AF714" s="1185"/>
      <c r="AG714" s="1185"/>
      <c r="AH714" s="1186"/>
      <c r="AI714" s="1282" t="str">
        <f t="shared" si="27"/>
        <v xml:space="preserve"> </v>
      </c>
      <c r="AJ714" s="1283"/>
      <c r="AK714" s="1284"/>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3">
      <c r="B715" s="1394"/>
      <c r="C715" s="1395"/>
      <c r="D715" s="1395"/>
      <c r="E715" s="1395"/>
      <c r="F715" s="1396"/>
      <c r="G715" s="1387"/>
      <c r="H715" s="1388"/>
      <c r="I715" s="1388"/>
      <c r="J715" s="1389"/>
      <c r="K715" s="1412"/>
      <c r="L715" s="1412"/>
      <c r="M715" s="1412"/>
      <c r="N715" s="1412"/>
      <c r="O715" s="1412"/>
      <c r="P715" s="1117">
        <f t="shared" si="26"/>
        <v>0</v>
      </c>
      <c r="Q715" s="1117"/>
      <c r="R715" s="1117"/>
      <c r="S715" s="1117"/>
      <c r="T715" s="1117"/>
      <c r="U715" s="1400"/>
      <c r="V715" s="1401"/>
      <c r="W715" s="1401"/>
      <c r="X715" s="1402"/>
      <c r="Y715" s="1117">
        <f t="shared" si="28"/>
        <v>0</v>
      </c>
      <c r="Z715" s="1117"/>
      <c r="AA715" s="1117"/>
      <c r="AB715" s="1117"/>
      <c r="AC715" s="1117"/>
      <c r="AD715" s="1184"/>
      <c r="AE715" s="1185"/>
      <c r="AF715" s="1185"/>
      <c r="AG715" s="1185"/>
      <c r="AH715" s="1186"/>
      <c r="AI715" s="1282" t="str">
        <f t="shared" si="27"/>
        <v xml:space="preserve"> </v>
      </c>
      <c r="AJ715" s="1283"/>
      <c r="AK715" s="1284"/>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3">
      <c r="B716" s="1394"/>
      <c r="C716" s="1395"/>
      <c r="D716" s="1395"/>
      <c r="E716" s="1395"/>
      <c r="F716" s="1396"/>
      <c r="G716" s="1387"/>
      <c r="H716" s="1388"/>
      <c r="I716" s="1388"/>
      <c r="J716" s="1389"/>
      <c r="K716" s="1412"/>
      <c r="L716" s="1412"/>
      <c r="M716" s="1412"/>
      <c r="N716" s="1412"/>
      <c r="O716" s="1412"/>
      <c r="P716" s="1117">
        <f t="shared" si="26"/>
        <v>0</v>
      </c>
      <c r="Q716" s="1117"/>
      <c r="R716" s="1117"/>
      <c r="S716" s="1117"/>
      <c r="T716" s="1117"/>
      <c r="U716" s="1400"/>
      <c r="V716" s="1401"/>
      <c r="W716" s="1401"/>
      <c r="X716" s="1402"/>
      <c r="Y716" s="1117">
        <f t="shared" si="28"/>
        <v>0</v>
      </c>
      <c r="Z716" s="1117"/>
      <c r="AA716" s="1117"/>
      <c r="AB716" s="1117"/>
      <c r="AC716" s="1117"/>
      <c r="AD716" s="1184"/>
      <c r="AE716" s="1185"/>
      <c r="AF716" s="1185"/>
      <c r="AG716" s="1185"/>
      <c r="AH716" s="1186"/>
      <c r="AI716" s="1282" t="str">
        <f t="shared" si="27"/>
        <v xml:space="preserve"> </v>
      </c>
      <c r="AJ716" s="1283"/>
      <c r="AK716" s="1284"/>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3">
      <c r="B717" s="1394"/>
      <c r="C717" s="1395"/>
      <c r="D717" s="1395"/>
      <c r="E717" s="1395"/>
      <c r="F717" s="1396"/>
      <c r="G717" s="1387"/>
      <c r="H717" s="1388"/>
      <c r="I717" s="1388"/>
      <c r="J717" s="1389"/>
      <c r="K717" s="1412"/>
      <c r="L717" s="1412"/>
      <c r="M717" s="1412"/>
      <c r="N717" s="1412"/>
      <c r="O717" s="1412"/>
      <c r="P717" s="1117">
        <f t="shared" si="26"/>
        <v>0</v>
      </c>
      <c r="Q717" s="1117"/>
      <c r="R717" s="1117"/>
      <c r="S717" s="1117"/>
      <c r="T717" s="1117"/>
      <c r="U717" s="1400"/>
      <c r="V717" s="1401"/>
      <c r="W717" s="1401"/>
      <c r="X717" s="1402"/>
      <c r="Y717" s="1117">
        <f t="shared" si="28"/>
        <v>0</v>
      </c>
      <c r="Z717" s="1117"/>
      <c r="AA717" s="1117"/>
      <c r="AB717" s="1117"/>
      <c r="AC717" s="1117"/>
      <c r="AD717" s="1184"/>
      <c r="AE717" s="1185"/>
      <c r="AF717" s="1185"/>
      <c r="AG717" s="1185"/>
      <c r="AH717" s="1186"/>
      <c r="AI717" s="1282" t="str">
        <f t="shared" si="27"/>
        <v xml:space="preserve"> </v>
      </c>
      <c r="AJ717" s="1283"/>
      <c r="AK717" s="1284"/>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3">
      <c r="A718" s="7"/>
      <c r="B718" s="1394"/>
      <c r="C718" s="1395"/>
      <c r="D718" s="1395"/>
      <c r="E718" s="1395"/>
      <c r="F718" s="1396"/>
      <c r="G718" s="1387"/>
      <c r="H718" s="1388"/>
      <c r="I718" s="1388"/>
      <c r="J718" s="1389"/>
      <c r="K718" s="1566"/>
      <c r="L718" s="1566"/>
      <c r="M718" s="1566"/>
      <c r="N718" s="1566"/>
      <c r="O718" s="1566"/>
      <c r="P718" s="1567">
        <f t="shared" si="26"/>
        <v>0</v>
      </c>
      <c r="Q718" s="1567"/>
      <c r="R718" s="1567"/>
      <c r="S718" s="1567"/>
      <c r="T718" s="1567"/>
      <c r="U718" s="1400"/>
      <c r="V718" s="1401"/>
      <c r="W718" s="1401"/>
      <c r="X718" s="1402"/>
      <c r="Y718" s="1567">
        <f t="shared" si="28"/>
        <v>0</v>
      </c>
      <c r="Z718" s="1567"/>
      <c r="AA718" s="1567"/>
      <c r="AB718" s="1567"/>
      <c r="AC718" s="1567"/>
      <c r="AD718" s="1184"/>
      <c r="AE718" s="1185"/>
      <c r="AF718" s="1185"/>
      <c r="AG718" s="1185"/>
      <c r="AH718" s="1186"/>
      <c r="AI718" s="1282" t="str">
        <f t="shared" si="27"/>
        <v xml:space="preserve"> </v>
      </c>
      <c r="AJ718" s="1283"/>
      <c r="AK718" s="1284"/>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3">
      <c r="A719" s="7"/>
      <c r="B719" s="1394"/>
      <c r="C719" s="1395"/>
      <c r="D719" s="1395"/>
      <c r="E719" s="1395"/>
      <c r="F719" s="1396"/>
      <c r="G719" s="1387"/>
      <c r="H719" s="1388"/>
      <c r="I719" s="1388"/>
      <c r="J719" s="1389"/>
      <c r="K719" s="1412"/>
      <c r="L719" s="1412"/>
      <c r="M719" s="1412"/>
      <c r="N719" s="1412"/>
      <c r="O719" s="1412"/>
      <c r="P719" s="1117">
        <f t="shared" si="26"/>
        <v>0</v>
      </c>
      <c r="Q719" s="1117"/>
      <c r="R719" s="1117"/>
      <c r="S719" s="1117"/>
      <c r="T719" s="1117"/>
      <c r="U719" s="1400"/>
      <c r="V719" s="1401"/>
      <c r="W719" s="1401"/>
      <c r="X719" s="1402"/>
      <c r="Y719" s="1117">
        <f t="shared" si="28"/>
        <v>0</v>
      </c>
      <c r="Z719" s="1117"/>
      <c r="AA719" s="1117"/>
      <c r="AB719" s="1117"/>
      <c r="AC719" s="1117"/>
      <c r="AD719" s="1184"/>
      <c r="AE719" s="1185"/>
      <c r="AF719" s="1185"/>
      <c r="AG719" s="1185"/>
      <c r="AH719" s="1186"/>
      <c r="AI719" s="1282" t="str">
        <f t="shared" si="27"/>
        <v xml:space="preserve"> </v>
      </c>
      <c r="AJ719" s="1283"/>
      <c r="AK719" s="1284"/>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3">
      <c r="A720" s="7"/>
      <c r="B720" s="1394"/>
      <c r="C720" s="1395"/>
      <c r="D720" s="1395"/>
      <c r="E720" s="1395"/>
      <c r="F720" s="1396"/>
      <c r="G720" s="1387"/>
      <c r="H720" s="1388"/>
      <c r="I720" s="1388"/>
      <c r="J720" s="1389"/>
      <c r="K720" s="1412"/>
      <c r="L720" s="1412"/>
      <c r="M720" s="1412"/>
      <c r="N720" s="1412"/>
      <c r="O720" s="1412"/>
      <c r="P720" s="1117">
        <f t="shared" si="26"/>
        <v>0</v>
      </c>
      <c r="Q720" s="1117"/>
      <c r="R720" s="1117"/>
      <c r="S720" s="1117"/>
      <c r="T720" s="1117"/>
      <c r="U720" s="1400">
        <v>0</v>
      </c>
      <c r="V720" s="1401"/>
      <c r="W720" s="1401"/>
      <c r="X720" s="1402"/>
      <c r="Y720" s="1117">
        <f t="shared" si="28"/>
        <v>0</v>
      </c>
      <c r="Z720" s="1117"/>
      <c r="AA720" s="1117"/>
      <c r="AB720" s="1117"/>
      <c r="AC720" s="1117"/>
      <c r="AD720" s="1184">
        <v>0</v>
      </c>
      <c r="AE720" s="1185"/>
      <c r="AF720" s="1185"/>
      <c r="AG720" s="1185"/>
      <c r="AH720" s="1186"/>
      <c r="AI720" s="1282" t="str">
        <f t="shared" si="27"/>
        <v xml:space="preserve"> </v>
      </c>
      <c r="AJ720" s="1283"/>
      <c r="AK720" s="1284"/>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3">
      <c r="B721" s="1394"/>
      <c r="C721" s="1395"/>
      <c r="D721" s="1395"/>
      <c r="E721" s="1395"/>
      <c r="F721" s="1396"/>
      <c r="G721" s="1387"/>
      <c r="H721" s="1388"/>
      <c r="I721" s="1388"/>
      <c r="J721" s="1389"/>
      <c r="K721" s="1412"/>
      <c r="L721" s="1412"/>
      <c r="M721" s="1412"/>
      <c r="N721" s="1412"/>
      <c r="O721" s="1412"/>
      <c r="P721" s="1117">
        <f t="shared" si="26"/>
        <v>0</v>
      </c>
      <c r="Q721" s="1117"/>
      <c r="R721" s="1117"/>
      <c r="S721" s="1117"/>
      <c r="T721" s="1117"/>
      <c r="U721" s="1400">
        <v>0</v>
      </c>
      <c r="V721" s="1401"/>
      <c r="W721" s="1401"/>
      <c r="X721" s="1402"/>
      <c r="Y721" s="1117">
        <f t="shared" si="28"/>
        <v>0</v>
      </c>
      <c r="Z721" s="1117"/>
      <c r="AA721" s="1117"/>
      <c r="AB721" s="1117"/>
      <c r="AC721" s="1117"/>
      <c r="AD721" s="1184">
        <v>0</v>
      </c>
      <c r="AE721" s="1185"/>
      <c r="AF721" s="1185"/>
      <c r="AG721" s="1185"/>
      <c r="AH721" s="1186"/>
      <c r="AI721" s="1282" t="str">
        <f t="shared" si="27"/>
        <v xml:space="preserve"> </v>
      </c>
      <c r="AJ721" s="1283"/>
      <c r="AK721" s="1284"/>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3">
      <c r="B722" s="1394"/>
      <c r="C722" s="1395"/>
      <c r="D722" s="1395"/>
      <c r="E722" s="1395"/>
      <c r="F722" s="1396"/>
      <c r="G722" s="1387"/>
      <c r="H722" s="1388"/>
      <c r="I722" s="1388"/>
      <c r="J722" s="1389"/>
      <c r="K722" s="1412"/>
      <c r="L722" s="1412"/>
      <c r="M722" s="1412"/>
      <c r="N722" s="1412"/>
      <c r="O722" s="1412"/>
      <c r="P722" s="1117">
        <f t="shared" si="26"/>
        <v>0</v>
      </c>
      <c r="Q722" s="1117"/>
      <c r="R722" s="1117"/>
      <c r="S722" s="1117"/>
      <c r="T722" s="1117"/>
      <c r="U722" s="1400">
        <v>0</v>
      </c>
      <c r="V722" s="1401"/>
      <c r="W722" s="1401"/>
      <c r="X722" s="1402"/>
      <c r="Y722" s="1117">
        <f t="shared" si="28"/>
        <v>0</v>
      </c>
      <c r="Z722" s="1117"/>
      <c r="AA722" s="1117"/>
      <c r="AB722" s="1117"/>
      <c r="AC722" s="1117"/>
      <c r="AD722" s="1184">
        <v>0</v>
      </c>
      <c r="AE722" s="1185"/>
      <c r="AF722" s="1185"/>
      <c r="AG722" s="1185"/>
      <c r="AH722" s="1186"/>
      <c r="AI722" s="1282" t="str">
        <f t="shared" si="27"/>
        <v xml:space="preserve"> </v>
      </c>
      <c r="AJ722" s="1283"/>
      <c r="AK722" s="1284"/>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3">
      <c r="B723" s="1394"/>
      <c r="C723" s="1395"/>
      <c r="D723" s="1395"/>
      <c r="E723" s="1395"/>
      <c r="F723" s="1396"/>
      <c r="G723" s="1387"/>
      <c r="H723" s="1388"/>
      <c r="I723" s="1388"/>
      <c r="J723" s="1389"/>
      <c r="K723" s="1412"/>
      <c r="L723" s="1412"/>
      <c r="M723" s="1412"/>
      <c r="N723" s="1412"/>
      <c r="O723" s="1412"/>
      <c r="P723" s="1117">
        <f t="shared" si="26"/>
        <v>0</v>
      </c>
      <c r="Q723" s="1117"/>
      <c r="R723" s="1117"/>
      <c r="S723" s="1117"/>
      <c r="T723" s="1117"/>
      <c r="U723" s="1400">
        <v>0</v>
      </c>
      <c r="V723" s="1401"/>
      <c r="W723" s="1401"/>
      <c r="X723" s="1402"/>
      <c r="Y723" s="1117">
        <f t="shared" si="28"/>
        <v>0</v>
      </c>
      <c r="Z723" s="1117"/>
      <c r="AA723" s="1117"/>
      <c r="AB723" s="1117"/>
      <c r="AC723" s="1117"/>
      <c r="AD723" s="1184">
        <v>0</v>
      </c>
      <c r="AE723" s="1185"/>
      <c r="AF723" s="1185"/>
      <c r="AG723" s="1185"/>
      <c r="AH723" s="1186"/>
      <c r="AI723" s="1282" t="str">
        <f t="shared" si="27"/>
        <v xml:space="preserve"> </v>
      </c>
      <c r="AJ723" s="1283"/>
      <c r="AK723" s="1284"/>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3">
      <c r="B724" s="1394"/>
      <c r="C724" s="1395"/>
      <c r="D724" s="1395"/>
      <c r="E724" s="1395"/>
      <c r="F724" s="1396"/>
      <c r="G724" s="1387"/>
      <c r="H724" s="1388"/>
      <c r="I724" s="1388"/>
      <c r="J724" s="1389"/>
      <c r="K724" s="1412"/>
      <c r="L724" s="1412"/>
      <c r="M724" s="1412"/>
      <c r="N724" s="1412"/>
      <c r="O724" s="1412"/>
      <c r="P724" s="1117">
        <f t="shared" si="26"/>
        <v>0</v>
      </c>
      <c r="Q724" s="1117"/>
      <c r="R724" s="1117"/>
      <c r="S724" s="1117"/>
      <c r="T724" s="1117"/>
      <c r="U724" s="1400">
        <v>0</v>
      </c>
      <c r="V724" s="1401"/>
      <c r="W724" s="1401"/>
      <c r="X724" s="1402"/>
      <c r="Y724" s="1117">
        <f>K724+U724</f>
        <v>0</v>
      </c>
      <c r="Z724" s="1117"/>
      <c r="AA724" s="1117"/>
      <c r="AB724" s="1117"/>
      <c r="AC724" s="1117"/>
      <c r="AD724" s="1184">
        <v>0</v>
      </c>
      <c r="AE724" s="1185"/>
      <c r="AF724" s="1185"/>
      <c r="AG724" s="1185"/>
      <c r="AH724" s="1186"/>
      <c r="AI724" s="1282" t="str">
        <f t="shared" si="27"/>
        <v xml:space="preserve"> </v>
      </c>
      <c r="AJ724" s="1283"/>
      <c r="AK724" s="1284"/>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3">
      <c r="B725" s="1394"/>
      <c r="C725" s="1395"/>
      <c r="D725" s="1395"/>
      <c r="E725" s="1395"/>
      <c r="F725" s="1396"/>
      <c r="G725" s="1387"/>
      <c r="H725" s="1388"/>
      <c r="I725" s="1388"/>
      <c r="J725" s="1389"/>
      <c r="K725" s="1412"/>
      <c r="L725" s="1412"/>
      <c r="M725" s="1412"/>
      <c r="N725" s="1412"/>
      <c r="O725" s="1412"/>
      <c r="P725" s="1117">
        <f t="shared" si="26"/>
        <v>0</v>
      </c>
      <c r="Q725" s="1117"/>
      <c r="R725" s="1117"/>
      <c r="S725" s="1117"/>
      <c r="T725" s="1117"/>
      <c r="U725" s="1400">
        <v>0</v>
      </c>
      <c r="V725" s="1401"/>
      <c r="W725" s="1401"/>
      <c r="X725" s="1402"/>
      <c r="Y725" s="1117">
        <f>K725+U725</f>
        <v>0</v>
      </c>
      <c r="Z725" s="1117"/>
      <c r="AA725" s="1117"/>
      <c r="AB725" s="1117"/>
      <c r="AC725" s="1117"/>
      <c r="AD725" s="1184">
        <v>0</v>
      </c>
      <c r="AE725" s="1185"/>
      <c r="AF725" s="1185"/>
      <c r="AG725" s="1185"/>
      <c r="AH725" s="1186"/>
      <c r="AI725" s="1282" t="str">
        <f t="shared" si="27"/>
        <v xml:space="preserve"> </v>
      </c>
      <c r="AJ725" s="1283"/>
      <c r="AK725" s="1284"/>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3">
      <c r="B726" s="1394"/>
      <c r="C726" s="1395"/>
      <c r="D726" s="1395"/>
      <c r="E726" s="1395"/>
      <c r="F726" s="1396"/>
      <c r="G726" s="1387"/>
      <c r="H726" s="1388"/>
      <c r="I726" s="1388"/>
      <c r="J726" s="1389"/>
      <c r="K726" s="1412"/>
      <c r="L726" s="1412"/>
      <c r="M726" s="1412"/>
      <c r="N726" s="1412"/>
      <c r="O726" s="1412"/>
      <c r="P726" s="1117">
        <f t="shared" si="26"/>
        <v>0</v>
      </c>
      <c r="Q726" s="1117"/>
      <c r="R726" s="1117"/>
      <c r="S726" s="1117"/>
      <c r="T726" s="1117"/>
      <c r="U726" s="1400">
        <v>0</v>
      </c>
      <c r="V726" s="1401"/>
      <c r="W726" s="1401"/>
      <c r="X726" s="1402"/>
      <c r="Y726" s="1117">
        <f>K726+U726</f>
        <v>0</v>
      </c>
      <c r="Z726" s="1117"/>
      <c r="AA726" s="1117"/>
      <c r="AB726" s="1117"/>
      <c r="AC726" s="1117"/>
      <c r="AD726" s="1184">
        <v>0</v>
      </c>
      <c r="AE726" s="1185"/>
      <c r="AF726" s="1185"/>
      <c r="AG726" s="1185"/>
      <c r="AH726" s="1186"/>
      <c r="AI726" s="1282" t="str">
        <f t="shared" si="27"/>
        <v xml:space="preserve"> </v>
      </c>
      <c r="AJ726" s="1283"/>
      <c r="AK726" s="1284"/>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3">
      <c r="B727" s="1394"/>
      <c r="C727" s="1395"/>
      <c r="D727" s="1395"/>
      <c r="E727" s="1395"/>
      <c r="F727" s="1396"/>
      <c r="G727" s="1387"/>
      <c r="H727" s="1388"/>
      <c r="I727" s="1388"/>
      <c r="J727" s="1389"/>
      <c r="K727" s="1412"/>
      <c r="L727" s="1412"/>
      <c r="M727" s="1412"/>
      <c r="N727" s="1412"/>
      <c r="O727" s="1412"/>
      <c r="P727" s="1117">
        <f t="shared" si="26"/>
        <v>0</v>
      </c>
      <c r="Q727" s="1117"/>
      <c r="R727" s="1117"/>
      <c r="S727" s="1117"/>
      <c r="T727" s="1117"/>
      <c r="U727" s="1400">
        <v>0</v>
      </c>
      <c r="V727" s="1401"/>
      <c r="W727" s="1401"/>
      <c r="X727" s="1402"/>
      <c r="Y727" s="1117">
        <f>K727+U727</f>
        <v>0</v>
      </c>
      <c r="Z727" s="1117"/>
      <c r="AA727" s="1117"/>
      <c r="AB727" s="1117"/>
      <c r="AC727" s="1117"/>
      <c r="AD727" s="1184">
        <v>0</v>
      </c>
      <c r="AE727" s="1185"/>
      <c r="AF727" s="1185"/>
      <c r="AG727" s="1185"/>
      <c r="AH727" s="1186"/>
      <c r="AI727" s="1282" t="str">
        <f t="shared" si="27"/>
        <v xml:space="preserve"> </v>
      </c>
      <c r="AJ727" s="1283"/>
      <c r="AK727" s="1284"/>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3">
      <c r="B728" s="1394"/>
      <c r="C728" s="1395"/>
      <c r="D728" s="1395"/>
      <c r="E728" s="1395"/>
      <c r="F728" s="1396"/>
      <c r="G728" s="1387"/>
      <c r="H728" s="1388"/>
      <c r="I728" s="1388"/>
      <c r="J728" s="1389"/>
      <c r="K728" s="1412"/>
      <c r="L728" s="1412"/>
      <c r="M728" s="1412"/>
      <c r="N728" s="1412"/>
      <c r="O728" s="1412"/>
      <c r="P728" s="1117">
        <f t="shared" si="26"/>
        <v>0</v>
      </c>
      <c r="Q728" s="1117"/>
      <c r="R728" s="1117"/>
      <c r="S728" s="1117"/>
      <c r="T728" s="1117"/>
      <c r="U728" s="1400">
        <v>0</v>
      </c>
      <c r="V728" s="1401"/>
      <c r="W728" s="1401"/>
      <c r="X728" s="1402"/>
      <c r="Y728" s="1117">
        <f>K728+U728</f>
        <v>0</v>
      </c>
      <c r="Z728" s="1117"/>
      <c r="AA728" s="1117"/>
      <c r="AB728" s="1117"/>
      <c r="AC728" s="1117"/>
      <c r="AD728" s="1184">
        <v>0</v>
      </c>
      <c r="AE728" s="1185"/>
      <c r="AF728" s="1185"/>
      <c r="AG728" s="1185"/>
      <c r="AH728" s="1186"/>
      <c r="AI728" s="1282" t="str">
        <f t="shared" si="27"/>
        <v xml:space="preserve"> </v>
      </c>
      <c r="AJ728" s="1283"/>
      <c r="AK728" s="1284"/>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394"/>
      <c r="C729" s="1395"/>
      <c r="D729" s="1395"/>
      <c r="E729" s="1395"/>
      <c r="F729" s="1396"/>
      <c r="G729" s="1387"/>
      <c r="H729" s="1388"/>
      <c r="I729" s="1388"/>
      <c r="J729" s="1389"/>
      <c r="K729" s="1412"/>
      <c r="L729" s="1412"/>
      <c r="M729" s="1412"/>
      <c r="N729" s="1412"/>
      <c r="O729" s="1412"/>
      <c r="P729" s="1117">
        <f t="shared" si="26"/>
        <v>0</v>
      </c>
      <c r="Q729" s="1117"/>
      <c r="R729" s="1117"/>
      <c r="S729" s="1117"/>
      <c r="T729" s="1117"/>
      <c r="U729" s="1400">
        <v>0</v>
      </c>
      <c r="V729" s="1401"/>
      <c r="W729" s="1401"/>
      <c r="X729" s="1402"/>
      <c r="Y729" s="1117">
        <f t="shared" si="28"/>
        <v>0</v>
      </c>
      <c r="Z729" s="1117"/>
      <c r="AA729" s="1117"/>
      <c r="AB729" s="1117"/>
      <c r="AC729" s="1117"/>
      <c r="AD729" s="1184">
        <v>0</v>
      </c>
      <c r="AE729" s="1185"/>
      <c r="AF729" s="1185"/>
      <c r="AG729" s="1185"/>
      <c r="AH729" s="1186"/>
      <c r="AI729" s="1282" t="str">
        <f t="shared" si="27"/>
        <v xml:space="preserve"> </v>
      </c>
      <c r="AJ729" s="1283"/>
      <c r="AK729" s="1284"/>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5" customHeight="1">
      <c r="B730" s="1394"/>
      <c r="C730" s="1395"/>
      <c r="D730" s="1395"/>
      <c r="E730" s="1395"/>
      <c r="F730" s="1396"/>
      <c r="G730" s="1387"/>
      <c r="H730" s="1388"/>
      <c r="I730" s="1388"/>
      <c r="J730" s="1389"/>
      <c r="K730" s="1412"/>
      <c r="L730" s="1412"/>
      <c r="M730" s="1412"/>
      <c r="N730" s="1412"/>
      <c r="O730" s="1412"/>
      <c r="P730" s="1117">
        <f t="shared" si="26"/>
        <v>0</v>
      </c>
      <c r="Q730" s="1117"/>
      <c r="R730" s="1117"/>
      <c r="S730" s="1117"/>
      <c r="T730" s="1117"/>
      <c r="U730" s="1400">
        <v>0</v>
      </c>
      <c r="V730" s="1401"/>
      <c r="W730" s="1401"/>
      <c r="X730" s="1402"/>
      <c r="Y730" s="1117">
        <f t="shared" si="28"/>
        <v>0</v>
      </c>
      <c r="Z730" s="1117"/>
      <c r="AA730" s="1117"/>
      <c r="AB730" s="1117"/>
      <c r="AC730" s="1117"/>
      <c r="AD730" s="1184">
        <v>0</v>
      </c>
      <c r="AE730" s="1185"/>
      <c r="AF730" s="1185"/>
      <c r="AG730" s="1185"/>
      <c r="AH730" s="1186"/>
      <c r="AI730" s="1282" t="str">
        <f t="shared" si="27"/>
        <v xml:space="preserve"> </v>
      </c>
      <c r="AJ730" s="1283"/>
      <c r="AK730" s="1284"/>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3">
      <c r="B731" s="1394"/>
      <c r="C731" s="1395"/>
      <c r="D731" s="1395"/>
      <c r="E731" s="1395"/>
      <c r="F731" s="1396"/>
      <c r="G731" s="1387"/>
      <c r="H731" s="1388"/>
      <c r="I731" s="1388"/>
      <c r="J731" s="1389"/>
      <c r="K731" s="1412"/>
      <c r="L731" s="1412"/>
      <c r="M731" s="1412"/>
      <c r="N731" s="1412"/>
      <c r="O731" s="1412"/>
      <c r="P731" s="1117">
        <f t="shared" si="26"/>
        <v>0</v>
      </c>
      <c r="Q731" s="1117"/>
      <c r="R731" s="1117"/>
      <c r="S731" s="1117"/>
      <c r="T731" s="1117"/>
      <c r="U731" s="1400">
        <v>0</v>
      </c>
      <c r="V731" s="1401"/>
      <c r="W731" s="1401"/>
      <c r="X731" s="1402"/>
      <c r="Y731" s="1117">
        <f t="shared" si="28"/>
        <v>0</v>
      </c>
      <c r="Z731" s="1117"/>
      <c r="AA731" s="1117"/>
      <c r="AB731" s="1117"/>
      <c r="AC731" s="1117"/>
      <c r="AD731" s="1184">
        <v>0</v>
      </c>
      <c r="AE731" s="1185"/>
      <c r="AF731" s="1185"/>
      <c r="AG731" s="1185"/>
      <c r="AH731" s="1186"/>
      <c r="AI731" s="1282" t="str">
        <f t="shared" si="27"/>
        <v xml:space="preserve"> </v>
      </c>
      <c r="AJ731" s="1283"/>
      <c r="AK731" s="1284"/>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3">
      <c r="B732" s="1394"/>
      <c r="C732" s="1395"/>
      <c r="D732" s="1395"/>
      <c r="E732" s="1395"/>
      <c r="F732" s="1396"/>
      <c r="G732" s="1387"/>
      <c r="H732" s="1388"/>
      <c r="I732" s="1388"/>
      <c r="J732" s="1389"/>
      <c r="K732" s="1412"/>
      <c r="L732" s="1412"/>
      <c r="M732" s="1412"/>
      <c r="N732" s="1412"/>
      <c r="O732" s="1412"/>
      <c r="P732" s="1117">
        <f t="shared" si="26"/>
        <v>0</v>
      </c>
      <c r="Q732" s="1117"/>
      <c r="R732" s="1117"/>
      <c r="S732" s="1117"/>
      <c r="T732" s="1117"/>
      <c r="U732" s="1400">
        <v>0</v>
      </c>
      <c r="V732" s="1401"/>
      <c r="W732" s="1401"/>
      <c r="X732" s="1402"/>
      <c r="Y732" s="1117">
        <f t="shared" si="28"/>
        <v>0</v>
      </c>
      <c r="Z732" s="1117"/>
      <c r="AA732" s="1117"/>
      <c r="AB732" s="1117"/>
      <c r="AC732" s="1117"/>
      <c r="AD732" s="1184">
        <v>0</v>
      </c>
      <c r="AE732" s="1185"/>
      <c r="AF732" s="1185"/>
      <c r="AG732" s="1185"/>
      <c r="AH732" s="1186"/>
      <c r="AI732" s="1282" t="str">
        <f t="shared" si="27"/>
        <v xml:space="preserve"> </v>
      </c>
      <c r="AJ732" s="1283"/>
      <c r="AK732" s="1284"/>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3">
      <c r="B733" s="1394"/>
      <c r="C733" s="1395"/>
      <c r="D733" s="1395"/>
      <c r="E733" s="1395"/>
      <c r="F733" s="1396"/>
      <c r="G733" s="1387"/>
      <c r="H733" s="1388"/>
      <c r="I733" s="1388"/>
      <c r="J733" s="1389"/>
      <c r="K733" s="1412"/>
      <c r="L733" s="1412"/>
      <c r="M733" s="1412"/>
      <c r="N733" s="1412"/>
      <c r="O733" s="1412"/>
      <c r="P733" s="1117">
        <f t="shared" si="26"/>
        <v>0</v>
      </c>
      <c r="Q733" s="1117"/>
      <c r="R733" s="1117"/>
      <c r="S733" s="1117"/>
      <c r="T733" s="1117"/>
      <c r="U733" s="1400">
        <v>0</v>
      </c>
      <c r="V733" s="1401"/>
      <c r="W733" s="1401"/>
      <c r="X733" s="1402"/>
      <c r="Y733" s="1117">
        <f t="shared" si="28"/>
        <v>0</v>
      </c>
      <c r="Z733" s="1117"/>
      <c r="AA733" s="1117"/>
      <c r="AB733" s="1117"/>
      <c r="AC733" s="1117"/>
      <c r="AD733" s="1184">
        <v>0</v>
      </c>
      <c r="AE733" s="1185"/>
      <c r="AF733" s="1185"/>
      <c r="AG733" s="1185"/>
      <c r="AH733" s="1186"/>
      <c r="AI733" s="1279" t="str">
        <f t="shared" si="27"/>
        <v xml:space="preserve"> </v>
      </c>
      <c r="AJ733" s="1280"/>
      <c r="AK733" s="1281"/>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3">
      <c r="B734" s="1274" t="s">
        <v>132</v>
      </c>
      <c r="C734" s="1275"/>
      <c r="D734" s="1275"/>
      <c r="E734" s="1275"/>
      <c r="F734" s="1276"/>
      <c r="G734" s="1568">
        <f>SUM(G709:J733)</f>
        <v>53</v>
      </c>
      <c r="H734" s="1569"/>
      <c r="I734" s="1569"/>
      <c r="J734" s="1570"/>
      <c r="K734" s="1274" t="s">
        <v>131</v>
      </c>
      <c r="L734" s="1275"/>
      <c r="M734" s="1275"/>
      <c r="N734" s="1275"/>
      <c r="O734" s="1276"/>
      <c r="P734" s="1397">
        <f>SUM(P709:T733)</f>
        <v>38582</v>
      </c>
      <c r="Q734" s="1398"/>
      <c r="R734" s="1398"/>
      <c r="S734" s="1398"/>
      <c r="T734" s="1399"/>
      <c r="Y734" s="1576" t="s">
        <v>999</v>
      </c>
      <c r="Z734" s="1577"/>
      <c r="AA734" s="1577"/>
      <c r="AB734" s="1577"/>
      <c r="AC734" s="1578"/>
      <c r="AD734" s="1142">
        <f>AV675</f>
        <v>0.39528301886792455</v>
      </c>
      <c r="AE734" s="1143"/>
      <c r="AF734" s="1143"/>
      <c r="AG734" s="1143"/>
      <c r="AH734" s="1144"/>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3">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1101</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230" t="s">
        <v>642</v>
      </c>
      <c r="AG736" s="1230"/>
      <c r="AH736" s="1230"/>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1099</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1100</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5"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1120</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3">
      <c r="A743" s="50"/>
      <c r="B743" s="91"/>
      <c r="C743" s="92" t="s">
        <v>1121</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1123</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1122</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1090</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1091</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1092</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403" t="s">
        <v>421</v>
      </c>
      <c r="K750" s="1404"/>
      <c r="L750" s="1404"/>
      <c r="M750" s="1404"/>
      <c r="N750" s="1405"/>
      <c r="O750" s="1414" t="s">
        <v>302</v>
      </c>
      <c r="P750" s="1414"/>
      <c r="Q750" s="1414"/>
      <c r="R750" s="1414"/>
      <c r="S750" s="1414"/>
      <c r="T750" s="1414" t="s">
        <v>492</v>
      </c>
      <c r="U750" s="1414"/>
      <c r="V750" s="1414"/>
      <c r="W750" s="1414"/>
      <c r="X750" s="1414"/>
      <c r="Y750" s="1414" t="s">
        <v>303</v>
      </c>
      <c r="Z750" s="1414"/>
      <c r="AA750" s="1414"/>
      <c r="AB750" s="1414"/>
      <c r="AC750" s="1414"/>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406"/>
      <c r="K751" s="1407"/>
      <c r="L751" s="1407"/>
      <c r="M751" s="1407"/>
      <c r="N751" s="1408"/>
      <c r="O751" s="1414"/>
      <c r="P751" s="1414"/>
      <c r="Q751" s="1414"/>
      <c r="R751" s="1414"/>
      <c r="S751" s="1414"/>
      <c r="T751" s="1414"/>
      <c r="U751" s="1414"/>
      <c r="V751" s="1414"/>
      <c r="W751" s="1414"/>
      <c r="X751" s="1414"/>
      <c r="Y751" s="1414"/>
      <c r="Z751" s="1414"/>
      <c r="AA751" s="1414"/>
      <c r="AB751" s="1414"/>
      <c r="AC751" s="1414"/>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406"/>
      <c r="K752" s="1407"/>
      <c r="L752" s="1407"/>
      <c r="M752" s="1407"/>
      <c r="N752" s="1408"/>
      <c r="O752" s="1414"/>
      <c r="P752" s="1414"/>
      <c r="Q752" s="1414"/>
      <c r="R752" s="1414"/>
      <c r="S752" s="1414"/>
      <c r="T752" s="1414"/>
      <c r="U752" s="1414"/>
      <c r="V752" s="1414"/>
      <c r="W752" s="1414"/>
      <c r="X752" s="1414"/>
      <c r="Y752" s="1414"/>
      <c r="Z752" s="1414"/>
      <c r="AA752" s="1414"/>
      <c r="AB752" s="1414"/>
      <c r="AC752" s="1414"/>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409"/>
      <c r="K753" s="1410"/>
      <c r="L753" s="1410"/>
      <c r="M753" s="1410"/>
      <c r="N753" s="1411"/>
      <c r="O753" s="1414"/>
      <c r="P753" s="1414"/>
      <c r="Q753" s="1414"/>
      <c r="R753" s="1414"/>
      <c r="S753" s="1414"/>
      <c r="T753" s="1414"/>
      <c r="U753" s="1414"/>
      <c r="V753" s="1414"/>
      <c r="W753" s="1414"/>
      <c r="X753" s="1414"/>
      <c r="Y753" s="1414"/>
      <c r="Z753" s="1414"/>
      <c r="AA753" s="1414"/>
      <c r="AB753" s="1414"/>
      <c r="AC753" s="1414"/>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394" t="s">
        <v>170</v>
      </c>
      <c r="K754" s="1395"/>
      <c r="L754" s="1395"/>
      <c r="M754" s="1395"/>
      <c r="N754" s="1396"/>
      <c r="O754" s="1286">
        <v>1</v>
      </c>
      <c r="P754" s="1286"/>
      <c r="Q754" s="1286"/>
      <c r="R754" s="1286"/>
      <c r="S754" s="1286"/>
      <c r="T754" s="1412"/>
      <c r="U754" s="1412"/>
      <c r="V754" s="1412"/>
      <c r="W754" s="1412"/>
      <c r="X754" s="1412"/>
      <c r="Y754" s="1117">
        <f>T754*O754</f>
        <v>0</v>
      </c>
      <c r="Z754" s="1117"/>
      <c r="AA754" s="1117"/>
      <c r="AB754" s="1117"/>
      <c r="AC754" s="1117"/>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394"/>
      <c r="K755" s="1395"/>
      <c r="L755" s="1395"/>
      <c r="M755" s="1395"/>
      <c r="N755" s="1396"/>
      <c r="O755" s="1286"/>
      <c r="P755" s="1286"/>
      <c r="Q755" s="1286"/>
      <c r="R755" s="1286"/>
      <c r="S755" s="1286"/>
      <c r="T755" s="1412"/>
      <c r="U755" s="1412"/>
      <c r="V755" s="1412"/>
      <c r="W755" s="1412"/>
      <c r="X755" s="1412"/>
      <c r="Y755" s="1117">
        <f>T755*O755</f>
        <v>0</v>
      </c>
      <c r="Z755" s="1117"/>
      <c r="AA755" s="1117"/>
      <c r="AB755" s="1117"/>
      <c r="AC755" s="1117"/>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394"/>
      <c r="K756" s="1395"/>
      <c r="L756" s="1395"/>
      <c r="M756" s="1395"/>
      <c r="N756" s="1396"/>
      <c r="O756" s="1286"/>
      <c r="P756" s="1286"/>
      <c r="Q756" s="1286"/>
      <c r="R756" s="1286"/>
      <c r="S756" s="1286"/>
      <c r="T756" s="1412"/>
      <c r="U756" s="1412"/>
      <c r="V756" s="1412"/>
      <c r="W756" s="1412"/>
      <c r="X756" s="1412"/>
      <c r="Y756" s="1117">
        <f>T756*O756</f>
        <v>0</v>
      </c>
      <c r="Z756" s="1117"/>
      <c r="AA756" s="1117"/>
      <c r="AB756" s="1117"/>
      <c r="AC756" s="1117"/>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394"/>
      <c r="K757" s="1395"/>
      <c r="L757" s="1395"/>
      <c r="M757" s="1395"/>
      <c r="N757" s="1396"/>
      <c r="O757" s="1286"/>
      <c r="P757" s="1286"/>
      <c r="Q757" s="1286"/>
      <c r="R757" s="1286"/>
      <c r="S757" s="1286"/>
      <c r="T757" s="1412"/>
      <c r="U757" s="1412"/>
      <c r="V757" s="1412"/>
      <c r="W757" s="1412"/>
      <c r="X757" s="1412"/>
      <c r="Y757" s="1117">
        <f>T757*O757</f>
        <v>0</v>
      </c>
      <c r="Z757" s="1117"/>
      <c r="AA757" s="1117"/>
      <c r="AB757" s="1117"/>
      <c r="AC757" s="1117"/>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74" t="s">
        <v>132</v>
      </c>
      <c r="K758" s="1275"/>
      <c r="L758" s="1275"/>
      <c r="M758" s="1275"/>
      <c r="N758" s="1276"/>
      <c r="O758" s="1415">
        <f>SUM(O754:S757)</f>
        <v>1</v>
      </c>
      <c r="P758" s="1416"/>
      <c r="Q758" s="1416"/>
      <c r="R758" s="1416"/>
      <c r="S758" s="1417"/>
      <c r="T758" s="1418" t="s">
        <v>131</v>
      </c>
      <c r="U758" s="1419"/>
      <c r="V758" s="1419"/>
      <c r="W758" s="1419"/>
      <c r="X758" s="1420"/>
      <c r="Y758" s="1397">
        <f>SUM(Y754:AC757)</f>
        <v>0</v>
      </c>
      <c r="Z758" s="1421"/>
      <c r="AA758" s="1421"/>
      <c r="AB758" s="1421"/>
      <c r="AC758" s="1422"/>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38" t="s">
        <v>723</v>
      </c>
      <c r="K760" s="1138"/>
      <c r="L760" s="91"/>
      <c r="M760" s="62" t="s">
        <v>1088</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1089</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403" t="s">
        <v>421</v>
      </c>
      <c r="K764" s="1404"/>
      <c r="L764" s="1404"/>
      <c r="M764" s="1404"/>
      <c r="N764" s="1405"/>
      <c r="O764" s="1414" t="s">
        <v>302</v>
      </c>
      <c r="P764" s="1414"/>
      <c r="Q764" s="1414"/>
      <c r="R764" s="1414"/>
      <c r="S764" s="1414"/>
      <c r="T764" s="1414" t="s">
        <v>492</v>
      </c>
      <c r="U764" s="1414"/>
      <c r="V764" s="1414"/>
      <c r="W764" s="1414"/>
      <c r="X764" s="1414"/>
      <c r="Y764" s="1414" t="s">
        <v>303</v>
      </c>
      <c r="Z764" s="1414"/>
      <c r="AA764" s="1414"/>
      <c r="AB764" s="1414"/>
      <c r="AC764" s="1414"/>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406"/>
      <c r="K765" s="1407"/>
      <c r="L765" s="1407"/>
      <c r="M765" s="1407"/>
      <c r="N765" s="1408"/>
      <c r="O765" s="1414"/>
      <c r="P765" s="1414"/>
      <c r="Q765" s="1414"/>
      <c r="R765" s="1414"/>
      <c r="S765" s="1414"/>
      <c r="T765" s="1414"/>
      <c r="U765" s="1414"/>
      <c r="V765" s="1414"/>
      <c r="W765" s="1414"/>
      <c r="X765" s="1414"/>
      <c r="Y765" s="1414"/>
      <c r="Z765" s="1414"/>
      <c r="AA765" s="1414"/>
      <c r="AB765" s="1414"/>
      <c r="AC765" s="1414"/>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406"/>
      <c r="K766" s="1407"/>
      <c r="L766" s="1407"/>
      <c r="M766" s="1407"/>
      <c r="N766" s="1408"/>
      <c r="O766" s="1414"/>
      <c r="P766" s="1414"/>
      <c r="Q766" s="1414"/>
      <c r="R766" s="1414"/>
      <c r="S766" s="1414"/>
      <c r="T766" s="1414"/>
      <c r="U766" s="1414"/>
      <c r="V766" s="1414"/>
      <c r="W766" s="1414"/>
      <c r="X766" s="1414"/>
      <c r="Y766" s="1414"/>
      <c r="Z766" s="1414"/>
      <c r="AA766" s="1414"/>
      <c r="AB766" s="1414"/>
      <c r="AC766" s="1414"/>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409"/>
      <c r="K767" s="1410"/>
      <c r="L767" s="1410"/>
      <c r="M767" s="1410"/>
      <c r="N767" s="1411"/>
      <c r="O767" s="1414"/>
      <c r="P767" s="1414"/>
      <c r="Q767" s="1414"/>
      <c r="R767" s="1414"/>
      <c r="S767" s="1414"/>
      <c r="T767" s="1414"/>
      <c r="U767" s="1414"/>
      <c r="V767" s="1414"/>
      <c r="W767" s="1414"/>
      <c r="X767" s="1414"/>
      <c r="Y767" s="1414"/>
      <c r="Z767" s="1414"/>
      <c r="AA767" s="1414"/>
      <c r="AB767" s="1414"/>
      <c r="AC767" s="1414"/>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394"/>
      <c r="K768" s="1395"/>
      <c r="L768" s="1395"/>
      <c r="M768" s="1395"/>
      <c r="N768" s="1396"/>
      <c r="O768" s="1286"/>
      <c r="P768" s="1286"/>
      <c r="Q768" s="1286"/>
      <c r="R768" s="1286"/>
      <c r="S768" s="1286"/>
      <c r="T768" s="1412"/>
      <c r="U768" s="1412"/>
      <c r="V768" s="1412"/>
      <c r="W768" s="1412"/>
      <c r="X768" s="1412"/>
      <c r="Y768" s="1117">
        <f>T768*O768</f>
        <v>0</v>
      </c>
      <c r="Z768" s="1117"/>
      <c r="AA768" s="1117"/>
      <c r="AB768" s="1117"/>
      <c r="AC768" s="1117"/>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394"/>
      <c r="K769" s="1395"/>
      <c r="L769" s="1395"/>
      <c r="M769" s="1395"/>
      <c r="N769" s="1396"/>
      <c r="O769" s="1286"/>
      <c r="P769" s="1286"/>
      <c r="Q769" s="1286"/>
      <c r="R769" s="1286"/>
      <c r="S769" s="1286"/>
      <c r="T769" s="1412"/>
      <c r="U769" s="1412"/>
      <c r="V769" s="1412"/>
      <c r="W769" s="1412"/>
      <c r="X769" s="1412"/>
      <c r="Y769" s="1117">
        <f t="shared" ref="Y769:Y777" si="29">T769*O769</f>
        <v>0</v>
      </c>
      <c r="Z769" s="1117"/>
      <c r="AA769" s="1117"/>
      <c r="AB769" s="1117"/>
      <c r="AC769" s="1117"/>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394"/>
      <c r="K770" s="1395"/>
      <c r="L770" s="1395"/>
      <c r="M770" s="1395"/>
      <c r="N770" s="1396"/>
      <c r="O770" s="1286"/>
      <c r="P770" s="1286"/>
      <c r="Q770" s="1286"/>
      <c r="R770" s="1286"/>
      <c r="S770" s="1286"/>
      <c r="T770" s="1412"/>
      <c r="U770" s="1412"/>
      <c r="V770" s="1412"/>
      <c r="W770" s="1412"/>
      <c r="X770" s="1412"/>
      <c r="Y770" s="1117">
        <f t="shared" si="29"/>
        <v>0</v>
      </c>
      <c r="Z770" s="1117"/>
      <c r="AA770" s="1117"/>
      <c r="AB770" s="1117"/>
      <c r="AC770" s="1117"/>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394"/>
      <c r="K771" s="1395"/>
      <c r="L771" s="1395"/>
      <c r="M771" s="1395"/>
      <c r="N771" s="1396"/>
      <c r="O771" s="1286"/>
      <c r="P771" s="1286"/>
      <c r="Q771" s="1286"/>
      <c r="R771" s="1286"/>
      <c r="S771" s="1286"/>
      <c r="T771" s="1412"/>
      <c r="U771" s="1412"/>
      <c r="V771" s="1412"/>
      <c r="W771" s="1412"/>
      <c r="X771" s="1412"/>
      <c r="Y771" s="1117">
        <f t="shared" si="29"/>
        <v>0</v>
      </c>
      <c r="Z771" s="1117"/>
      <c r="AA771" s="1117"/>
      <c r="AB771" s="1117"/>
      <c r="AC771" s="1117"/>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394"/>
      <c r="K772" s="1395"/>
      <c r="L772" s="1395"/>
      <c r="M772" s="1395"/>
      <c r="N772" s="1396"/>
      <c r="O772" s="1286"/>
      <c r="P772" s="1286"/>
      <c r="Q772" s="1286"/>
      <c r="R772" s="1286"/>
      <c r="S772" s="1286"/>
      <c r="T772" s="1412"/>
      <c r="U772" s="1412"/>
      <c r="V772" s="1412"/>
      <c r="W772" s="1412"/>
      <c r="X772" s="1412"/>
      <c r="Y772" s="1117">
        <f t="shared" si="29"/>
        <v>0</v>
      </c>
      <c r="Z772" s="1117"/>
      <c r="AA772" s="1117"/>
      <c r="AB772" s="1117"/>
      <c r="AC772" s="1117"/>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394"/>
      <c r="K773" s="1395"/>
      <c r="L773" s="1395"/>
      <c r="M773" s="1395"/>
      <c r="N773" s="1396"/>
      <c r="O773" s="1286"/>
      <c r="P773" s="1286"/>
      <c r="Q773" s="1286"/>
      <c r="R773" s="1286"/>
      <c r="S773" s="1286"/>
      <c r="T773" s="1412"/>
      <c r="U773" s="1412"/>
      <c r="V773" s="1412"/>
      <c r="W773" s="1412"/>
      <c r="X773" s="1412"/>
      <c r="Y773" s="1117">
        <f t="shared" si="29"/>
        <v>0</v>
      </c>
      <c r="Z773" s="1117"/>
      <c r="AA773" s="1117"/>
      <c r="AB773" s="1117"/>
      <c r="AC773" s="1117"/>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394"/>
      <c r="K774" s="1395"/>
      <c r="L774" s="1395"/>
      <c r="M774" s="1395"/>
      <c r="N774" s="1396"/>
      <c r="O774" s="1286"/>
      <c r="P774" s="1286"/>
      <c r="Q774" s="1286"/>
      <c r="R774" s="1286"/>
      <c r="S774" s="1286"/>
      <c r="T774" s="1412"/>
      <c r="U774" s="1412"/>
      <c r="V774" s="1412"/>
      <c r="W774" s="1412"/>
      <c r="X774" s="1412"/>
      <c r="Y774" s="1117">
        <f t="shared" si="29"/>
        <v>0</v>
      </c>
      <c r="Z774" s="1117"/>
      <c r="AA774" s="1117"/>
      <c r="AB774" s="1117"/>
      <c r="AC774" s="1117"/>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394"/>
      <c r="K775" s="1395"/>
      <c r="L775" s="1395"/>
      <c r="M775" s="1395"/>
      <c r="N775" s="1396"/>
      <c r="O775" s="1286"/>
      <c r="P775" s="1286"/>
      <c r="Q775" s="1286"/>
      <c r="R775" s="1286"/>
      <c r="S775" s="1286"/>
      <c r="T775" s="1412"/>
      <c r="U775" s="1412"/>
      <c r="V775" s="1412"/>
      <c r="W775" s="1412"/>
      <c r="X775" s="1412"/>
      <c r="Y775" s="1117">
        <f t="shared" si="29"/>
        <v>0</v>
      </c>
      <c r="Z775" s="1117"/>
      <c r="AA775" s="1117"/>
      <c r="AB775" s="1117"/>
      <c r="AC775" s="1117"/>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394"/>
      <c r="K776" s="1395"/>
      <c r="L776" s="1395"/>
      <c r="M776" s="1395"/>
      <c r="N776" s="1396"/>
      <c r="O776" s="1286"/>
      <c r="P776" s="1286"/>
      <c r="Q776" s="1286"/>
      <c r="R776" s="1286"/>
      <c r="S776" s="1286"/>
      <c r="T776" s="1412"/>
      <c r="U776" s="1412"/>
      <c r="V776" s="1412"/>
      <c r="W776" s="1412"/>
      <c r="X776" s="1412"/>
      <c r="Y776" s="1117">
        <f t="shared" si="29"/>
        <v>0</v>
      </c>
      <c r="Z776" s="1117"/>
      <c r="AA776" s="1117"/>
      <c r="AB776" s="1117"/>
      <c r="AC776" s="1117"/>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394"/>
      <c r="K777" s="1395"/>
      <c r="L777" s="1395"/>
      <c r="M777" s="1395"/>
      <c r="N777" s="1396"/>
      <c r="O777" s="1286"/>
      <c r="P777" s="1286"/>
      <c r="Q777" s="1286"/>
      <c r="R777" s="1286"/>
      <c r="S777" s="1286"/>
      <c r="T777" s="1412"/>
      <c r="U777" s="1412"/>
      <c r="V777" s="1412"/>
      <c r="W777" s="1412"/>
      <c r="X777" s="1412"/>
      <c r="Y777" s="1117">
        <f t="shared" si="29"/>
        <v>0</v>
      </c>
      <c r="Z777" s="1117"/>
      <c r="AA777" s="1117"/>
      <c r="AB777" s="1117"/>
      <c r="AC777" s="1117"/>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74" t="s">
        <v>132</v>
      </c>
      <c r="K778" s="1275"/>
      <c r="L778" s="1275"/>
      <c r="M778" s="1275"/>
      <c r="N778" s="1276"/>
      <c r="O778" s="1428">
        <f>SUM(O768:S777)</f>
        <v>0</v>
      </c>
      <c r="P778" s="1428"/>
      <c r="Q778" s="1428"/>
      <c r="R778" s="1428"/>
      <c r="S778" s="1428"/>
      <c r="T778" s="1418" t="s">
        <v>131</v>
      </c>
      <c r="U778" s="1419"/>
      <c r="V778" s="1419"/>
      <c r="W778" s="1419"/>
      <c r="X778" s="1420"/>
      <c r="Y778" s="1397">
        <f>SUM(Y768:AC777)</f>
        <v>0</v>
      </c>
      <c r="Z778" s="1398"/>
      <c r="AA778" s="1398"/>
      <c r="AB778" s="1398"/>
      <c r="AC778" s="1399"/>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574" t="s">
        <v>516</v>
      </c>
      <c r="BB779" s="1575"/>
      <c r="BC779" s="58"/>
      <c r="BD779" s="58"/>
      <c r="BE779" s="58"/>
      <c r="BF779" s="51" t="s">
        <v>685</v>
      </c>
      <c r="BG779" s="51"/>
      <c r="BH779" s="51"/>
      <c r="BI779" s="51"/>
      <c r="BJ779" s="51"/>
      <c r="BK779" s="51"/>
      <c r="BL779" s="51"/>
      <c r="BM779" s="51"/>
      <c r="BN779" s="51"/>
      <c r="BO779" s="1571" t="str">
        <f>T191</f>
        <v>Sonoma</v>
      </c>
      <c r="BP779" s="1572"/>
      <c r="BQ779" s="1572"/>
      <c r="BR779" s="1572"/>
      <c r="BS779" s="1572"/>
      <c r="BT779" s="1572"/>
      <c r="BU779" s="1573"/>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3">
      <c r="J780" s="76"/>
      <c r="K780" s="77"/>
      <c r="L780" s="77"/>
      <c r="M780" s="77"/>
      <c r="N780" s="77"/>
      <c r="O780" s="77"/>
      <c r="P780" s="77"/>
      <c r="Q780" s="77"/>
      <c r="R780" s="77"/>
      <c r="S780" s="77"/>
      <c r="T780" s="77"/>
      <c r="U780" s="77"/>
      <c r="V780" s="77"/>
      <c r="W780" s="77"/>
      <c r="X780" s="86" t="s">
        <v>168</v>
      </c>
      <c r="Y780" s="1209">
        <f>P734+Y758+Y778</f>
        <v>38582</v>
      </c>
      <c r="Z780" s="1209"/>
      <c r="AA780" s="1209"/>
      <c r="AB780" s="1209"/>
      <c r="AC780" s="1209"/>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3">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9">
        <f>(P734+Y758+Y778)*12</f>
        <v>462984</v>
      </c>
      <c r="Z781" s="1209"/>
      <c r="AA781" s="1209"/>
      <c r="AB781" s="1209"/>
      <c r="AC781" s="1209"/>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3">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1482</v>
      </c>
      <c r="BC782" s="54"/>
      <c r="BD782" s="54"/>
      <c r="BE782" s="54"/>
      <c r="BF782" s="54"/>
      <c r="BG782" s="54"/>
      <c r="BI782" s="53" t="s">
        <v>1487</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3">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462">
        <v>19</v>
      </c>
      <c r="AA786" s="1463"/>
      <c r="AB786" s="1463"/>
      <c r="AC786" s="1463"/>
      <c r="AD786" s="1463"/>
      <c r="AE786" s="1464"/>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3">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600">
        <v>15</v>
      </c>
      <c r="AA787" s="1463"/>
      <c r="AB787" s="1463"/>
      <c r="AC787" s="1463"/>
      <c r="AD787" s="1463"/>
      <c r="AE787" s="1464"/>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3">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29">
        <v>13363</v>
      </c>
      <c r="AA788" s="1430"/>
      <c r="AB788" s="1430"/>
      <c r="AC788" s="1430"/>
      <c r="AD788" s="1430"/>
      <c r="AE788" s="1431"/>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8">
        <f>'Subsidy Contract Calculation'!I30</f>
        <v>224352</v>
      </c>
      <c r="AA789" s="1219"/>
      <c r="AB789" s="1219"/>
      <c r="AC789" s="1219"/>
      <c r="AD789" s="1219"/>
      <c r="AE789" s="1220"/>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206">
        <v>0</v>
      </c>
      <c r="AA793" s="1207"/>
      <c r="AB793" s="1207"/>
      <c r="AC793" s="1207"/>
      <c r="AD793" s="1207"/>
      <c r="AE793" s="1208"/>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206"/>
      <c r="AA794" s="1207"/>
      <c r="AB794" s="1207"/>
      <c r="AC794" s="1207"/>
      <c r="AD794" s="1207"/>
      <c r="AE794" s="1208"/>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206"/>
      <c r="AA795" s="1207"/>
      <c r="AB795" s="1207"/>
      <c r="AC795" s="1207"/>
      <c r="AD795" s="1207"/>
      <c r="AE795" s="1208"/>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542" t="s">
        <v>357</v>
      </c>
      <c r="Q796" s="1496"/>
      <c r="R796" s="1496"/>
      <c r="S796" s="1496"/>
      <c r="T796" s="1496"/>
      <c r="U796" s="1496"/>
      <c r="V796" s="1496"/>
      <c r="W796" s="1496"/>
      <c r="X796" s="1496"/>
      <c r="Y796" s="1497"/>
      <c r="Z796" s="1206"/>
      <c r="AA796" s="1207"/>
      <c r="AB796" s="1207"/>
      <c r="AC796" s="1207"/>
      <c r="AD796" s="1207"/>
      <c r="AE796" s="1208"/>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8">
        <f>SUM(Z793:AE796)</f>
        <v>0</v>
      </c>
      <c r="AA797" s="1219"/>
      <c r="AB797" s="1219"/>
      <c r="AC797" s="1219"/>
      <c r="AD797" s="1219"/>
      <c r="AE797" s="1220"/>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18">
        <f>Z797+Y781+Z789</f>
        <v>687336</v>
      </c>
      <c r="AA798" s="1219"/>
      <c r="AB798" s="1219"/>
      <c r="AC798" s="1219"/>
      <c r="AD798" s="1219"/>
      <c r="AE798" s="1220"/>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91" t="s">
        <v>133</v>
      </c>
      <c r="N803" s="1591"/>
      <c r="O803" s="1591"/>
      <c r="P803" s="1592"/>
      <c r="Q803" s="1579" t="s">
        <v>309</v>
      </c>
      <c r="R803" s="1579"/>
      <c r="S803" s="1579"/>
      <c r="T803" s="1579"/>
      <c r="U803" s="1579" t="s">
        <v>310</v>
      </c>
      <c r="V803" s="1579"/>
      <c r="W803" s="1579"/>
      <c r="X803" s="1579"/>
      <c r="Y803" s="1579" t="s">
        <v>311</v>
      </c>
      <c r="Z803" s="1579"/>
      <c r="AA803" s="1579"/>
      <c r="AB803" s="1579"/>
      <c r="AC803" s="1579" t="s">
        <v>385</v>
      </c>
      <c r="AD803" s="1579"/>
      <c r="AE803" s="1579"/>
      <c r="AF803" s="1579"/>
      <c r="AG803" s="1479" t="s">
        <v>358</v>
      </c>
      <c r="AH803" s="1479"/>
      <c r="AI803" s="1479"/>
      <c r="AJ803" s="1479"/>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93"/>
      <c r="N804" s="1593"/>
      <c r="O804" s="1593"/>
      <c r="P804" s="1594"/>
      <c r="Q804" s="1579"/>
      <c r="R804" s="1579"/>
      <c r="S804" s="1579"/>
      <c r="T804" s="1579"/>
      <c r="U804" s="1579"/>
      <c r="V804" s="1579"/>
      <c r="W804" s="1579"/>
      <c r="X804" s="1579"/>
      <c r="Y804" s="1579"/>
      <c r="Z804" s="1579"/>
      <c r="AA804" s="1579"/>
      <c r="AB804" s="1579"/>
      <c r="AC804" s="1579"/>
      <c r="AD804" s="1579"/>
      <c r="AE804" s="1579"/>
      <c r="AF804" s="1579"/>
      <c r="AG804" s="1479"/>
      <c r="AH804" s="1479"/>
      <c r="AI804" s="1479"/>
      <c r="AJ804" s="1479"/>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32" t="s">
        <v>45</v>
      </c>
      <c r="D805" s="1433"/>
      <c r="E805" s="1433"/>
      <c r="F805" s="1433"/>
      <c r="G805" s="1433"/>
      <c r="H805" s="1433"/>
      <c r="I805" s="80"/>
      <c r="J805" s="80"/>
      <c r="K805" s="80"/>
      <c r="L805" s="81"/>
      <c r="M805" s="1423"/>
      <c r="N805" s="1423"/>
      <c r="O805" s="1423"/>
      <c r="P805" s="1423"/>
      <c r="Q805" s="1423">
        <v>39</v>
      </c>
      <c r="R805" s="1423"/>
      <c r="S805" s="1423"/>
      <c r="T805" s="1423"/>
      <c r="U805" s="1423"/>
      <c r="V805" s="1423"/>
      <c r="W805" s="1423"/>
      <c r="X805" s="1423"/>
      <c r="Y805" s="1423"/>
      <c r="Z805" s="1423"/>
      <c r="AA805" s="1423"/>
      <c r="AB805" s="1423"/>
      <c r="AC805" s="1188"/>
      <c r="AD805" s="1189"/>
      <c r="AE805" s="1189"/>
      <c r="AF805" s="1190"/>
      <c r="AG805" s="1188"/>
      <c r="AH805" s="1189"/>
      <c r="AI805" s="1189"/>
      <c r="AJ805" s="1190"/>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6" t="s">
        <v>46</v>
      </c>
      <c r="D806" s="1158"/>
      <c r="E806" s="1158"/>
      <c r="F806" s="1158"/>
      <c r="G806" s="1158"/>
      <c r="H806" s="1158"/>
      <c r="I806" s="77"/>
      <c r="J806" s="77"/>
      <c r="K806" s="77"/>
      <c r="L806" s="78"/>
      <c r="M806" s="1423"/>
      <c r="N806" s="1423"/>
      <c r="O806" s="1423"/>
      <c r="P806" s="1423"/>
      <c r="Q806" s="1423"/>
      <c r="R806" s="1423"/>
      <c r="S806" s="1423"/>
      <c r="T806" s="1423"/>
      <c r="U806" s="1423"/>
      <c r="V806" s="1423"/>
      <c r="W806" s="1423"/>
      <c r="X806" s="1423"/>
      <c r="Y806" s="1423"/>
      <c r="Z806" s="1423"/>
      <c r="AA806" s="1423"/>
      <c r="AB806" s="1423"/>
      <c r="AC806" s="1188"/>
      <c r="AD806" s="1189"/>
      <c r="AE806" s="1189"/>
      <c r="AF806" s="1190"/>
      <c r="AG806" s="1188"/>
      <c r="AH806" s="1189"/>
      <c r="AI806" s="1189"/>
      <c r="AJ806" s="1190"/>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6" t="s">
        <v>47</v>
      </c>
      <c r="D807" s="1158"/>
      <c r="E807" s="1158"/>
      <c r="F807" s="1158"/>
      <c r="G807" s="1158"/>
      <c r="H807" s="1158"/>
      <c r="I807" s="96"/>
      <c r="J807" s="96"/>
      <c r="K807" s="96"/>
      <c r="L807" s="97"/>
      <c r="M807" s="1423"/>
      <c r="N807" s="1423"/>
      <c r="O807" s="1423"/>
      <c r="P807" s="1423"/>
      <c r="Q807" s="1423">
        <v>9</v>
      </c>
      <c r="R807" s="1423"/>
      <c r="S807" s="1423"/>
      <c r="T807" s="1423"/>
      <c r="U807" s="1423"/>
      <c r="V807" s="1423"/>
      <c r="W807" s="1423"/>
      <c r="X807" s="1423"/>
      <c r="Y807" s="1423"/>
      <c r="Z807" s="1423"/>
      <c r="AA807" s="1423"/>
      <c r="AB807" s="1423"/>
      <c r="AC807" s="1188"/>
      <c r="AD807" s="1189"/>
      <c r="AE807" s="1189"/>
      <c r="AF807" s="1190"/>
      <c r="AG807" s="1188"/>
      <c r="AH807" s="1189"/>
      <c r="AI807" s="1189"/>
      <c r="AJ807" s="1190"/>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6" t="s">
        <v>841</v>
      </c>
      <c r="D808" s="1158"/>
      <c r="E808" s="1158"/>
      <c r="F808" s="1158"/>
      <c r="G808" s="1158"/>
      <c r="H808" s="1158"/>
      <c r="I808" s="96"/>
      <c r="J808" s="96"/>
      <c r="K808" s="96"/>
      <c r="L808" s="97"/>
      <c r="M808" s="1423"/>
      <c r="N808" s="1423"/>
      <c r="O808" s="1423"/>
      <c r="P808" s="1423"/>
      <c r="Q808" s="1423"/>
      <c r="R808" s="1423"/>
      <c r="S808" s="1423"/>
      <c r="T808" s="1423"/>
      <c r="U808" s="1423"/>
      <c r="V808" s="1423"/>
      <c r="W808" s="1423"/>
      <c r="X808" s="1423"/>
      <c r="Y808" s="1423"/>
      <c r="Z808" s="1423"/>
      <c r="AA808" s="1423"/>
      <c r="AB808" s="1423"/>
      <c r="AC808" s="1188"/>
      <c r="AD808" s="1189"/>
      <c r="AE808" s="1189"/>
      <c r="AF808" s="1190"/>
      <c r="AG808" s="1188"/>
      <c r="AH808" s="1189"/>
      <c r="AI808" s="1189"/>
      <c r="AJ808" s="1190"/>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6" t="s">
        <v>506</v>
      </c>
      <c r="D809" s="1158"/>
      <c r="E809" s="1158"/>
      <c r="F809" s="1158"/>
      <c r="G809" s="1158"/>
      <c r="H809" s="1158"/>
      <c r="I809" s="96"/>
      <c r="J809" s="96"/>
      <c r="K809" s="96"/>
      <c r="L809" s="97"/>
      <c r="M809" s="1423"/>
      <c r="N809" s="1423"/>
      <c r="O809" s="1423"/>
      <c r="P809" s="1423"/>
      <c r="Q809" s="1423">
        <v>24</v>
      </c>
      <c r="R809" s="1423"/>
      <c r="S809" s="1423"/>
      <c r="T809" s="1423"/>
      <c r="U809" s="1423"/>
      <c r="V809" s="1423"/>
      <c r="W809" s="1423"/>
      <c r="X809" s="1423"/>
      <c r="Y809" s="1423"/>
      <c r="Z809" s="1423"/>
      <c r="AA809" s="1423"/>
      <c r="AB809" s="1423"/>
      <c r="AC809" s="1188"/>
      <c r="AD809" s="1189"/>
      <c r="AE809" s="1189"/>
      <c r="AF809" s="1190"/>
      <c r="AG809" s="1188"/>
      <c r="AH809" s="1189"/>
      <c r="AI809" s="1189"/>
      <c r="AJ809" s="1190"/>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13" t="s">
        <v>865</v>
      </c>
      <c r="D810" s="1158"/>
      <c r="E810" s="1158"/>
      <c r="F810" s="1158"/>
      <c r="G810" s="1158"/>
      <c r="H810" s="1158"/>
      <c r="I810" s="96"/>
      <c r="J810" s="96"/>
      <c r="K810" s="96"/>
      <c r="L810" s="97"/>
      <c r="M810" s="1423"/>
      <c r="N810" s="1423"/>
      <c r="O810" s="1423"/>
      <c r="P810" s="1423"/>
      <c r="Q810" s="1423"/>
      <c r="R810" s="1423"/>
      <c r="S810" s="1423"/>
      <c r="T810" s="1423"/>
      <c r="U810" s="1423"/>
      <c r="V810" s="1423"/>
      <c r="W810" s="1423"/>
      <c r="X810" s="1423"/>
      <c r="Y810" s="1423"/>
      <c r="Z810" s="1423"/>
      <c r="AA810" s="1423"/>
      <c r="AB810" s="1423"/>
      <c r="AC810" s="1188"/>
      <c r="AD810" s="1189"/>
      <c r="AE810" s="1189"/>
      <c r="AF810" s="1190"/>
      <c r="AG810" s="1188"/>
      <c r="AH810" s="1189"/>
      <c r="AI810" s="1189"/>
      <c r="AJ810" s="1190"/>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468" t="s">
        <v>357</v>
      </c>
      <c r="G811" s="1469"/>
      <c r="H811" s="1469"/>
      <c r="I811" s="1469"/>
      <c r="J811" s="1469"/>
      <c r="K811" s="1469"/>
      <c r="L811" s="1470"/>
      <c r="M811" s="1423"/>
      <c r="N811" s="1423"/>
      <c r="O811" s="1423"/>
      <c r="P811" s="1423"/>
      <c r="Q811" s="1423"/>
      <c r="R811" s="1423"/>
      <c r="S811" s="1423"/>
      <c r="T811" s="1423"/>
      <c r="U811" s="1423"/>
      <c r="V811" s="1423"/>
      <c r="W811" s="1423"/>
      <c r="X811" s="1423"/>
      <c r="Y811" s="1423"/>
      <c r="Z811" s="1423"/>
      <c r="AA811" s="1423"/>
      <c r="AB811" s="1423"/>
      <c r="AC811" s="1188"/>
      <c r="AD811" s="1189"/>
      <c r="AE811" s="1189"/>
      <c r="AF811" s="1190"/>
      <c r="AG811" s="1188"/>
      <c r="AH811" s="1189"/>
      <c r="AI811" s="1189"/>
      <c r="AJ811" s="1190"/>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74" t="s">
        <v>131</v>
      </c>
      <c r="D812" s="1275"/>
      <c r="E812" s="1275"/>
      <c r="F812" s="1275"/>
      <c r="G812" s="1275"/>
      <c r="H812" s="1275"/>
      <c r="I812" s="1275"/>
      <c r="J812" s="1275"/>
      <c r="K812" s="1275"/>
      <c r="L812" s="1276"/>
      <c r="M812" s="1424">
        <f>SUM(M805:P811)</f>
        <v>0</v>
      </c>
      <c r="N812" s="1424"/>
      <c r="O812" s="1424"/>
      <c r="P812" s="1424"/>
      <c r="Q812" s="1424">
        <f>SUM(Q805:T811)</f>
        <v>72</v>
      </c>
      <c r="R812" s="1424"/>
      <c r="S812" s="1424"/>
      <c r="T812" s="1424"/>
      <c r="U812" s="1424">
        <f>SUM(U805:X811)</f>
        <v>0</v>
      </c>
      <c r="V812" s="1424"/>
      <c r="W812" s="1424"/>
      <c r="X812" s="1424"/>
      <c r="Y812" s="1424">
        <f>SUM(Y805:AB811)</f>
        <v>0</v>
      </c>
      <c r="Z812" s="1424"/>
      <c r="AA812" s="1424"/>
      <c r="AB812" s="1424"/>
      <c r="AC812" s="1424">
        <f>SUM(AC805:AF811)</f>
        <v>0</v>
      </c>
      <c r="AD812" s="1424"/>
      <c r="AE812" s="1424"/>
      <c r="AF812" s="1424"/>
      <c r="AG812" s="1424">
        <f>SUM(AG805:AJ811)</f>
        <v>0</v>
      </c>
      <c r="AH812" s="1424"/>
      <c r="AI812" s="1424"/>
      <c r="AJ812" s="1424"/>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29" t="s">
        <v>1798</v>
      </c>
      <c r="D817" s="1530"/>
      <c r="E817" s="1530"/>
      <c r="F817" s="1530"/>
      <c r="G817" s="1530"/>
      <c r="H817" s="1530"/>
      <c r="I817" s="1530"/>
      <c r="J817" s="1530"/>
      <c r="K817" s="1530"/>
      <c r="L817" s="1530"/>
      <c r="M817" s="1530"/>
      <c r="N817" s="1530"/>
      <c r="O817" s="1530"/>
      <c r="P817" s="1530"/>
      <c r="Q817" s="1530"/>
      <c r="R817" s="1530"/>
      <c r="S817" s="1530"/>
      <c r="T817" s="1530"/>
      <c r="U817" s="1530"/>
      <c r="V817" s="1530"/>
      <c r="W817" s="1530"/>
      <c r="X817" s="1530"/>
      <c r="Y817" s="1530"/>
      <c r="Z817" s="1530"/>
      <c r="AA817" s="1530"/>
      <c r="AB817" s="1530"/>
      <c r="AC817" s="1530"/>
      <c r="AD817" s="1530"/>
      <c r="AE817" s="1530"/>
      <c r="AF817" s="1530"/>
      <c r="AG817" s="1530"/>
      <c r="AH817" s="1530"/>
      <c r="AI817" s="1530"/>
      <c r="AJ817" s="1531"/>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
      <c r="A818" s="12"/>
      <c r="B818" s="397"/>
      <c r="C818" s="183" t="s">
        <v>1392</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145">
        <v>225</v>
      </c>
      <c r="X822" s="1145"/>
      <c r="Y822" s="1145"/>
      <c r="Z822" s="1145"/>
      <c r="AA822" s="1145"/>
      <c r="AB822" s="1145"/>
      <c r="AC822" s="1145"/>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145">
        <v>1500</v>
      </c>
      <c r="X823" s="1145"/>
      <c r="Y823" s="1145"/>
      <c r="Z823" s="1145"/>
      <c r="AA823" s="1145"/>
      <c r="AB823" s="1145"/>
      <c r="AC823" s="1145"/>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145">
        <v>15906</v>
      </c>
      <c r="X824" s="1145"/>
      <c r="Y824" s="1145"/>
      <c r="Z824" s="1145"/>
      <c r="AA824" s="1145"/>
      <c r="AB824" s="1145"/>
      <c r="AC824" s="1145"/>
      <c r="AD824" s="12"/>
      <c r="AE824" s="12"/>
      <c r="AF824" s="12"/>
      <c r="AG824" s="12"/>
      <c r="AH824" s="12"/>
      <c r="AI824" s="12"/>
      <c r="AJ824" s="12"/>
      <c r="AK824" s="12"/>
      <c r="AL824" s="12"/>
      <c r="AS824" s="21"/>
      <c r="AT824" s="56"/>
      <c r="AV824" s="1601">
        <f>ROUNDDOWN(AP908*2,2)</f>
        <v>0</v>
      </c>
      <c r="AW824" s="1601"/>
      <c r="AX824" s="1601"/>
      <c r="AY824" s="1601"/>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145">
        <v>12500</v>
      </c>
      <c r="X825" s="1145"/>
      <c r="Y825" s="1145"/>
      <c r="Z825" s="1145"/>
      <c r="AA825" s="1145"/>
      <c r="AB825" s="1145"/>
      <c r="AC825" s="1145"/>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
      <c r="A826" s="12"/>
      <c r="B826" s="12"/>
      <c r="C826" s="12"/>
      <c r="D826" s="12"/>
      <c r="E826" s="12"/>
      <c r="F826" s="12"/>
      <c r="G826" s="12"/>
      <c r="H826" s="12"/>
      <c r="I826" s="12"/>
      <c r="J826" s="76" t="s">
        <v>177</v>
      </c>
      <c r="K826" s="77"/>
      <c r="L826" s="77"/>
      <c r="M826" s="1197" t="s">
        <v>1833</v>
      </c>
      <c r="N826" s="1198"/>
      <c r="O826" s="1198"/>
      <c r="P826" s="1198"/>
      <c r="Q826" s="1198"/>
      <c r="R826" s="1198"/>
      <c r="S826" s="1198"/>
      <c r="T826" s="1198"/>
      <c r="U826" s="1198"/>
      <c r="V826" s="1199"/>
      <c r="W826" s="1145">
        <v>11560</v>
      </c>
      <c r="X826" s="1145"/>
      <c r="Y826" s="1145"/>
      <c r="Z826" s="1145"/>
      <c r="AA826" s="1145"/>
      <c r="AB826" s="1145"/>
      <c r="AC826" s="1145"/>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18">
        <f>SUM(W822:AC826)</f>
        <v>41691</v>
      </c>
      <c r="X827" s="1219"/>
      <c r="Y827" s="1219"/>
      <c r="Z827" s="1219"/>
      <c r="AA827" s="1219"/>
      <c r="AB827" s="1219"/>
      <c r="AC827" s="1220"/>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274" t="s">
        <v>369</v>
      </c>
      <c r="K829" s="1275"/>
      <c r="L829" s="1275"/>
      <c r="M829" s="1275"/>
      <c r="N829" s="1275"/>
      <c r="O829" s="1275"/>
      <c r="P829" s="1275"/>
      <c r="Q829" s="1275"/>
      <c r="R829" s="1275"/>
      <c r="S829" s="1275"/>
      <c r="T829" s="1275"/>
      <c r="U829" s="1275"/>
      <c r="V829" s="1276"/>
      <c r="W829" s="1206">
        <v>46656</v>
      </c>
      <c r="X829" s="1207"/>
      <c r="Y829" s="1207"/>
      <c r="Z829" s="1207"/>
      <c r="AA829" s="1207"/>
      <c r="AB829" s="1207"/>
      <c r="AC829" s="1208"/>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435"/>
      <c r="X831" s="1435"/>
      <c r="Y831" s="1435"/>
      <c r="Z831" s="1435"/>
      <c r="AA831" s="1435"/>
      <c r="AB831" s="1435"/>
      <c r="AC831" s="1435"/>
      <c r="AD831" s="12"/>
      <c r="AE831" s="12"/>
      <c r="AF831" s="12"/>
      <c r="AG831" s="12"/>
      <c r="AH831" s="12"/>
      <c r="AI831" s="12"/>
      <c r="AJ831" s="12"/>
      <c r="AK831" s="12"/>
      <c r="AL831" s="12"/>
      <c r="AM831" s="130"/>
      <c r="AN831" s="130"/>
      <c r="AO831" s="21"/>
      <c r="AP831" s="21"/>
      <c r="AQ831" s="21"/>
      <c r="AR831" s="21"/>
      <c r="AS831" s="21"/>
      <c r="AT831" s="1474"/>
      <c r="AU831" s="1474"/>
      <c r="AV831" s="1474"/>
      <c r="AW831" s="1474"/>
      <c r="AX831" s="1474"/>
      <c r="AY831" s="1474"/>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435"/>
      <c r="X832" s="1435"/>
      <c r="Y832" s="1435"/>
      <c r="Z832" s="1435"/>
      <c r="AA832" s="1435"/>
      <c r="AB832" s="1435"/>
      <c r="AC832" s="1435"/>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483">
        <v>9500</v>
      </c>
      <c r="X833" s="1483"/>
      <c r="Y833" s="1483"/>
      <c r="Z833" s="1483"/>
      <c r="AA833" s="1483"/>
      <c r="AB833" s="1483"/>
      <c r="AC833" s="1483"/>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483">
        <v>25000</v>
      </c>
      <c r="X834" s="1483"/>
      <c r="Y834" s="1483"/>
      <c r="Z834" s="1483"/>
      <c r="AA834" s="1483"/>
      <c r="AB834" s="1483"/>
      <c r="AC834" s="1483"/>
      <c r="AD834" s="12"/>
      <c r="AE834" s="12"/>
      <c r="AF834" s="12"/>
      <c r="AG834" s="12"/>
      <c r="AH834" s="12"/>
      <c r="AI834" s="12"/>
      <c r="AJ834" s="12"/>
      <c r="AK834" s="12"/>
      <c r="AL834" s="12"/>
      <c r="AM834" s="1438">
        <f>SUM(AM801:AM829)</f>
        <v>7.5000000000000011E-2</v>
      </c>
      <c r="AN834" s="1438"/>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36">
        <f>SUM(W831:AC834)</f>
        <v>34500</v>
      </c>
      <c r="X835" s="1436"/>
      <c r="Y835" s="1436"/>
      <c r="Z835" s="1436"/>
      <c r="AA835" s="1436"/>
      <c r="AB835" s="1436"/>
      <c r="AC835" s="1436"/>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221">
        <v>50000</v>
      </c>
      <c r="X837" s="1222"/>
      <c r="Y837" s="1222"/>
      <c r="Z837" s="1222"/>
      <c r="AA837" s="1222"/>
      <c r="AB837" s="1222"/>
      <c r="AC837" s="1223"/>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221">
        <v>40000</v>
      </c>
      <c r="X838" s="1222"/>
      <c r="Y838" s="1222"/>
      <c r="Z838" s="1222"/>
      <c r="AA838" s="1222"/>
      <c r="AB838" s="1222"/>
      <c r="AC838" s="1223"/>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197" t="s">
        <v>1834</v>
      </c>
      <c r="N839" s="1198"/>
      <c r="O839" s="1198"/>
      <c r="P839" s="1198"/>
      <c r="Q839" s="1198"/>
      <c r="R839" s="1198"/>
      <c r="S839" s="1198"/>
      <c r="T839" s="1198"/>
      <c r="U839" s="1198"/>
      <c r="V839" s="1199"/>
      <c r="W839" s="1221">
        <v>35650</v>
      </c>
      <c r="X839" s="1222"/>
      <c r="Y839" s="1222"/>
      <c r="Z839" s="1222"/>
      <c r="AA839" s="1222"/>
      <c r="AB839" s="1222"/>
      <c r="AC839" s="1223"/>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90">
        <f>SUM(W837:AC839)</f>
        <v>125650</v>
      </c>
      <c r="X840" s="1491"/>
      <c r="Y840" s="1491"/>
      <c r="Z840" s="1491"/>
      <c r="AA840" s="1491"/>
      <c r="AB840" s="1491"/>
      <c r="AC840" s="1492"/>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221">
        <v>16600</v>
      </c>
      <c r="X841" s="1222"/>
      <c r="Y841" s="1222"/>
      <c r="Z841" s="1222"/>
      <c r="AA841" s="1222"/>
      <c r="AB841" s="1222"/>
      <c r="AC841" s="1223"/>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145"/>
      <c r="X843" s="1145"/>
      <c r="Y843" s="1145"/>
      <c r="Z843" s="1145"/>
      <c r="AA843" s="1145"/>
      <c r="AB843" s="1145"/>
      <c r="AC843" s="1145"/>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145">
        <v>9200</v>
      </c>
      <c r="X844" s="1145"/>
      <c r="Y844" s="1145"/>
      <c r="Z844" s="1145"/>
      <c r="AA844" s="1145"/>
      <c r="AB844" s="1145"/>
      <c r="AC844" s="1145"/>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145">
        <v>12200</v>
      </c>
      <c r="X845" s="1145"/>
      <c r="Y845" s="1145"/>
      <c r="Z845" s="1145"/>
      <c r="AA845" s="1145"/>
      <c r="AB845" s="1145"/>
      <c r="AC845" s="1145"/>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145">
        <v>930</v>
      </c>
      <c r="X846" s="1145"/>
      <c r="Y846" s="1145"/>
      <c r="Z846" s="1145"/>
      <c r="AA846" s="1145"/>
      <c r="AB846" s="1145"/>
      <c r="AC846" s="1145"/>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145">
        <v>9100</v>
      </c>
      <c r="X847" s="1145"/>
      <c r="Y847" s="1145"/>
      <c r="Z847" s="1145"/>
      <c r="AA847" s="1145"/>
      <c r="AB847" s="1145"/>
      <c r="AC847" s="1145"/>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145">
        <v>3500</v>
      </c>
      <c r="X848" s="1145"/>
      <c r="Y848" s="1145"/>
      <c r="Z848" s="1145"/>
      <c r="AA848" s="1145"/>
      <c r="AB848" s="1145"/>
      <c r="AC848" s="1145"/>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468" t="s">
        <v>357</v>
      </c>
      <c r="N849" s="1469"/>
      <c r="O849" s="1469"/>
      <c r="P849" s="1469"/>
      <c r="Q849" s="1469"/>
      <c r="R849" s="1469"/>
      <c r="S849" s="1469"/>
      <c r="T849" s="1469"/>
      <c r="U849" s="1469"/>
      <c r="V849" s="1470"/>
      <c r="W849" s="1145">
        <v>11340</v>
      </c>
      <c r="X849" s="1145"/>
      <c r="Y849" s="1145"/>
      <c r="Z849" s="1145"/>
      <c r="AA849" s="1145"/>
      <c r="AB849" s="1145"/>
      <c r="AC849" s="1145"/>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09">
        <f>SUM(W843:AC849)</f>
        <v>46270</v>
      </c>
      <c r="X850" s="1209"/>
      <c r="Y850" s="1209"/>
      <c r="Z850" s="1209"/>
      <c r="AA850" s="1209"/>
      <c r="AB850" s="1209"/>
      <c r="AC850" s="1209"/>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1515</v>
      </c>
      <c r="J852" s="76" t="s">
        <v>177</v>
      </c>
      <c r="K852" s="77"/>
      <c r="L852" s="77"/>
      <c r="M852" s="1197" t="s">
        <v>1835</v>
      </c>
      <c r="N852" s="1198"/>
      <c r="O852" s="1198"/>
      <c r="P852" s="1198"/>
      <c r="Q852" s="1198"/>
      <c r="R852" s="1198"/>
      <c r="S852" s="1198"/>
      <c r="T852" s="1198"/>
      <c r="U852" s="1198"/>
      <c r="V852" s="1199"/>
      <c r="W852" s="1206">
        <v>2000</v>
      </c>
      <c r="X852" s="1207"/>
      <c r="Y852" s="1207"/>
      <c r="Z852" s="1207"/>
      <c r="AA852" s="1207"/>
      <c r="AB852" s="1207"/>
      <c r="AC852" s="1208"/>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1516</v>
      </c>
      <c r="J853" s="76" t="s">
        <v>177</v>
      </c>
      <c r="K853" s="77"/>
      <c r="L853" s="77"/>
      <c r="M853" s="1197" t="s">
        <v>1836</v>
      </c>
      <c r="N853" s="1198"/>
      <c r="O853" s="1198"/>
      <c r="P853" s="1198"/>
      <c r="Q853" s="1198"/>
      <c r="R853" s="1198"/>
      <c r="S853" s="1198"/>
      <c r="T853" s="1198"/>
      <c r="U853" s="1198"/>
      <c r="V853" s="1199"/>
      <c r="W853" s="1206">
        <f>800</f>
        <v>800</v>
      </c>
      <c r="X853" s="1207"/>
      <c r="Y853" s="1207"/>
      <c r="Z853" s="1207"/>
      <c r="AA853" s="1207"/>
      <c r="AB853" s="1207"/>
      <c r="AC853" s="1208"/>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197" t="s">
        <v>1832</v>
      </c>
      <c r="N854" s="1198"/>
      <c r="O854" s="1198"/>
      <c r="P854" s="1198"/>
      <c r="Q854" s="1198"/>
      <c r="R854" s="1198"/>
      <c r="S854" s="1198"/>
      <c r="T854" s="1198"/>
      <c r="U854" s="1198"/>
      <c r="V854" s="1199"/>
      <c r="W854" s="1206">
        <v>24875</v>
      </c>
      <c r="X854" s="1207"/>
      <c r="Y854" s="1207"/>
      <c r="Z854" s="1207"/>
      <c r="AA854" s="1207"/>
      <c r="AB854" s="1207"/>
      <c r="AC854" s="1208"/>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197" t="s">
        <v>357</v>
      </c>
      <c r="N855" s="1198"/>
      <c r="O855" s="1198"/>
      <c r="P855" s="1198"/>
      <c r="Q855" s="1198"/>
      <c r="R855" s="1198"/>
      <c r="S855" s="1198"/>
      <c r="T855" s="1198"/>
      <c r="U855" s="1198"/>
      <c r="V855" s="1199"/>
      <c r="W855" s="1206"/>
      <c r="X855" s="1207"/>
      <c r="Y855" s="1207"/>
      <c r="Z855" s="1207"/>
      <c r="AA855" s="1207"/>
      <c r="AB855" s="1207"/>
      <c r="AC855" s="1208"/>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197" t="s">
        <v>357</v>
      </c>
      <c r="N856" s="1198"/>
      <c r="O856" s="1198"/>
      <c r="P856" s="1198"/>
      <c r="Q856" s="1198"/>
      <c r="R856" s="1198"/>
      <c r="S856" s="1198"/>
      <c r="T856" s="1198"/>
      <c r="U856" s="1198"/>
      <c r="V856" s="1199"/>
      <c r="W856" s="1206"/>
      <c r="X856" s="1207"/>
      <c r="Y856" s="1207"/>
      <c r="Z856" s="1207"/>
      <c r="AA856" s="1207"/>
      <c r="AB856" s="1207"/>
      <c r="AC856" s="1208"/>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18">
        <f>SUM(W852:AC856)</f>
        <v>27675</v>
      </c>
      <c r="X857" s="1219"/>
      <c r="Y857" s="1219"/>
      <c r="Z857" s="1219"/>
      <c r="AA857" s="1219"/>
      <c r="AB857" s="1219"/>
      <c r="AC857" s="1220"/>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18">
        <f>W827+W835+W840+W841+W850+W857+W829</f>
        <v>339042</v>
      </c>
      <c r="AD861" s="1219"/>
      <c r="AE861" s="1219"/>
      <c r="AF861" s="1219"/>
      <c r="AG861" s="1219"/>
      <c r="AH861" s="1220"/>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210">
        <f>O778+O758+G734</f>
        <v>54</v>
      </c>
      <c r="AD862" s="1211"/>
      <c r="AE862" s="1211"/>
      <c r="AF862" s="1211"/>
      <c r="AG862" s="1211"/>
      <c r="AH862" s="1212"/>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32" t="s">
        <v>35</v>
      </c>
      <c r="F863" s="1533"/>
      <c r="G863" s="1533"/>
      <c r="H863" s="1533"/>
      <c r="I863" s="1533"/>
      <c r="J863" s="1533"/>
      <c r="K863" s="1533"/>
      <c r="L863" s="1533"/>
      <c r="M863" s="1533"/>
      <c r="N863" s="1533"/>
      <c r="O863" s="1533"/>
      <c r="P863" s="1533"/>
      <c r="Q863" s="1533"/>
      <c r="R863" s="1533"/>
      <c r="S863" s="1533"/>
      <c r="T863" s="1533"/>
      <c r="U863" s="1533"/>
      <c r="V863" s="1533"/>
      <c r="W863" s="1533"/>
      <c r="X863" s="1533"/>
      <c r="Y863" s="1533"/>
      <c r="Z863" s="1533"/>
      <c r="AA863" s="1533"/>
      <c r="AB863" s="1534"/>
      <c r="AC863" s="1216">
        <f>IF(ISERROR((ROUNDDOWN(AC861/AC862,0))),0,(ROUNDDOWN(AC861/AC862,0)))</f>
        <v>6278</v>
      </c>
      <c r="AD863" s="1217"/>
      <c r="AE863" s="1217"/>
      <c r="AF863" s="1217"/>
      <c r="AG863" s="1217"/>
      <c r="AH863" s="1217"/>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96">
        <f>'Sources and Uses Budget'!C72</f>
        <v>158055</v>
      </c>
      <c r="AD864" s="1437"/>
      <c r="AE864" s="1437"/>
      <c r="AF864" s="1437"/>
      <c r="AG864" s="1437"/>
      <c r="AH864" s="1437"/>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1396</v>
      </c>
      <c r="AC865" s="1208">
        <v>2250</v>
      </c>
      <c r="AD865" s="1145"/>
      <c r="AE865" s="1145"/>
      <c r="AF865" s="1145"/>
      <c r="AG865" s="1145"/>
      <c r="AH865" s="1145"/>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206">
        <v>80000</v>
      </c>
      <c r="AD866" s="1207"/>
      <c r="AE866" s="1207"/>
      <c r="AF866" s="1207"/>
      <c r="AG866" s="1207"/>
      <c r="AH866" s="1208"/>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206">
        <v>32400</v>
      </c>
      <c r="AD867" s="1207"/>
      <c r="AE867" s="1207"/>
      <c r="AF867" s="1207"/>
      <c r="AG867" s="1207"/>
      <c r="AH867" s="1208"/>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206">
        <v>115</v>
      </c>
      <c r="AD868" s="1207"/>
      <c r="AE868" s="1207"/>
      <c r="AF868" s="1207"/>
      <c r="AG868" s="1207"/>
      <c r="AH868" s="1208"/>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25" t="s">
        <v>1066</v>
      </c>
      <c r="F869" s="1426"/>
      <c r="G869" s="1426"/>
      <c r="H869" s="1426"/>
      <c r="I869" s="1426"/>
      <c r="J869" s="1426"/>
      <c r="K869" s="1426"/>
      <c r="L869" s="1426"/>
      <c r="M869" s="1426"/>
      <c r="N869" s="1426"/>
      <c r="O869" s="1426"/>
      <c r="P869" s="1426"/>
      <c r="Q869" s="1426"/>
      <c r="R869" s="1426"/>
      <c r="S869" s="1426"/>
      <c r="T869" s="1426"/>
      <c r="U869" s="1426"/>
      <c r="V869" s="1426"/>
      <c r="W869" s="1426"/>
      <c r="X869" s="1426"/>
      <c r="Y869" s="1426"/>
      <c r="Z869" s="1426"/>
      <c r="AA869" s="1426"/>
      <c r="AB869" s="1427"/>
      <c r="AC869" s="1145"/>
      <c r="AD869" s="1145"/>
      <c r="AE869" s="1145"/>
      <c r="AF869" s="1145"/>
      <c r="AG869" s="1145"/>
      <c r="AH869" s="1145"/>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25" t="s">
        <v>1066</v>
      </c>
      <c r="F870" s="1426"/>
      <c r="G870" s="1426"/>
      <c r="H870" s="1426"/>
      <c r="I870" s="1426"/>
      <c r="J870" s="1426"/>
      <c r="K870" s="1426"/>
      <c r="L870" s="1426"/>
      <c r="M870" s="1426"/>
      <c r="N870" s="1426"/>
      <c r="O870" s="1426"/>
      <c r="P870" s="1426"/>
      <c r="Q870" s="1426"/>
      <c r="R870" s="1426"/>
      <c r="S870" s="1426"/>
      <c r="T870" s="1426"/>
      <c r="U870" s="1426"/>
      <c r="V870" s="1426"/>
      <c r="W870" s="1426"/>
      <c r="X870" s="1426"/>
      <c r="Y870" s="1426"/>
      <c r="Z870" s="1426"/>
      <c r="AA870" s="1426"/>
      <c r="AB870" s="1427"/>
      <c r="AC870" s="1145"/>
      <c r="AD870" s="1145"/>
      <c r="AE870" s="1145"/>
      <c r="AF870" s="1145"/>
      <c r="AG870" s="1145"/>
      <c r="AH870" s="1145"/>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206"/>
      <c r="AA874" s="1207"/>
      <c r="AB874" s="1207"/>
      <c r="AC874" s="1207"/>
      <c r="AD874" s="1207"/>
      <c r="AE874" s="1208"/>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206"/>
      <c r="AA875" s="1207"/>
      <c r="AB875" s="1207"/>
      <c r="AC875" s="1207"/>
      <c r="AD875" s="1207"/>
      <c r="AE875" s="1208"/>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206"/>
      <c r="AA876" s="1207"/>
      <c r="AB876" s="1207"/>
      <c r="AC876" s="1207"/>
      <c r="AD876" s="1207"/>
      <c r="AE876" s="1208"/>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18">
        <f>Z874-(Z875+Z876)</f>
        <v>0</v>
      </c>
      <c r="AA877" s="1219"/>
      <c r="AB877" s="1219"/>
      <c r="AC877" s="1219"/>
      <c r="AD877" s="1219"/>
      <c r="AE877" s="1220"/>
      <c r="AM877" s="61"/>
      <c r="AO877" s="52" t="s">
        <v>180</v>
      </c>
      <c r="AP877" s="177">
        <v>20</v>
      </c>
      <c r="AQ877" s="1478">
        <f>IF(AD955&gt;0,0.2,0)</f>
        <v>0.2</v>
      </c>
      <c r="AR877" s="1478"/>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34">
        <f>IF(AD958&gt;0,0.05,0)</f>
        <v>0</v>
      </c>
      <c r="AR878" s="1434"/>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458">
        <f>IF(AD965&gt;0,0.07,0)</f>
        <v>0</v>
      </c>
      <c r="AR879" s="1458"/>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458">
        <f>IF(AD969&gt;0,0.02,0)</f>
        <v>0</v>
      </c>
      <c r="AR880" s="1458"/>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458">
        <f>IF(AD971&gt;0,0.02,0)</f>
        <v>0</v>
      </c>
      <c r="AR881" s="1458"/>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1160</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478">
        <f>AN891</f>
        <v>0.04</v>
      </c>
      <c r="AR882" s="1458"/>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602"/>
      <c r="AR883" s="1602"/>
      <c r="AS883" s="1602"/>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65"/>
      <c r="AR884" s="1465"/>
      <c r="AS884" s="1465"/>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52" t="s">
        <v>103</v>
      </c>
      <c r="B885" s="1152"/>
      <c r="C885" s="1152"/>
      <c r="D885" s="1152"/>
      <c r="E885" s="1152"/>
      <c r="F885" s="1152"/>
      <c r="G885" s="1152"/>
      <c r="H885" s="1152"/>
      <c r="I885" s="1152"/>
      <c r="J885" s="1152"/>
      <c r="K885" s="1152"/>
      <c r="L885" s="1152"/>
      <c r="M885" s="1152"/>
      <c r="N885" s="1152"/>
      <c r="O885" s="1152"/>
      <c r="P885" s="1152"/>
      <c r="Q885" s="1152"/>
      <c r="R885" s="1152"/>
      <c r="S885" s="1152"/>
      <c r="T885" s="1152"/>
      <c r="U885" s="1152"/>
      <c r="V885" s="1152"/>
      <c r="W885" s="1152"/>
      <c r="X885" s="1152"/>
      <c r="Y885" s="1152"/>
      <c r="Z885" s="1152"/>
      <c r="AA885" s="1152"/>
      <c r="AB885" s="1152"/>
      <c r="AC885" s="1152"/>
      <c r="AD885" s="1152"/>
      <c r="AE885" s="1152"/>
      <c r="AF885" s="1152"/>
      <c r="AG885" s="1152"/>
      <c r="AH885" s="1152"/>
      <c r="AI885" s="1152"/>
      <c r="AJ885" s="1152"/>
      <c r="AK885" s="1152"/>
      <c r="AL885" s="1152"/>
      <c r="AM885" s="61"/>
      <c r="AO885" s="52" t="s">
        <v>323</v>
      </c>
      <c r="AP885" s="177">
        <v>10</v>
      </c>
      <c r="AQ885" s="1458">
        <f>IF(AD988&gt;0,0.1,0)</f>
        <v>0.1</v>
      </c>
      <c r="AR885" s="1458"/>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53"/>
      <c r="B886" s="1153"/>
      <c r="C886" s="1153"/>
      <c r="D886" s="1153"/>
      <c r="E886" s="1153"/>
      <c r="F886" s="1153"/>
      <c r="G886" s="1153"/>
      <c r="H886" s="1153"/>
      <c r="I886" s="1153"/>
      <c r="J886" s="1153"/>
      <c r="K886" s="1153"/>
      <c r="L886" s="1153"/>
      <c r="M886" s="1153"/>
      <c r="N886" s="1153"/>
      <c r="O886" s="1153"/>
      <c r="P886" s="1153"/>
      <c r="Q886" s="1153"/>
      <c r="R886" s="1153"/>
      <c r="S886" s="1153"/>
      <c r="T886" s="1153"/>
      <c r="U886" s="1153"/>
      <c r="V886" s="1153"/>
      <c r="W886" s="1153"/>
      <c r="X886" s="1153"/>
      <c r="Y886" s="1153"/>
      <c r="Z886" s="1153"/>
      <c r="AA886" s="1153"/>
      <c r="AB886" s="1153"/>
      <c r="AC886" s="1153"/>
      <c r="AD886" s="1153"/>
      <c r="AE886" s="1153"/>
      <c r="AF886" s="1153"/>
      <c r="AG886" s="1153"/>
      <c r="AH886" s="1153"/>
      <c r="AI886" s="1153"/>
      <c r="AJ886" s="1153"/>
      <c r="AK886" s="1153"/>
      <c r="AL886" s="1153"/>
      <c r="AM886" s="61"/>
      <c r="AO886" s="52"/>
      <c r="AP886" s="177"/>
      <c r="AQ886" s="1478">
        <f>SUM(AQ877:AQ885)</f>
        <v>0.34</v>
      </c>
      <c r="AR886" s="1458"/>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78">
        <f>SUM(AQ877:AR881)+AQ885</f>
        <v>0.30000000000000004</v>
      </c>
      <c r="AR888" s="1458"/>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93" t="s">
        <v>874</v>
      </c>
      <c r="G890" s="1494"/>
      <c r="H890" s="1494"/>
      <c r="I890" s="1494"/>
      <c r="J890" s="1494"/>
      <c r="K890" s="1494"/>
      <c r="L890" s="1494"/>
      <c r="M890" s="1494"/>
      <c r="N890" s="1494"/>
      <c r="O890" s="1494"/>
      <c r="P890" s="1494"/>
      <c r="Q890" s="1494"/>
      <c r="R890" s="1494"/>
      <c r="S890" s="1494"/>
      <c r="T890" s="1495"/>
      <c r="U890" s="1537" t="s">
        <v>34</v>
      </c>
      <c r="V890" s="1538"/>
      <c r="W890" s="1538"/>
      <c r="X890" s="1538"/>
      <c r="Y890" s="1538"/>
      <c r="Z890" s="1538"/>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200" t="s">
        <v>903</v>
      </c>
      <c r="G891" s="1201"/>
      <c r="H891" s="1201"/>
      <c r="I891" s="1201"/>
      <c r="J891" s="1201"/>
      <c r="K891" s="1201"/>
      <c r="L891" s="1201"/>
      <c r="M891" s="1201"/>
      <c r="N891" s="1201"/>
      <c r="O891" s="1201"/>
      <c r="P891" s="1201"/>
      <c r="Q891" s="1201"/>
      <c r="R891" s="1201"/>
      <c r="S891" s="1201"/>
      <c r="T891" s="1202"/>
      <c r="U891" s="1200"/>
      <c r="V891" s="1201"/>
      <c r="W891" s="1201"/>
      <c r="X891" s="1201"/>
      <c r="Y891" s="1201"/>
      <c r="Z891" s="1201"/>
      <c r="AA891" s="74"/>
      <c r="AB891" s="57"/>
      <c r="AC891" s="57"/>
      <c r="AD891" s="57"/>
      <c r="AE891" s="57"/>
      <c r="AF891" s="167"/>
      <c r="AM891" s="61"/>
      <c r="AN891" s="332">
        <f>IF(SUM(AN926:AN934)&lt;=0.1,SUM(AN926:AN934),0.1)</f>
        <v>0.04</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203"/>
      <c r="G892" s="1204"/>
      <c r="H892" s="1204"/>
      <c r="I892" s="1204"/>
      <c r="J892" s="1204"/>
      <c r="K892" s="1204"/>
      <c r="L892" s="1204"/>
      <c r="M892" s="1204"/>
      <c r="N892" s="1204"/>
      <c r="O892" s="1204"/>
      <c r="P892" s="1204"/>
      <c r="Q892" s="1204"/>
      <c r="R892" s="1204"/>
      <c r="S892" s="1204"/>
      <c r="T892" s="1205"/>
      <c r="U892" s="1203"/>
      <c r="V892" s="1204"/>
      <c r="W892" s="1204"/>
      <c r="X892" s="1204"/>
      <c r="Y892" s="1204"/>
      <c r="Z892" s="1204"/>
      <c r="AA892" s="168"/>
      <c r="AB892" s="1587" t="s">
        <v>424</v>
      </c>
      <c r="AC892" s="1587"/>
      <c r="AD892" s="1587"/>
      <c r="AE892" s="1587"/>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118" t="s">
        <v>592</v>
      </c>
      <c r="V893" s="1119"/>
      <c r="W893" s="1119"/>
      <c r="X893" s="1119"/>
      <c r="Y893" s="1119"/>
      <c r="Z893" s="1120"/>
      <c r="AA893" s="1195">
        <f>AE545</f>
        <v>16455142</v>
      </c>
      <c r="AB893" s="1157"/>
      <c r="AC893" s="1157"/>
      <c r="AD893" s="1157"/>
      <c r="AE893" s="1157"/>
      <c r="AF893" s="1196"/>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272" t="s">
        <v>592</v>
      </c>
      <c r="V894" s="1119"/>
      <c r="W894" s="1119"/>
      <c r="X894" s="1119"/>
      <c r="Y894" s="1119"/>
      <c r="Z894" s="1120"/>
      <c r="AA894" s="1195">
        <f>AE546</f>
        <v>4727825</v>
      </c>
      <c r="AB894" s="1157"/>
      <c r="AC894" s="1157"/>
      <c r="AD894" s="1157"/>
      <c r="AE894" s="1157"/>
      <c r="AF894" s="1196"/>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118" t="s">
        <v>642</v>
      </c>
      <c r="V895" s="1119"/>
      <c r="W895" s="1119"/>
      <c r="X895" s="1119"/>
      <c r="Y895" s="1119"/>
      <c r="Z895" s="1120"/>
      <c r="AA895" s="1195"/>
      <c r="AB895" s="1157"/>
      <c r="AC895" s="1157"/>
      <c r="AD895" s="1157"/>
      <c r="AE895" s="1157"/>
      <c r="AF895" s="1196"/>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118" t="s">
        <v>642</v>
      </c>
      <c r="V896" s="1119"/>
      <c r="W896" s="1119"/>
      <c r="X896" s="1119"/>
      <c r="Y896" s="1119"/>
      <c r="Z896" s="1120"/>
      <c r="AA896" s="1195"/>
      <c r="AB896" s="1157"/>
      <c r="AC896" s="1157"/>
      <c r="AD896" s="1157"/>
      <c r="AE896" s="1157"/>
      <c r="AF896" s="1196"/>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118" t="s">
        <v>642</v>
      </c>
      <c r="V897" s="1119"/>
      <c r="W897" s="1119"/>
      <c r="X897" s="1119"/>
      <c r="Y897" s="1119"/>
      <c r="Z897" s="1120"/>
      <c r="AA897" s="1195"/>
      <c r="AB897" s="1157"/>
      <c r="AC897" s="1157"/>
      <c r="AD897" s="1157"/>
      <c r="AE897" s="1157"/>
      <c r="AF897" s="1196"/>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118" t="s">
        <v>642</v>
      </c>
      <c r="V898" s="1119"/>
      <c r="W898" s="1119"/>
      <c r="X898" s="1119"/>
      <c r="Y898" s="1119"/>
      <c r="Z898" s="1120"/>
      <c r="AA898" s="1195"/>
      <c r="AB898" s="1157"/>
      <c r="AC898" s="1157"/>
      <c r="AD898" s="1157"/>
      <c r="AE898" s="1157"/>
      <c r="AF898" s="1196"/>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118" t="s">
        <v>642</v>
      </c>
      <c r="V899" s="1119"/>
      <c r="W899" s="1119"/>
      <c r="X899" s="1119"/>
      <c r="Y899" s="1119"/>
      <c r="Z899" s="1120"/>
      <c r="AA899" s="1195"/>
      <c r="AB899" s="1157"/>
      <c r="AC899" s="1157"/>
      <c r="AD899" s="1157"/>
      <c r="AE899" s="1157"/>
      <c r="AF899" s="1196"/>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118" t="s">
        <v>642</v>
      </c>
      <c r="V900" s="1119"/>
      <c r="W900" s="1119"/>
      <c r="X900" s="1119"/>
      <c r="Y900" s="1119"/>
      <c r="Z900" s="1120"/>
      <c r="AA900" s="1195"/>
      <c r="AB900" s="1157"/>
      <c r="AC900" s="1157"/>
      <c r="AD900" s="1157"/>
      <c r="AE900" s="1157"/>
      <c r="AF900" s="1196"/>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118" t="s">
        <v>642</v>
      </c>
      <c r="V901" s="1119"/>
      <c r="W901" s="1119"/>
      <c r="X901" s="1119"/>
      <c r="Y901" s="1119"/>
      <c r="Z901" s="1120"/>
      <c r="AA901" s="1195"/>
      <c r="AB901" s="1157"/>
      <c r="AC901" s="1157"/>
      <c r="AD901" s="1157"/>
      <c r="AE901" s="1157"/>
      <c r="AF901" s="1196"/>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118" t="s">
        <v>642</v>
      </c>
      <c r="V902" s="1119"/>
      <c r="W902" s="1119"/>
      <c r="X902" s="1119"/>
      <c r="Y902" s="1119"/>
      <c r="Z902" s="1120"/>
      <c r="AA902" s="1195"/>
      <c r="AB902" s="1157"/>
      <c r="AC902" s="1157"/>
      <c r="AD902" s="1157"/>
      <c r="AE902" s="1157"/>
      <c r="AF902" s="1196"/>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1589</v>
      </c>
      <c r="G903" s="77"/>
      <c r="H903" s="77"/>
      <c r="I903" s="77"/>
      <c r="J903" s="77"/>
      <c r="K903" s="77"/>
      <c r="L903" s="77"/>
      <c r="M903" s="77"/>
      <c r="N903" s="77"/>
      <c r="O903" s="77"/>
      <c r="P903" s="77"/>
      <c r="Q903" s="77"/>
      <c r="R903" s="77"/>
      <c r="S903" s="77"/>
      <c r="T903" s="78"/>
      <c r="U903" s="1118" t="s">
        <v>642</v>
      </c>
      <c r="V903" s="1119"/>
      <c r="W903" s="1119"/>
      <c r="X903" s="1119"/>
      <c r="Y903" s="1119"/>
      <c r="Z903" s="1120"/>
      <c r="AA903" s="1195"/>
      <c r="AB903" s="1157"/>
      <c r="AC903" s="1157"/>
      <c r="AD903" s="1157"/>
      <c r="AE903" s="1157"/>
      <c r="AF903" s="1196"/>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118" t="s">
        <v>642</v>
      </c>
      <c r="V904" s="1119"/>
      <c r="W904" s="1119"/>
      <c r="X904" s="1119"/>
      <c r="Y904" s="1119"/>
      <c r="Z904" s="1120"/>
      <c r="AA904" s="1195"/>
      <c r="AB904" s="1157"/>
      <c r="AC904" s="1157"/>
      <c r="AD904" s="1157"/>
      <c r="AE904" s="1157"/>
      <c r="AF904" s="1196"/>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118" t="s">
        <v>642</v>
      </c>
      <c r="V905" s="1119"/>
      <c r="W905" s="1119"/>
      <c r="X905" s="1119"/>
      <c r="Y905" s="1119"/>
      <c r="Z905" s="1120"/>
      <c r="AA905" s="1195"/>
      <c r="AB905" s="1157"/>
      <c r="AC905" s="1157"/>
      <c r="AD905" s="1157"/>
      <c r="AE905" s="1157"/>
      <c r="AF905" s="1196"/>
      <c r="AM905" s="1466">
        <f>G734+O778</f>
        <v>53</v>
      </c>
      <c r="AN905" s="1467"/>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1550</v>
      </c>
      <c r="G906" s="151"/>
      <c r="H906" s="151"/>
      <c r="I906" s="151"/>
      <c r="J906" s="151"/>
      <c r="K906" s="151"/>
      <c r="L906" s="151"/>
      <c r="M906" s="151"/>
      <c r="N906" s="151"/>
      <c r="O906" s="151"/>
      <c r="P906" s="151"/>
      <c r="Q906" s="151"/>
      <c r="R906" s="151"/>
      <c r="S906" s="151"/>
      <c r="T906" s="347"/>
      <c r="U906" s="1118" t="s">
        <v>642</v>
      </c>
      <c r="V906" s="1119"/>
      <c r="W906" s="1119"/>
      <c r="X906" s="1119"/>
      <c r="Y906" s="1119"/>
      <c r="Z906" s="1120"/>
      <c r="AA906" s="1195"/>
      <c r="AB906" s="1157"/>
      <c r="AC906" s="1157"/>
      <c r="AD906" s="1157"/>
      <c r="AE906" s="1157"/>
      <c r="AF906" s="1196"/>
      <c r="AM906" s="52"/>
      <c r="AN906" s="21"/>
      <c r="AO906" s="1480">
        <f>ROUNDDOWN(X999/I999,2)</f>
        <v>0.49</v>
      </c>
      <c r="AP906" s="1481"/>
      <c r="AQ906" s="1481"/>
      <c r="AR906" s="1482"/>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1551</v>
      </c>
      <c r="G907" s="77"/>
      <c r="H907" s="77"/>
      <c r="I907" s="77"/>
      <c r="J907" s="77"/>
      <c r="K907" s="77"/>
      <c r="L907" s="77"/>
      <c r="M907" s="77"/>
      <c r="N907" s="77"/>
      <c r="O907" s="77"/>
      <c r="P907" s="151"/>
      <c r="Q907" s="151"/>
      <c r="R907" s="151"/>
      <c r="S907" s="151"/>
      <c r="T907" s="347"/>
      <c r="U907" s="1118" t="s">
        <v>642</v>
      </c>
      <c r="V907" s="1119"/>
      <c r="W907" s="1119"/>
      <c r="X907" s="1119"/>
      <c r="Y907" s="1119"/>
      <c r="Z907" s="1120"/>
      <c r="AA907" s="1195"/>
      <c r="AB907" s="1157"/>
      <c r="AC907" s="1157"/>
      <c r="AD907" s="1157"/>
      <c r="AE907" s="1157"/>
      <c r="AF907" s="1196"/>
      <c r="AM907" s="52"/>
      <c r="AN907" s="52"/>
      <c r="AO907" s="1505">
        <f>ROUNDDOWN(X1003/I1003,2)</f>
        <v>0.5</v>
      </c>
      <c r="AP907" s="1506"/>
      <c r="AQ907" s="1506"/>
      <c r="AR907" s="1507"/>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118" t="s">
        <v>723</v>
      </c>
      <c r="Q908" s="1119"/>
      <c r="R908" s="1119"/>
      <c r="S908" s="1119"/>
      <c r="T908" s="1120"/>
      <c r="U908" s="1118" t="s">
        <v>642</v>
      </c>
      <c r="V908" s="1119"/>
      <c r="W908" s="1119"/>
      <c r="X908" s="1119"/>
      <c r="Y908" s="1119"/>
      <c r="Z908" s="1120"/>
      <c r="AA908" s="1195"/>
      <c r="AB908" s="1157"/>
      <c r="AC908" s="1157"/>
      <c r="AD908" s="1157"/>
      <c r="AE908" s="1157"/>
      <c r="AF908" s="1196"/>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87" t="s">
        <v>1839</v>
      </c>
      <c r="J909" s="1488"/>
      <c r="K909" s="1488"/>
      <c r="L909" s="1488"/>
      <c r="M909" s="1488"/>
      <c r="N909" s="1488"/>
      <c r="O909" s="1488"/>
      <c r="P909" s="1488"/>
      <c r="Q909" s="1488"/>
      <c r="R909" s="1488"/>
      <c r="S909" s="1488"/>
      <c r="T909" s="1489"/>
      <c r="U909" s="1272" t="s">
        <v>592</v>
      </c>
      <c r="V909" s="1119"/>
      <c r="W909" s="1119"/>
      <c r="X909" s="1119"/>
      <c r="Y909" s="1119"/>
      <c r="Z909" s="1120"/>
      <c r="AA909" s="1195">
        <f>AG623</f>
        <v>5922684</v>
      </c>
      <c r="AB909" s="1157"/>
      <c r="AC909" s="1157"/>
      <c r="AD909" s="1157"/>
      <c r="AE909" s="1157"/>
      <c r="AF909" s="1196"/>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87" t="s">
        <v>1840</v>
      </c>
      <c r="J910" s="1496"/>
      <c r="K910" s="1496"/>
      <c r="L910" s="1496"/>
      <c r="M910" s="1496"/>
      <c r="N910" s="1496"/>
      <c r="O910" s="1496"/>
      <c r="P910" s="1496"/>
      <c r="Q910" s="1496"/>
      <c r="R910" s="1496"/>
      <c r="S910" s="1496"/>
      <c r="T910" s="1497"/>
      <c r="U910" s="1272" t="s">
        <v>592</v>
      </c>
      <c r="V910" s="1119"/>
      <c r="W910" s="1119"/>
      <c r="X910" s="1119"/>
      <c r="Y910" s="1119"/>
      <c r="Z910" s="1120"/>
      <c r="AA910" s="1195">
        <f>SUM(AG619:AK620,AG622)</f>
        <v>2908000</v>
      </c>
      <c r="AB910" s="1157"/>
      <c r="AC910" s="1157"/>
      <c r="AD910" s="1157"/>
      <c r="AE910" s="1157"/>
      <c r="AF910" s="1196"/>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487" t="s">
        <v>1841</v>
      </c>
      <c r="J911" s="1496"/>
      <c r="K911" s="1496"/>
      <c r="L911" s="1496"/>
      <c r="M911" s="1496"/>
      <c r="N911" s="1496"/>
      <c r="O911" s="1496"/>
      <c r="P911" s="1496"/>
      <c r="Q911" s="1496"/>
      <c r="R911" s="1496"/>
      <c r="S911" s="1496"/>
      <c r="T911" s="1497"/>
      <c r="U911" s="1272" t="s">
        <v>592</v>
      </c>
      <c r="V911" s="1119"/>
      <c r="W911" s="1119"/>
      <c r="X911" s="1119"/>
      <c r="Y911" s="1119"/>
      <c r="Z911" s="1120"/>
      <c r="AA911" s="1195">
        <f>AG621</f>
        <v>600000</v>
      </c>
      <c r="AB911" s="1157"/>
      <c r="AC911" s="1157"/>
      <c r="AD911" s="1157"/>
      <c r="AE911" s="1157"/>
      <c r="AF911" s="1196"/>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487" t="s">
        <v>1844</v>
      </c>
      <c r="J912" s="1496"/>
      <c r="K912" s="1496"/>
      <c r="L912" s="1496"/>
      <c r="M912" s="1496"/>
      <c r="N912" s="1496"/>
      <c r="O912" s="1496"/>
      <c r="P912" s="1496"/>
      <c r="Q912" s="1496"/>
      <c r="R912" s="1496"/>
      <c r="S912" s="1496"/>
      <c r="T912" s="1497"/>
      <c r="U912" s="1118" t="s">
        <v>592</v>
      </c>
      <c r="V912" s="1119"/>
      <c r="W912" s="1119"/>
      <c r="X912" s="1119"/>
      <c r="Y912" s="1119"/>
      <c r="Z912" s="1120"/>
      <c r="AA912" s="1195">
        <v>975000</v>
      </c>
      <c r="AB912" s="1157"/>
      <c r="AC912" s="1157"/>
      <c r="AD912" s="1157"/>
      <c r="AE912" s="1157"/>
      <c r="AF912" s="1196"/>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514">
        <v>43577</v>
      </c>
      <c r="N917" s="1430"/>
      <c r="O917" s="1430"/>
      <c r="P917" s="1430"/>
      <c r="Q917" s="1430"/>
      <c r="R917" s="1430"/>
      <c r="S917" s="1431"/>
      <c r="U917" s="103" t="s">
        <v>11</v>
      </c>
      <c r="V917" s="77"/>
      <c r="W917" s="77"/>
      <c r="X917" s="77"/>
      <c r="Y917" s="77"/>
      <c r="Z917" s="77"/>
      <c r="AA917" s="77"/>
      <c r="AB917" s="77"/>
      <c r="AC917" s="77"/>
      <c r="AD917" s="78"/>
      <c r="AE917" s="1514"/>
      <c r="AF917" s="1430"/>
      <c r="AG917" s="1430"/>
      <c r="AH917" s="1430"/>
      <c r="AI917" s="1430"/>
      <c r="AJ917" s="1430"/>
      <c r="AK917" s="1431"/>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98" t="s">
        <v>1799</v>
      </c>
      <c r="N918" s="1476"/>
      <c r="O918" s="1476"/>
      <c r="P918" s="1476"/>
      <c r="Q918" s="1476"/>
      <c r="R918" s="1476"/>
      <c r="S918" s="1477"/>
      <c r="U918" s="103" t="s">
        <v>12</v>
      </c>
      <c r="V918" s="77"/>
      <c r="W918" s="77"/>
      <c r="X918" s="77"/>
      <c r="Y918" s="77"/>
      <c r="Z918" s="77"/>
      <c r="AA918" s="77"/>
      <c r="AB918" s="77"/>
      <c r="AC918" s="77"/>
      <c r="AD918" s="78"/>
      <c r="AE918" s="1475"/>
      <c r="AF918" s="1476"/>
      <c r="AG918" s="1476"/>
      <c r="AH918" s="1476"/>
      <c r="AI918" s="1476"/>
      <c r="AJ918" s="1476"/>
      <c r="AK918" s="1477"/>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523" t="s">
        <v>1800</v>
      </c>
      <c r="K919" s="1524"/>
      <c r="L919" s="1524"/>
      <c r="M919" s="1524"/>
      <c r="N919" s="1524"/>
      <c r="O919" s="1524"/>
      <c r="P919" s="1524"/>
      <c r="Q919" s="1524"/>
      <c r="R919" s="1524"/>
      <c r="S919" s="1525"/>
      <c r="U919" s="103" t="s">
        <v>975</v>
      </c>
      <c r="V919" s="77"/>
      <c r="W919" s="77"/>
      <c r="AB919" s="1523" t="s">
        <v>329</v>
      </c>
      <c r="AC919" s="1524"/>
      <c r="AD919" s="1524"/>
      <c r="AE919" s="1524"/>
      <c r="AF919" s="1524"/>
      <c r="AG919" s="1524"/>
      <c r="AH919" s="1524"/>
      <c r="AI919" s="1524"/>
      <c r="AJ919" s="1524"/>
      <c r="AK919" s="1525"/>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517">
        <v>0.36</v>
      </c>
      <c r="N920" s="1509"/>
      <c r="O920" s="1509"/>
      <c r="P920" s="1509"/>
      <c r="Q920" s="1509"/>
      <c r="R920" s="1509"/>
      <c r="S920" s="1510"/>
      <c r="U920" s="103" t="s">
        <v>13</v>
      </c>
      <c r="V920" s="77"/>
      <c r="W920" s="77"/>
      <c r="X920" s="77"/>
      <c r="Y920" s="77"/>
      <c r="Z920" s="77"/>
      <c r="AA920" s="77"/>
      <c r="AB920" s="77"/>
      <c r="AC920" s="77"/>
      <c r="AD920" s="78"/>
      <c r="AE920" s="1508"/>
      <c r="AF920" s="1509"/>
      <c r="AG920" s="1509"/>
      <c r="AH920" s="1509"/>
      <c r="AI920" s="1509"/>
      <c r="AJ920" s="1509"/>
      <c r="AK920" s="1510"/>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62">
        <v>19</v>
      </c>
      <c r="N921" s="1463"/>
      <c r="O921" s="1463"/>
      <c r="P921" s="1463"/>
      <c r="Q921" s="1463"/>
      <c r="R921" s="1463"/>
      <c r="S921" s="1464"/>
      <c r="U921" s="103" t="s">
        <v>14</v>
      </c>
      <c r="V921" s="77"/>
      <c r="W921" s="77"/>
      <c r="X921" s="77"/>
      <c r="Y921" s="77"/>
      <c r="Z921" s="77"/>
      <c r="AA921" s="77"/>
      <c r="AB921" s="77"/>
      <c r="AC921" s="77"/>
      <c r="AD921" s="78"/>
      <c r="AE921" s="1462"/>
      <c r="AF921" s="1463"/>
      <c r="AG921" s="1463"/>
      <c r="AH921" s="1463"/>
      <c r="AI921" s="1463"/>
      <c r="AJ921" s="1463"/>
      <c r="AK921" s="1464"/>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5">
        <v>224352</v>
      </c>
      <c r="N922" s="1157"/>
      <c r="O922" s="1157"/>
      <c r="P922" s="1157"/>
      <c r="Q922" s="1157"/>
      <c r="R922" s="1157"/>
      <c r="S922" s="1196"/>
      <c r="U922" s="103" t="s">
        <v>15</v>
      </c>
      <c r="V922" s="77"/>
      <c r="W922" s="77"/>
      <c r="X922" s="77"/>
      <c r="Y922" s="77"/>
      <c r="Z922" s="77"/>
      <c r="AA922" s="77"/>
      <c r="AB922" s="77"/>
      <c r="AC922" s="77"/>
      <c r="AD922" s="78"/>
      <c r="AE922" s="1195"/>
      <c r="AF922" s="1157"/>
      <c r="AG922" s="1157"/>
      <c r="AH922" s="1157"/>
      <c r="AI922" s="1157"/>
      <c r="AJ922" s="1157"/>
      <c r="AK922" s="1196"/>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5">
        <v>4023064</v>
      </c>
      <c r="N923" s="1157"/>
      <c r="O923" s="1157"/>
      <c r="P923" s="1157"/>
      <c r="Q923" s="1157"/>
      <c r="R923" s="1157"/>
      <c r="S923" s="1196"/>
      <c r="U923" s="103" t="s">
        <v>16</v>
      </c>
      <c r="V923" s="77"/>
      <c r="W923" s="77"/>
      <c r="X923" s="77"/>
      <c r="Y923" s="77"/>
      <c r="Z923" s="77"/>
      <c r="AA923" s="77"/>
      <c r="AB923" s="77"/>
      <c r="AC923" s="77"/>
      <c r="AD923" s="78"/>
      <c r="AE923" s="1195"/>
      <c r="AF923" s="1157"/>
      <c r="AG923" s="1157"/>
      <c r="AH923" s="1157"/>
      <c r="AI923" s="1157"/>
      <c r="AJ923" s="1157"/>
      <c r="AK923" s="1196"/>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471" t="s">
        <v>1801</v>
      </c>
      <c r="N924" s="1472"/>
      <c r="O924" s="1472"/>
      <c r="P924" s="1472"/>
      <c r="Q924" s="1472"/>
      <c r="R924" s="1472"/>
      <c r="S924" s="1473"/>
      <c r="U924" s="103" t="s">
        <v>621</v>
      </c>
      <c r="V924" s="77"/>
      <c r="W924" s="77"/>
      <c r="X924" s="77"/>
      <c r="Y924" s="77"/>
      <c r="Z924" s="77"/>
      <c r="AA924" s="77"/>
      <c r="AB924" s="77"/>
      <c r="AC924" s="77"/>
      <c r="AD924" s="78"/>
      <c r="AE924" s="1471"/>
      <c r="AF924" s="1472"/>
      <c r="AG924" s="1472"/>
      <c r="AH924" s="1472"/>
      <c r="AI924" s="1472"/>
      <c r="AJ924" s="1472"/>
      <c r="AK924" s="1473"/>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0.04</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441"/>
      <c r="N929" s="1442"/>
      <c r="O929" s="1442"/>
      <c r="P929" s="1442"/>
      <c r="Q929" s="1442"/>
      <c r="R929" s="1442"/>
      <c r="S929" s="1443"/>
      <c r="T929" s="103" t="s">
        <v>872</v>
      </c>
      <c r="U929" s="77"/>
      <c r="V929" s="77"/>
      <c r="W929" s="77"/>
      <c r="X929" s="77"/>
      <c r="Y929" s="77"/>
      <c r="Z929" s="78"/>
      <c r="AA929" s="1441"/>
      <c r="AB929" s="1442"/>
      <c r="AC929" s="1442"/>
      <c r="AD929" s="1442"/>
      <c r="AE929" s="1442"/>
      <c r="AF929" s="1442"/>
      <c r="AG929" s="1443"/>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441"/>
      <c r="N930" s="1442"/>
      <c r="O930" s="1442"/>
      <c r="P930" s="1442"/>
      <c r="Q930" s="1442"/>
      <c r="R930" s="1442"/>
      <c r="S930" s="1443"/>
      <c r="T930" s="103" t="s">
        <v>871</v>
      </c>
      <c r="U930" s="77"/>
      <c r="V930" s="77"/>
      <c r="W930" s="77"/>
      <c r="X930" s="77"/>
      <c r="Y930" s="77"/>
      <c r="Z930" s="78"/>
      <c r="AA930" s="1441"/>
      <c r="AB930" s="1442"/>
      <c r="AC930" s="1442"/>
      <c r="AD930" s="1442"/>
      <c r="AE930" s="1442"/>
      <c r="AF930" s="1442"/>
      <c r="AG930" s="1443"/>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518" t="s">
        <v>642</v>
      </c>
      <c r="N931" s="1519"/>
      <c r="O931" s="1519"/>
      <c r="P931" s="1519"/>
      <c r="Q931" s="1519"/>
      <c r="R931" s="1519"/>
      <c r="S931" s="1520"/>
      <c r="T931" s="76" t="s">
        <v>360</v>
      </c>
      <c r="U931" s="77"/>
      <c r="V931" s="77"/>
      <c r="W931" s="77"/>
      <c r="X931" s="77"/>
      <c r="Y931" s="77"/>
      <c r="Z931" s="78"/>
      <c r="AA931" s="1441"/>
      <c r="AB931" s="1442"/>
      <c r="AC931" s="1442"/>
      <c r="AD931" s="1442"/>
      <c r="AE931" s="1442"/>
      <c r="AF931" s="1442"/>
      <c r="AG931" s="1443"/>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441"/>
      <c r="N932" s="1442"/>
      <c r="O932" s="1442"/>
      <c r="P932" s="1442"/>
      <c r="Q932" s="1442"/>
      <c r="R932" s="1442"/>
      <c r="S932" s="1443"/>
      <c r="T932" s="76" t="s">
        <v>361</v>
      </c>
      <c r="U932" s="77"/>
      <c r="V932" s="77"/>
      <c r="W932" s="77"/>
      <c r="X932" s="77"/>
      <c r="Y932" s="77"/>
      <c r="Z932" s="78"/>
      <c r="AA932" s="1441"/>
      <c r="AB932" s="1442"/>
      <c r="AC932" s="1442"/>
      <c r="AD932" s="1442"/>
      <c r="AE932" s="1442"/>
      <c r="AF932" s="1442"/>
      <c r="AG932" s="1443"/>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441"/>
      <c r="N933" s="1442"/>
      <c r="O933" s="1442"/>
      <c r="P933" s="1442"/>
      <c r="Q933" s="1442"/>
      <c r="R933" s="1442"/>
      <c r="S933" s="1443"/>
      <c r="T933" s="76" t="s">
        <v>408</v>
      </c>
      <c r="U933" s="77"/>
      <c r="V933" s="77"/>
      <c r="W933" s="77"/>
      <c r="X933" s="77"/>
      <c r="Y933" s="77"/>
      <c r="Z933" s="78"/>
      <c r="AA933" s="1441"/>
      <c r="AB933" s="1442"/>
      <c r="AC933" s="1442"/>
      <c r="AD933" s="1442"/>
      <c r="AE933" s="1442"/>
      <c r="AF933" s="1442"/>
      <c r="AG933" s="1443"/>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502" t="s">
        <v>329</v>
      </c>
      <c r="N934" s="1503"/>
      <c r="O934" s="1503"/>
      <c r="P934" s="1503"/>
      <c r="Q934" s="1503"/>
      <c r="R934" s="1503"/>
      <c r="S934" s="1504"/>
      <c r="T934" s="1484"/>
      <c r="U934" s="1485"/>
      <c r="V934" s="1485"/>
      <c r="W934" s="1485"/>
      <c r="X934" s="1485"/>
      <c r="Y934" s="1485"/>
      <c r="Z934" s="1486"/>
      <c r="AA934" s="1441"/>
      <c r="AB934" s="1442"/>
      <c r="AC934" s="1442"/>
      <c r="AD934" s="1442"/>
      <c r="AE934" s="1442"/>
      <c r="AF934" s="1442"/>
      <c r="AG934" s="1443"/>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441"/>
      <c r="N935" s="1442"/>
      <c r="O935" s="1442"/>
      <c r="P935" s="1442"/>
      <c r="Q935" s="1442"/>
      <c r="R935" s="1442"/>
      <c r="S935" s="1443"/>
      <c r="T935" s="1484"/>
      <c r="U935" s="1485"/>
      <c r="V935" s="1485"/>
      <c r="W935" s="1485"/>
      <c r="X935" s="1485"/>
      <c r="Y935" s="1485"/>
      <c r="Z935" s="1486"/>
      <c r="AA935" s="1441"/>
      <c r="AB935" s="1442"/>
      <c r="AC935" s="1442"/>
      <c r="AD935" s="1442"/>
      <c r="AE935" s="1442"/>
      <c r="AF935" s="1442"/>
      <c r="AG935" s="1443"/>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164" t="s">
        <v>723</v>
      </c>
      <c r="P936" s="1165"/>
      <c r="Q936" s="142"/>
      <c r="R936" s="142"/>
      <c r="S936" s="143"/>
      <c r="T936" s="71" t="s">
        <v>177</v>
      </c>
      <c r="U936" s="72"/>
      <c r="V936" s="72"/>
      <c r="W936" s="1468" t="s">
        <v>357</v>
      </c>
      <c r="X936" s="1469"/>
      <c r="Y936" s="1469"/>
      <c r="Z936" s="1469"/>
      <c r="AA936" s="1469"/>
      <c r="AB936" s="1469"/>
      <c r="AC936" s="1469"/>
      <c r="AD936" s="1469"/>
      <c r="AE936" s="1469"/>
      <c r="AF936" s="1469"/>
      <c r="AG936" s="1470"/>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32" t="s">
        <v>36</v>
      </c>
      <c r="G937" s="1433"/>
      <c r="H937" s="1433"/>
      <c r="I937" s="1433"/>
      <c r="J937" s="1433"/>
      <c r="K937" s="1433"/>
      <c r="L937" s="1433"/>
      <c r="M937" s="1441"/>
      <c r="N937" s="1442"/>
      <c r="O937" s="1442"/>
      <c r="P937" s="1442"/>
      <c r="Q937" s="1442"/>
      <c r="R937" s="1442"/>
      <c r="S937" s="1443"/>
      <c r="T937" s="79"/>
      <c r="U937" s="80"/>
      <c r="V937" s="80"/>
      <c r="W937" s="80"/>
      <c r="X937" s="80"/>
      <c r="Y937" s="80"/>
      <c r="Z937" s="196" t="s">
        <v>141</v>
      </c>
      <c r="AA937" s="1459"/>
      <c r="AB937" s="1460"/>
      <c r="AC937" s="1460"/>
      <c r="AD937" s="1460"/>
      <c r="AE937" s="1460"/>
      <c r="AF937" s="1460"/>
      <c r="AG937" s="1461"/>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3">
      <c r="A941" s="1152" t="s">
        <v>595</v>
      </c>
      <c r="B941" s="1152"/>
      <c r="C941" s="1152"/>
      <c r="D941" s="1152"/>
      <c r="E941" s="1152"/>
      <c r="F941" s="1152"/>
      <c r="G941" s="1152"/>
      <c r="H941" s="1152"/>
      <c r="I941" s="1152"/>
      <c r="J941" s="1152"/>
      <c r="K941" s="1152"/>
      <c r="L941" s="1152"/>
      <c r="M941" s="1152"/>
      <c r="N941" s="1152"/>
      <c r="O941" s="1152"/>
      <c r="P941" s="1152"/>
      <c r="Q941" s="1152"/>
      <c r="R941" s="1152"/>
      <c r="S941" s="1152"/>
      <c r="T941" s="1152"/>
      <c r="U941" s="1152"/>
      <c r="V941" s="1152"/>
      <c r="W941" s="1152"/>
      <c r="X941" s="1152"/>
      <c r="Y941" s="1152"/>
      <c r="Z941" s="1152"/>
      <c r="AA941" s="1152"/>
      <c r="AB941" s="1152"/>
      <c r="AC941" s="1152"/>
      <c r="AD941" s="1152"/>
      <c r="AE941" s="1152"/>
      <c r="AF941" s="1152"/>
      <c r="AG941" s="1152"/>
      <c r="AH941" s="1152"/>
      <c r="AI941" s="1152"/>
      <c r="AJ941" s="1152"/>
      <c r="AK941" s="1152"/>
      <c r="AL941" s="1152"/>
      <c r="AM941" s="52"/>
      <c r="AN941" s="52"/>
      <c r="AO941" s="21"/>
      <c r="AP941" s="21"/>
      <c r="AQ941" s="21"/>
      <c r="AR941" s="21"/>
      <c r="AS941" s="21"/>
      <c r="AT941" s="1474"/>
      <c r="AU941" s="1474"/>
      <c r="AV941" s="1474"/>
      <c r="AW941" s="1474"/>
      <c r="AX941" s="1474"/>
      <c r="AY941" s="1474"/>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4" thickBot="1">
      <c r="A942" s="1153"/>
      <c r="B942" s="1153"/>
      <c r="C942" s="1153"/>
      <c r="D942" s="1153"/>
      <c r="E942" s="1153"/>
      <c r="F942" s="1153"/>
      <c r="G942" s="1153"/>
      <c r="H942" s="1153"/>
      <c r="I942" s="1153"/>
      <c r="J942" s="1153"/>
      <c r="K942" s="1153"/>
      <c r="L942" s="1153"/>
      <c r="M942" s="1153"/>
      <c r="N942" s="1153"/>
      <c r="O942" s="1153"/>
      <c r="P942" s="1153"/>
      <c r="Q942" s="1153"/>
      <c r="R942" s="1153"/>
      <c r="S942" s="1153"/>
      <c r="T942" s="1153"/>
      <c r="U942" s="1153"/>
      <c r="V942" s="1153"/>
      <c r="W942" s="1153"/>
      <c r="X942" s="1153"/>
      <c r="Y942" s="1153"/>
      <c r="Z942" s="1153"/>
      <c r="AA942" s="1153"/>
      <c r="AB942" s="1153"/>
      <c r="AC942" s="1153"/>
      <c r="AD942" s="1153"/>
      <c r="AE942" s="1153"/>
      <c r="AF942" s="1153"/>
      <c r="AG942" s="1153"/>
      <c r="AH942" s="1153"/>
      <c r="AI942" s="1153"/>
      <c r="AJ942" s="1153"/>
      <c r="AK942" s="1153"/>
      <c r="AL942" s="1153"/>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4"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3">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3">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3">
      <c r="A946" s="104"/>
      <c r="B946" s="1454" t="s">
        <v>689</v>
      </c>
      <c r="C946" s="1454"/>
      <c r="D946" s="1454"/>
      <c r="E946" s="1454"/>
      <c r="F946" s="1454"/>
      <c r="G946" s="1454"/>
      <c r="H946" s="1454"/>
      <c r="I946" s="1454"/>
      <c r="J946" s="1454"/>
      <c r="K946" s="1454"/>
      <c r="L946" s="1454" t="s">
        <v>690</v>
      </c>
      <c r="M946" s="1454"/>
      <c r="N946" s="1454"/>
      <c r="O946" s="1454"/>
      <c r="P946" s="1454"/>
      <c r="Q946" s="1454"/>
      <c r="R946" s="1454"/>
      <c r="S946" s="1454"/>
      <c r="T946" s="1454"/>
      <c r="U946" s="1454"/>
      <c r="V946" s="1454" t="s">
        <v>691</v>
      </c>
      <c r="W946" s="1454"/>
      <c r="X946" s="1454"/>
      <c r="Y946" s="1454"/>
      <c r="Z946" s="1454"/>
      <c r="AA946" s="1454"/>
      <c r="AB946" s="1454"/>
      <c r="AC946" s="1454"/>
      <c r="AD946" s="1526" t="s">
        <v>692</v>
      </c>
      <c r="AE946" s="1527"/>
      <c r="AF946" s="1527"/>
      <c r="AG946" s="1527"/>
      <c r="AH946" s="1527"/>
      <c r="AI946" s="1527"/>
      <c r="AJ946" s="1527"/>
      <c r="AK946" s="1528"/>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305" t="s">
        <v>684</v>
      </c>
      <c r="C947" s="1590"/>
      <c r="D947" s="1590"/>
      <c r="E947" s="1590"/>
      <c r="F947" s="1590"/>
      <c r="G947" s="1590"/>
      <c r="H947" s="1590"/>
      <c r="I947" s="1590"/>
      <c r="J947" s="1590"/>
      <c r="K947" s="1590"/>
      <c r="L947" s="1455">
        <f>IF(ISNA(IF($BA$779="4%",(INDEX($BC$789:$BG$846,MATCH($BO$779,$BB$789:$BB$846,0),MATCH(B947,$BC$788:$BG$788,0))),(INDEX($BJ$789:$BN$846,MATCH($BO$779,$BI$789:$BI$846,0),MATCH(B947,$BJ$788:$BN$788,0))))),0,IF($BA$779="4%",(INDEX($BC$789:$BG$846,MATCH($BO$779,$BB$789:$BB$846,0),MATCH(B947,$BC$788:$BG$788,0))),(INDEX($BJ$789:$BN$846,MATCH($BO$779,$BI$789:$BI$846,0),MATCH(B947,$BJ$788:$BN$788,0)))))</f>
        <v>312334</v>
      </c>
      <c r="M947" s="1456"/>
      <c r="N947" s="1456"/>
      <c r="O947" s="1456"/>
      <c r="P947" s="1456"/>
      <c r="Q947" s="1456"/>
      <c r="R947" s="1456"/>
      <c r="S947" s="1456"/>
      <c r="T947" s="1456"/>
      <c r="U947" s="1457"/>
      <c r="V947" s="1251">
        <f>BA635</f>
        <v>0</v>
      </c>
      <c r="W947" s="1251"/>
      <c r="X947" s="1251"/>
      <c r="Y947" s="1251"/>
      <c r="Z947" s="1251"/>
      <c r="AA947" s="1251"/>
      <c r="AB947" s="1251"/>
      <c r="AC947" s="1251"/>
      <c r="AD947" s="1213">
        <f>IF(ISERROR((L947*V947)),0,(L947*V947))</f>
        <v>0</v>
      </c>
      <c r="AE947" s="1214"/>
      <c r="AF947" s="1214"/>
      <c r="AG947" s="1214"/>
      <c r="AH947" s="1214"/>
      <c r="AI947" s="1214"/>
      <c r="AJ947" s="1214"/>
      <c r="AK947" s="1215"/>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3">
      <c r="B948" s="1305" t="s">
        <v>348</v>
      </c>
      <c r="C948" s="1305"/>
      <c r="D948" s="1305"/>
      <c r="E948" s="1305"/>
      <c r="F948" s="1305"/>
      <c r="G948" s="1305"/>
      <c r="H948" s="1305"/>
      <c r="I948" s="1305"/>
      <c r="J948" s="1305"/>
      <c r="K948" s="1305"/>
      <c r="L948" s="1455">
        <f>IF(ISNA(IF($BA$779="4%",(INDEX($BC$789:$BG$846,MATCH($BO$779,$BB$789:$BB$846,0),MATCH(B948,$BC$788:$BG$788,0))),(INDEX($BJ$789:$BN$846,MATCH($BO$779,$BI$789:$BI$846,0),MATCH(B948,$BJ$788:$BN$788,0))))),0,IF($BA$779="4%",(INDEX($BC$789:$BG$846,MATCH($BO$779,$BB$789:$BB$846,0),MATCH(B948,$BC$788:$BG$788,0))),(INDEX($BJ$789:$BN$846,MATCH($BO$779,$BI$789:$BI$846,0),MATCH(B948,$BJ$788:$BN$788,0)))))</f>
        <v>360118</v>
      </c>
      <c r="M948" s="1456"/>
      <c r="N948" s="1456"/>
      <c r="O948" s="1456"/>
      <c r="P948" s="1456"/>
      <c r="Q948" s="1456"/>
      <c r="R948" s="1456"/>
      <c r="S948" s="1456"/>
      <c r="T948" s="1456"/>
      <c r="U948" s="1457"/>
      <c r="V948" s="1251">
        <f>BF635</f>
        <v>53</v>
      </c>
      <c r="W948" s="1251"/>
      <c r="X948" s="1251"/>
      <c r="Y948" s="1251"/>
      <c r="Z948" s="1251"/>
      <c r="AA948" s="1251"/>
      <c r="AB948" s="1251"/>
      <c r="AC948" s="1251"/>
      <c r="AD948" s="1213">
        <f>IF(ISERROR((L948*V948)),0,(L948*V948))</f>
        <v>19086254</v>
      </c>
      <c r="AE948" s="1214"/>
      <c r="AF948" s="1214"/>
      <c r="AG948" s="1214"/>
      <c r="AH948" s="1214"/>
      <c r="AI948" s="1214"/>
      <c r="AJ948" s="1214"/>
      <c r="AK948" s="1215"/>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305" t="s">
        <v>170</v>
      </c>
      <c r="C949" s="1305"/>
      <c r="D949" s="1305"/>
      <c r="E949" s="1305"/>
      <c r="F949" s="1305"/>
      <c r="G949" s="1305"/>
      <c r="H949" s="1305"/>
      <c r="I949" s="1305"/>
      <c r="J949" s="1305"/>
      <c r="K949" s="1305"/>
      <c r="L949" s="1455">
        <f>IF(ISNA(IF($BA$779="4%",(INDEX($BC$789:$BG$846,MATCH($BO$779,$BB$789:$BB$846,0),MATCH(B949,$BC$788:$BG$788,0))),(INDEX($BJ$789:$BN$846,MATCH($BO$779,$BI$789:$BI$846,0),MATCH(B949,$BJ$788:$BN$788,0))))),0,IF($BA$779="4%",(INDEX($BC$789:$BG$846,MATCH($BO$779,$BB$789:$BB$846,0),MATCH(B949,$BC$788:$BG$788,0))),(INDEX($BJ$789:$BN$846,MATCH($BO$779,$BI$789:$BI$846,0),MATCH(B949,$BJ$788:$BN$788,0)))))</f>
        <v>434400</v>
      </c>
      <c r="M949" s="1456"/>
      <c r="N949" s="1456"/>
      <c r="O949" s="1456"/>
      <c r="P949" s="1456"/>
      <c r="Q949" s="1456"/>
      <c r="R949" s="1456"/>
      <c r="S949" s="1456"/>
      <c r="T949" s="1456"/>
      <c r="U949" s="1457"/>
      <c r="V949" s="1251">
        <f>BK635</f>
        <v>1</v>
      </c>
      <c r="W949" s="1251"/>
      <c r="X949" s="1251"/>
      <c r="Y949" s="1251"/>
      <c r="Z949" s="1251"/>
      <c r="AA949" s="1251"/>
      <c r="AB949" s="1251"/>
      <c r="AC949" s="1251"/>
      <c r="AD949" s="1213">
        <f>IF(ISERROR((L949*V949)),0,(L949*V949))</f>
        <v>434400</v>
      </c>
      <c r="AE949" s="1214"/>
      <c r="AF949" s="1214"/>
      <c r="AG949" s="1214"/>
      <c r="AH949" s="1214"/>
      <c r="AI949" s="1214"/>
      <c r="AJ949" s="1214"/>
      <c r="AK949" s="1215"/>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305" t="s">
        <v>171</v>
      </c>
      <c r="C950" s="1305"/>
      <c r="D950" s="1305"/>
      <c r="E950" s="1305"/>
      <c r="F950" s="1305"/>
      <c r="G950" s="1305"/>
      <c r="H950" s="1305"/>
      <c r="I950" s="1305"/>
      <c r="J950" s="1305"/>
      <c r="K950" s="1305"/>
      <c r="L950" s="1455">
        <f>IF(ISNA(IF($BA$779="4%",(INDEX($BC$789:$BG$846,MATCH($BO$779,$BB$789:$BB$846,0),MATCH(B950,$BC$788:$BG$788,0))),(INDEX($BJ$789:$BN$846,MATCH($BO$779,$BI$789:$BI$846,0),MATCH(B950,$BJ$788:$BN$788,0))))),0,IF($BA$779="4%",(INDEX($BC$789:$BG$846,MATCH($BO$779,$BB$789:$BB$846,0),MATCH(B950,$BC$788:$BG$788,0))),(INDEX($BJ$789:$BN$846,MATCH($BO$779,$BI$789:$BI$846,0),MATCH(B950,$BJ$788:$BN$788,0)))))</f>
        <v>556032</v>
      </c>
      <c r="M950" s="1456"/>
      <c r="N950" s="1456"/>
      <c r="O950" s="1456"/>
      <c r="P950" s="1456"/>
      <c r="Q950" s="1456"/>
      <c r="R950" s="1456"/>
      <c r="S950" s="1456"/>
      <c r="T950" s="1456"/>
      <c r="U950" s="1457"/>
      <c r="V950" s="1251">
        <f>BP635</f>
        <v>0</v>
      </c>
      <c r="W950" s="1251"/>
      <c r="X950" s="1251"/>
      <c r="Y950" s="1251"/>
      <c r="Z950" s="1251"/>
      <c r="AA950" s="1251"/>
      <c r="AB950" s="1251"/>
      <c r="AC950" s="1251"/>
      <c r="AD950" s="1213">
        <f>IF(ISERROR((L950*V950)),0,(L950*V950))</f>
        <v>0</v>
      </c>
      <c r="AE950" s="1214"/>
      <c r="AF950" s="1214"/>
      <c r="AG950" s="1214"/>
      <c r="AH950" s="1214"/>
      <c r="AI950" s="1214"/>
      <c r="AJ950" s="1214"/>
      <c r="AK950" s="1215"/>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5" customHeight="1">
      <c r="A951" s="51"/>
      <c r="B951" s="1305" t="s">
        <v>507</v>
      </c>
      <c r="C951" s="1305"/>
      <c r="D951" s="1305"/>
      <c r="E951" s="1305"/>
      <c r="F951" s="1305"/>
      <c r="G951" s="1305"/>
      <c r="H951" s="1305"/>
      <c r="I951" s="1305"/>
      <c r="J951" s="1305"/>
      <c r="K951" s="1305"/>
      <c r="L951" s="1455">
        <f>IF(ISNA(IF($BA$779="4%",(INDEX($BC$789:$BG$846,MATCH($BO$779,$BB$789:$BB$846,0),MATCH(B951,$BC$788:$BG$788,0))),(INDEX($BJ$789:$BN$846,MATCH($BO$779,$BI$789:$BI$846,0),MATCH(B951,$BJ$788:$BN$788,0))))),0,IF($BA$779="4%",(INDEX($BC$789:$BG$846,MATCH($BO$779,$BB$789:$BB$846,0),MATCH(B951,$BC$788:$BG$788,0))),(INDEX($BJ$789:$BN$846,MATCH($BO$779,$BI$789:$BI$846,0),MATCH(B951,$BJ$788:$BN$788,0)))))</f>
        <v>619454</v>
      </c>
      <c r="M951" s="1456"/>
      <c r="N951" s="1456"/>
      <c r="O951" s="1456"/>
      <c r="P951" s="1456"/>
      <c r="Q951" s="1456"/>
      <c r="R951" s="1456"/>
      <c r="S951" s="1456"/>
      <c r="T951" s="1456"/>
      <c r="U951" s="1457"/>
      <c r="V951" s="1251">
        <f>BZ635+BU635</f>
        <v>0</v>
      </c>
      <c r="W951" s="1251"/>
      <c r="X951" s="1251"/>
      <c r="Y951" s="1251"/>
      <c r="Z951" s="1251"/>
      <c r="AA951" s="1251"/>
      <c r="AB951" s="1251"/>
      <c r="AC951" s="1251"/>
      <c r="AD951" s="1213">
        <f>IF(ISERROR((L951*V951)),0,(L951*V951))</f>
        <v>0</v>
      </c>
      <c r="AE951" s="1214"/>
      <c r="AF951" s="1214"/>
      <c r="AG951" s="1214"/>
      <c r="AH951" s="1214"/>
      <c r="AI951" s="1214"/>
      <c r="AJ951" s="1214"/>
      <c r="AK951" s="1215"/>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95" t="s">
        <v>873</v>
      </c>
      <c r="C952" s="1596"/>
      <c r="D952" s="1596"/>
      <c r="E952" s="1596"/>
      <c r="F952" s="1596"/>
      <c r="G952" s="1596"/>
      <c r="H952" s="1596"/>
      <c r="I952" s="1596"/>
      <c r="J952" s="1596"/>
      <c r="K952" s="1596"/>
      <c r="L952" s="1596"/>
      <c r="M952" s="1596"/>
      <c r="N952" s="1596"/>
      <c r="O952" s="1596"/>
      <c r="P952" s="1596"/>
      <c r="Q952" s="1596"/>
      <c r="R952" s="1596"/>
      <c r="S952" s="1596"/>
      <c r="T952" s="1596"/>
      <c r="U952" s="1597"/>
      <c r="V952" s="1446">
        <f>SUM(V947:AC951)</f>
        <v>54</v>
      </c>
      <c r="W952" s="1447"/>
      <c r="X952" s="1447"/>
      <c r="Y952" s="1447"/>
      <c r="Z952" s="1447"/>
      <c r="AA952" s="1447"/>
      <c r="AB952" s="1447"/>
      <c r="AC952" s="1448"/>
      <c r="AD952" s="1213"/>
      <c r="AE952" s="1214"/>
      <c r="AF952" s="1214"/>
      <c r="AG952" s="1214"/>
      <c r="AH952" s="1214"/>
      <c r="AI952" s="1214"/>
      <c r="AJ952" s="1214"/>
      <c r="AK952" s="1215"/>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39" t="s">
        <v>559</v>
      </c>
      <c r="C953" s="1540"/>
      <c r="D953" s="1540"/>
      <c r="E953" s="1540"/>
      <c r="F953" s="1540"/>
      <c r="G953" s="1540"/>
      <c r="H953" s="1540"/>
      <c r="I953" s="1540"/>
      <c r="J953" s="1540"/>
      <c r="K953" s="1540"/>
      <c r="L953" s="1540"/>
      <c r="M953" s="1540"/>
      <c r="N953" s="1540"/>
      <c r="O953" s="1540"/>
      <c r="P953" s="1540"/>
      <c r="Q953" s="1540"/>
      <c r="R953" s="1540"/>
      <c r="S953" s="1540"/>
      <c r="T953" s="1540"/>
      <c r="U953" s="1540"/>
      <c r="V953" s="1540"/>
      <c r="W953" s="1540"/>
      <c r="X953" s="1540"/>
      <c r="Y953" s="1540"/>
      <c r="Z953" s="1540"/>
      <c r="AA953" s="1540"/>
      <c r="AB953" s="1540"/>
      <c r="AC953" s="1541"/>
      <c r="AD953" s="1449">
        <f>SUM(AD947:AK951)</f>
        <v>19520654</v>
      </c>
      <c r="AE953" s="1450"/>
      <c r="AF953" s="1450"/>
      <c r="AG953" s="1450"/>
      <c r="AH953" s="1450"/>
      <c r="AI953" s="1450"/>
      <c r="AJ953" s="1450"/>
      <c r="AK953" s="1451"/>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48" t="s">
        <v>720</v>
      </c>
      <c r="AA954" s="1249"/>
      <c r="AB954" s="1249"/>
      <c r="AC954" s="1250"/>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5" customHeight="1">
      <c r="A955" s="51"/>
      <c r="B955" s="120"/>
      <c r="C955" s="524" t="s">
        <v>722</v>
      </c>
      <c r="D955" s="1091" t="s">
        <v>1483</v>
      </c>
      <c r="E955" s="1092"/>
      <c r="F955" s="1092"/>
      <c r="G955" s="1092"/>
      <c r="H955" s="1092"/>
      <c r="I955" s="1092"/>
      <c r="J955" s="1092"/>
      <c r="K955" s="1092"/>
      <c r="L955" s="1092"/>
      <c r="M955" s="1092"/>
      <c r="N955" s="1092"/>
      <c r="O955" s="1092"/>
      <c r="P955" s="1092"/>
      <c r="Q955" s="1092"/>
      <c r="R955" s="1092"/>
      <c r="S955" s="1092"/>
      <c r="T955" s="1092"/>
      <c r="U955" s="1092"/>
      <c r="V955" s="1092"/>
      <c r="W955" s="1092"/>
      <c r="X955" s="1092"/>
      <c r="Y955" s="1093"/>
      <c r="Z955" s="115"/>
      <c r="AA955" s="1521" t="s">
        <v>592</v>
      </c>
      <c r="AB955" s="1522"/>
      <c r="AC955" s="128"/>
      <c r="AD955" s="1191">
        <f>ROUND(IF(AND(AA955="yes",D957&gt;0),AD953*0.2,0),0)</f>
        <v>3904131</v>
      </c>
      <c r="AE955" s="1191"/>
      <c r="AF955" s="1191"/>
      <c r="AG955" s="1191"/>
      <c r="AH955" s="1191"/>
      <c r="AI955" s="1191"/>
      <c r="AJ955" s="1191"/>
      <c r="AK955" s="1192"/>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75" customHeight="1">
      <c r="A956" s="51"/>
      <c r="B956" s="429"/>
      <c r="C956" s="428"/>
      <c r="D956" s="1106" t="s">
        <v>1484</v>
      </c>
      <c r="E956" s="1125"/>
      <c r="F956" s="1125"/>
      <c r="G956" s="1125"/>
      <c r="H956" s="1125"/>
      <c r="I956" s="1125"/>
      <c r="J956" s="1125"/>
      <c r="K956" s="1125"/>
      <c r="L956" s="1125"/>
      <c r="M956" s="1125"/>
      <c r="N956" s="1125"/>
      <c r="O956" s="1125"/>
      <c r="P956" s="1125"/>
      <c r="Q956" s="1125"/>
      <c r="R956" s="1125"/>
      <c r="S956" s="1125"/>
      <c r="T956" s="1125"/>
      <c r="U956" s="1125"/>
      <c r="V956" s="1125"/>
      <c r="W956" s="1125"/>
      <c r="X956" s="1125"/>
      <c r="Y956" s="1126"/>
      <c r="Z956" s="115"/>
      <c r="AA956" s="115"/>
      <c r="AB956" s="115"/>
      <c r="AC956" s="124"/>
      <c r="AD956" s="1193"/>
      <c r="AE956" s="1193"/>
      <c r="AF956" s="1193"/>
      <c r="AG956" s="1193"/>
      <c r="AH956" s="1193"/>
      <c r="AI956" s="1193"/>
      <c r="AJ956" s="1193"/>
      <c r="AK956" s="1194"/>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5" customHeight="1">
      <c r="A957" s="51"/>
      <c r="B957" s="429"/>
      <c r="C957" s="428"/>
      <c r="D957" s="1499" t="s">
        <v>1802</v>
      </c>
      <c r="E957" s="1500"/>
      <c r="F957" s="1500"/>
      <c r="G957" s="1500"/>
      <c r="H957" s="1500"/>
      <c r="I957" s="1500"/>
      <c r="J957" s="1500"/>
      <c r="K957" s="1500"/>
      <c r="L957" s="1500"/>
      <c r="M957" s="1500"/>
      <c r="N957" s="1500"/>
      <c r="O957" s="1500"/>
      <c r="P957" s="1500"/>
      <c r="Q957" s="1500"/>
      <c r="R957" s="1500"/>
      <c r="S957" s="1500"/>
      <c r="T957" s="1500"/>
      <c r="U957" s="1500"/>
      <c r="V957" s="1500"/>
      <c r="W957" s="1500"/>
      <c r="X957" s="1500"/>
      <c r="Y957" s="1501"/>
      <c r="Z957" s="115"/>
      <c r="AA957" s="115"/>
      <c r="AB957" s="115"/>
      <c r="AC957" s="124"/>
      <c r="AD957" s="1193"/>
      <c r="AE957" s="1193"/>
      <c r="AF957" s="1193"/>
      <c r="AG957" s="1193"/>
      <c r="AH957" s="1193"/>
      <c r="AI957" s="1193"/>
      <c r="AJ957" s="1193"/>
      <c r="AK957" s="1194"/>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091" t="s">
        <v>1610</v>
      </c>
      <c r="E958" s="1092"/>
      <c r="F958" s="1092"/>
      <c r="G958" s="1092"/>
      <c r="H958" s="1092"/>
      <c r="I958" s="1092"/>
      <c r="J958" s="1092"/>
      <c r="K958" s="1092"/>
      <c r="L958" s="1092"/>
      <c r="M958" s="1092"/>
      <c r="N958" s="1092"/>
      <c r="O958" s="1092"/>
      <c r="P958" s="1092"/>
      <c r="Q958" s="1092"/>
      <c r="R958" s="1092"/>
      <c r="S958" s="1092"/>
      <c r="T958" s="1092"/>
      <c r="U958" s="1092"/>
      <c r="V958" s="1092"/>
      <c r="W958" s="1092"/>
      <c r="X958" s="1092"/>
      <c r="Y958" s="1093"/>
      <c r="Z958" s="127"/>
      <c r="AA958" s="1444" t="s">
        <v>723</v>
      </c>
      <c r="AB958" s="1445"/>
      <c r="AC958" s="128"/>
      <c r="AD958" s="1452">
        <f>ROUND(IF(AA958="yes",AD953*0.05,0),0)</f>
        <v>0</v>
      </c>
      <c r="AE958" s="1191"/>
      <c r="AF958" s="1191"/>
      <c r="AG958" s="1191"/>
      <c r="AH958" s="1191"/>
      <c r="AI958" s="1191"/>
      <c r="AJ958" s="1191"/>
      <c r="AK958" s="1192"/>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03" t="s">
        <v>1607</v>
      </c>
      <c r="E959" s="1104"/>
      <c r="F959" s="1104"/>
      <c r="G959" s="1104"/>
      <c r="H959" s="1104"/>
      <c r="I959" s="1104"/>
      <c r="J959" s="1104"/>
      <c r="K959" s="1104"/>
      <c r="L959" s="1104"/>
      <c r="M959" s="1104"/>
      <c r="N959" s="1104"/>
      <c r="O959" s="1104"/>
      <c r="P959" s="1104"/>
      <c r="Q959" s="1104"/>
      <c r="R959" s="1104"/>
      <c r="S959" s="1104"/>
      <c r="T959" s="1104"/>
      <c r="U959" s="1104"/>
      <c r="V959" s="1104"/>
      <c r="W959" s="1104"/>
      <c r="X959" s="1104"/>
      <c r="Y959" s="1105"/>
      <c r="Z959" s="115"/>
      <c r="AA959" s="115"/>
      <c r="AB959" s="115"/>
      <c r="AC959" s="124"/>
      <c r="AD959" s="1453"/>
      <c r="AE959" s="1193"/>
      <c r="AF959" s="1193"/>
      <c r="AG959" s="1193"/>
      <c r="AH959" s="1193"/>
      <c r="AI959" s="1193"/>
      <c r="AJ959" s="1193"/>
      <c r="AK959" s="1194"/>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03"/>
      <c r="E960" s="1104"/>
      <c r="F960" s="1104"/>
      <c r="G960" s="1104"/>
      <c r="H960" s="1104"/>
      <c r="I960" s="1104"/>
      <c r="J960" s="1104"/>
      <c r="K960" s="1104"/>
      <c r="L960" s="1104"/>
      <c r="M960" s="1104"/>
      <c r="N960" s="1104"/>
      <c r="O960" s="1104"/>
      <c r="P960" s="1104"/>
      <c r="Q960" s="1104"/>
      <c r="R960" s="1104"/>
      <c r="S960" s="1104"/>
      <c r="T960" s="1104"/>
      <c r="U960" s="1104"/>
      <c r="V960" s="1104"/>
      <c r="W960" s="1104"/>
      <c r="X960" s="1104"/>
      <c r="Y960" s="1105"/>
      <c r="Z960" s="115"/>
      <c r="AA960" s="115"/>
      <c r="AB960" s="115"/>
      <c r="AC960" s="124"/>
      <c r="AD960" s="1453"/>
      <c r="AE960" s="1193"/>
      <c r="AF960" s="1193"/>
      <c r="AG960" s="1193"/>
      <c r="AH960" s="1193"/>
      <c r="AI960" s="1193"/>
      <c r="AJ960" s="1193"/>
      <c r="AK960" s="1194"/>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03"/>
      <c r="E961" s="1104"/>
      <c r="F961" s="1104"/>
      <c r="G961" s="1104"/>
      <c r="H961" s="1104"/>
      <c r="I961" s="1104"/>
      <c r="J961" s="1104"/>
      <c r="K961" s="1104"/>
      <c r="L961" s="1104"/>
      <c r="M961" s="1104"/>
      <c r="N961" s="1104"/>
      <c r="O961" s="1104"/>
      <c r="P961" s="1104"/>
      <c r="Q961" s="1104"/>
      <c r="R961" s="1104"/>
      <c r="S961" s="1104"/>
      <c r="T961" s="1104"/>
      <c r="U961" s="1104"/>
      <c r="V961" s="1104"/>
      <c r="W961" s="1104"/>
      <c r="X961" s="1104"/>
      <c r="Y961" s="1105"/>
      <c r="Z961" s="115"/>
      <c r="AA961" s="115"/>
      <c r="AB961" s="115"/>
      <c r="AC961" s="124"/>
      <c r="AD961" s="1453"/>
      <c r="AE961" s="1193"/>
      <c r="AF961" s="1193"/>
      <c r="AG961" s="1193"/>
      <c r="AH961" s="1193"/>
      <c r="AI961" s="1193"/>
      <c r="AJ961" s="1193"/>
      <c r="AK961" s="1194"/>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03"/>
      <c r="E962" s="1104"/>
      <c r="F962" s="1104"/>
      <c r="G962" s="1104"/>
      <c r="H962" s="1104"/>
      <c r="I962" s="1104"/>
      <c r="J962" s="1104"/>
      <c r="K962" s="1104"/>
      <c r="L962" s="1104"/>
      <c r="M962" s="1104"/>
      <c r="N962" s="1104"/>
      <c r="O962" s="1104"/>
      <c r="P962" s="1104"/>
      <c r="Q962" s="1104"/>
      <c r="R962" s="1104"/>
      <c r="S962" s="1104"/>
      <c r="T962" s="1104"/>
      <c r="U962" s="1104"/>
      <c r="V962" s="1104"/>
      <c r="W962" s="1104"/>
      <c r="X962" s="1104"/>
      <c r="Y962" s="1105"/>
      <c r="Z962" s="115"/>
      <c r="AA962" s="115"/>
      <c r="AB962" s="115"/>
      <c r="AC962" s="124"/>
      <c r="AD962" s="1453"/>
      <c r="AE962" s="1193"/>
      <c r="AF962" s="1193"/>
      <c r="AG962" s="1193"/>
      <c r="AH962" s="1193"/>
      <c r="AI962" s="1193"/>
      <c r="AJ962" s="1193"/>
      <c r="AK962" s="1194"/>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03"/>
      <c r="E963" s="1104"/>
      <c r="F963" s="1104"/>
      <c r="G963" s="1104"/>
      <c r="H963" s="1104"/>
      <c r="I963" s="1104"/>
      <c r="J963" s="1104"/>
      <c r="K963" s="1104"/>
      <c r="L963" s="1104"/>
      <c r="M963" s="1104"/>
      <c r="N963" s="1104"/>
      <c r="O963" s="1104"/>
      <c r="P963" s="1104"/>
      <c r="Q963" s="1104"/>
      <c r="R963" s="1104"/>
      <c r="S963" s="1104"/>
      <c r="T963" s="1104"/>
      <c r="U963" s="1104"/>
      <c r="V963" s="1104"/>
      <c r="W963" s="1104"/>
      <c r="X963" s="1104"/>
      <c r="Y963" s="1105"/>
      <c r="Z963" s="115"/>
      <c r="AA963" s="115"/>
      <c r="AB963" s="115"/>
      <c r="AC963" s="124"/>
      <c r="AD963" s="1453"/>
      <c r="AE963" s="1193"/>
      <c r="AF963" s="1193"/>
      <c r="AG963" s="1193"/>
      <c r="AH963" s="1193"/>
      <c r="AI963" s="1193"/>
      <c r="AJ963" s="1193"/>
      <c r="AK963" s="1194"/>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06"/>
      <c r="E964" s="1107"/>
      <c r="F964" s="1107"/>
      <c r="G964" s="1107"/>
      <c r="H964" s="1107"/>
      <c r="I964" s="1107"/>
      <c r="J964" s="1107"/>
      <c r="K964" s="1107"/>
      <c r="L964" s="1107"/>
      <c r="M964" s="1107"/>
      <c r="N964" s="1107"/>
      <c r="O964" s="1107"/>
      <c r="P964" s="1107"/>
      <c r="Q964" s="1107"/>
      <c r="R964" s="1107"/>
      <c r="S964" s="1107"/>
      <c r="T964" s="1107"/>
      <c r="U964" s="1107"/>
      <c r="V964" s="1107"/>
      <c r="W964" s="1107"/>
      <c r="X964" s="1107"/>
      <c r="Y964" s="1108"/>
      <c r="Z964" s="11"/>
      <c r="AA964" s="11"/>
      <c r="AB964" s="11"/>
      <c r="AC964" s="119"/>
      <c r="AD964" s="1511"/>
      <c r="AE964" s="1512"/>
      <c r="AF964" s="1512"/>
      <c r="AG964" s="1512"/>
      <c r="AH964" s="1512"/>
      <c r="AI964" s="1512"/>
      <c r="AJ964" s="1512"/>
      <c r="AK964" s="1513"/>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091" t="s">
        <v>1609</v>
      </c>
      <c r="E965" s="1092"/>
      <c r="F965" s="1092"/>
      <c r="G965" s="1092"/>
      <c r="H965" s="1092"/>
      <c r="I965" s="1092"/>
      <c r="J965" s="1092"/>
      <c r="K965" s="1092"/>
      <c r="L965" s="1092"/>
      <c r="M965" s="1092"/>
      <c r="N965" s="1092"/>
      <c r="O965" s="1092"/>
      <c r="P965" s="1092"/>
      <c r="Q965" s="1092"/>
      <c r="R965" s="1092"/>
      <c r="S965" s="1092"/>
      <c r="T965" s="1092"/>
      <c r="U965" s="1092"/>
      <c r="V965" s="1092"/>
      <c r="W965" s="1092"/>
      <c r="X965" s="1092"/>
      <c r="Y965" s="1093"/>
      <c r="Z965" s="127"/>
      <c r="AA965" s="1444" t="s">
        <v>723</v>
      </c>
      <c r="AB965" s="1445"/>
      <c r="AC965" s="128"/>
      <c r="AD965" s="1191">
        <f>ROUND(IF(AA965="yes",AD953*0.07,0),0)</f>
        <v>0</v>
      </c>
      <c r="AE965" s="1191"/>
      <c r="AF965" s="1191"/>
      <c r="AG965" s="1191"/>
      <c r="AH965" s="1191"/>
      <c r="AI965" s="1191"/>
      <c r="AJ965" s="1191"/>
      <c r="AK965" s="1192"/>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094" t="s">
        <v>1608</v>
      </c>
      <c r="E966" s="1095"/>
      <c r="F966" s="1095"/>
      <c r="G966" s="1095"/>
      <c r="H966" s="1095"/>
      <c r="I966" s="1095"/>
      <c r="J966" s="1095"/>
      <c r="K966" s="1095"/>
      <c r="L966" s="1095"/>
      <c r="M966" s="1095"/>
      <c r="N966" s="1095"/>
      <c r="O966" s="1095"/>
      <c r="P966" s="1095"/>
      <c r="Q966" s="1095"/>
      <c r="R966" s="1095"/>
      <c r="S966" s="1095"/>
      <c r="T966" s="1095"/>
      <c r="U966" s="1095"/>
      <c r="V966" s="1095"/>
      <c r="W966" s="1095"/>
      <c r="X966" s="1095"/>
      <c r="Y966" s="1096"/>
      <c r="Z966" s="115"/>
      <c r="AA966" s="25"/>
      <c r="AB966" s="25"/>
      <c r="AC966" s="124"/>
      <c r="AD966" s="1193"/>
      <c r="AE966" s="1193"/>
      <c r="AF966" s="1193"/>
      <c r="AG966" s="1193"/>
      <c r="AH966" s="1193"/>
      <c r="AI966" s="1193"/>
      <c r="AJ966" s="1193"/>
      <c r="AK966" s="1194"/>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094"/>
      <c r="E967" s="1095"/>
      <c r="F967" s="1095"/>
      <c r="G967" s="1095"/>
      <c r="H967" s="1095"/>
      <c r="I967" s="1095"/>
      <c r="J967" s="1095"/>
      <c r="K967" s="1095"/>
      <c r="L967" s="1095"/>
      <c r="M967" s="1095"/>
      <c r="N967" s="1095"/>
      <c r="O967" s="1095"/>
      <c r="P967" s="1095"/>
      <c r="Q967" s="1095"/>
      <c r="R967" s="1095"/>
      <c r="S967" s="1095"/>
      <c r="T967" s="1095"/>
      <c r="U967" s="1095"/>
      <c r="V967" s="1095"/>
      <c r="W967" s="1095"/>
      <c r="X967" s="1095"/>
      <c r="Y967" s="1096"/>
      <c r="Z967" s="115"/>
      <c r="AA967" s="115"/>
      <c r="AB967" s="115"/>
      <c r="AC967" s="124"/>
      <c r="AD967" s="1193"/>
      <c r="AE967" s="1193"/>
      <c r="AF967" s="1193"/>
      <c r="AG967" s="1193"/>
      <c r="AH967" s="1193"/>
      <c r="AI967" s="1193"/>
      <c r="AJ967" s="1193"/>
      <c r="AK967" s="1194"/>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097"/>
      <c r="E968" s="1098"/>
      <c r="F968" s="1098"/>
      <c r="G968" s="1098"/>
      <c r="H968" s="1098"/>
      <c r="I968" s="1098"/>
      <c r="J968" s="1098"/>
      <c r="K968" s="1098"/>
      <c r="L968" s="1098"/>
      <c r="M968" s="1098"/>
      <c r="N968" s="1098"/>
      <c r="O968" s="1098"/>
      <c r="P968" s="1098"/>
      <c r="Q968" s="1098"/>
      <c r="R968" s="1098"/>
      <c r="S968" s="1098"/>
      <c r="T968" s="1098"/>
      <c r="U968" s="1098"/>
      <c r="V968" s="1098"/>
      <c r="W968" s="1098"/>
      <c r="X968" s="1098"/>
      <c r="Y968" s="1099"/>
      <c r="Z968" s="11"/>
      <c r="AA968" s="11"/>
      <c r="AB968" s="11"/>
      <c r="AC968" s="119"/>
      <c r="AD968" s="1512"/>
      <c r="AE968" s="1512"/>
      <c r="AF968" s="1512"/>
      <c r="AG968" s="1512"/>
      <c r="AH968" s="1512"/>
      <c r="AI968" s="1512"/>
      <c r="AJ968" s="1512"/>
      <c r="AK968" s="1513"/>
      <c r="AL968" s="105"/>
      <c r="AO968" s="61"/>
      <c r="AP968" s="61"/>
      <c r="AQ968" s="61"/>
      <c r="AR968" s="61"/>
      <c r="AS968" s="61"/>
    </row>
    <row r="969" spans="1:96" ht="12.75" customHeight="1">
      <c r="A969" s="51"/>
      <c r="B969" s="120"/>
      <c r="C969" s="121" t="s">
        <v>227</v>
      </c>
      <c r="D969" s="1091" t="s">
        <v>1611</v>
      </c>
      <c r="E969" s="1092"/>
      <c r="F969" s="1092"/>
      <c r="G969" s="1092"/>
      <c r="H969" s="1092"/>
      <c r="I969" s="1092"/>
      <c r="J969" s="1092"/>
      <c r="K969" s="1092"/>
      <c r="L969" s="1092"/>
      <c r="M969" s="1092"/>
      <c r="N969" s="1092"/>
      <c r="O969" s="1092"/>
      <c r="P969" s="1092"/>
      <c r="Q969" s="1092"/>
      <c r="R969" s="1092"/>
      <c r="S969" s="1092"/>
      <c r="T969" s="1092"/>
      <c r="U969" s="1092"/>
      <c r="V969" s="1092"/>
      <c r="W969" s="1092"/>
      <c r="X969" s="1092"/>
      <c r="Y969" s="1093"/>
      <c r="Z969" s="113"/>
      <c r="AA969" s="1515" t="s">
        <v>723</v>
      </c>
      <c r="AB969" s="1516"/>
      <c r="AC969" s="51"/>
      <c r="AD969" s="1452">
        <f>ROUND(IF(AA969="yes",AD953*0.02,0),0)</f>
        <v>0</v>
      </c>
      <c r="AE969" s="1191"/>
      <c r="AF969" s="1191"/>
      <c r="AG969" s="1191"/>
      <c r="AH969" s="1191"/>
      <c r="AI969" s="1191"/>
      <c r="AJ969" s="1191"/>
      <c r="AK969" s="1192"/>
      <c r="AL969" s="105"/>
      <c r="AO969" s="32"/>
      <c r="AP969" s="32"/>
      <c r="AQ969" s="32"/>
      <c r="AR969" s="32"/>
      <c r="AS969" s="32"/>
    </row>
    <row r="970" spans="1:96" s="743" customFormat="1" ht="12.75" customHeight="1">
      <c r="A970" s="51"/>
      <c r="B970" s="113"/>
      <c r="C970" s="114"/>
      <c r="D970" s="1097" t="s">
        <v>1612</v>
      </c>
      <c r="E970" s="1098"/>
      <c r="F970" s="1098"/>
      <c r="G970" s="1098"/>
      <c r="H970" s="1098"/>
      <c r="I970" s="1098"/>
      <c r="J970" s="1098"/>
      <c r="K970" s="1098"/>
      <c r="L970" s="1098"/>
      <c r="M970" s="1098"/>
      <c r="N970" s="1098"/>
      <c r="O970" s="1098"/>
      <c r="P970" s="1098"/>
      <c r="Q970" s="1098"/>
      <c r="R970" s="1098"/>
      <c r="S970" s="1098"/>
      <c r="T970" s="1098"/>
      <c r="U970" s="1098"/>
      <c r="V970" s="1098"/>
      <c r="W970" s="1098"/>
      <c r="X970" s="1098"/>
      <c r="Y970" s="1099"/>
      <c r="Z970" s="113"/>
      <c r="AA970" s="51"/>
      <c r="AB970" s="51"/>
      <c r="AC970" s="51"/>
      <c r="AD970" s="1453"/>
      <c r="AE970" s="1193"/>
      <c r="AF970" s="1193"/>
      <c r="AG970" s="1193"/>
      <c r="AH970" s="1193"/>
      <c r="AI970" s="1193"/>
      <c r="AJ970" s="1193"/>
      <c r="AK970" s="1194"/>
      <c r="AL970" s="105"/>
      <c r="AO970" s="945"/>
      <c r="AP970" s="945"/>
      <c r="AQ970" s="945"/>
      <c r="AR970" s="945"/>
      <c r="AS970" s="945"/>
    </row>
    <row r="971" spans="1:96" ht="12.75" customHeight="1">
      <c r="A971" s="51"/>
      <c r="B971" s="120"/>
      <c r="C971" s="121" t="s">
        <v>230</v>
      </c>
      <c r="D971" s="1091" t="s">
        <v>1613</v>
      </c>
      <c r="E971" s="1092"/>
      <c r="F971" s="1092"/>
      <c r="G971" s="1092"/>
      <c r="H971" s="1092"/>
      <c r="I971" s="1092"/>
      <c r="J971" s="1092"/>
      <c r="K971" s="1092"/>
      <c r="L971" s="1092"/>
      <c r="M971" s="1092"/>
      <c r="N971" s="1092"/>
      <c r="O971" s="1092"/>
      <c r="P971" s="1092"/>
      <c r="Q971" s="1092"/>
      <c r="R971" s="1092"/>
      <c r="S971" s="1092"/>
      <c r="T971" s="1092"/>
      <c r="U971" s="1092"/>
      <c r="V971" s="1092"/>
      <c r="W971" s="1092"/>
      <c r="X971" s="1092"/>
      <c r="Y971" s="1093"/>
      <c r="Z971" s="120"/>
      <c r="AA971" s="1444" t="s">
        <v>723</v>
      </c>
      <c r="AB971" s="1445"/>
      <c r="AC971" s="120"/>
      <c r="AD971" s="1452">
        <f>ROUND(IF(AA971="yes",AD953*0.02,0),0)</f>
        <v>0</v>
      </c>
      <c r="AE971" s="1191"/>
      <c r="AF971" s="1191"/>
      <c r="AG971" s="1191"/>
      <c r="AH971" s="1191"/>
      <c r="AI971" s="1191"/>
      <c r="AJ971" s="1191"/>
      <c r="AK971" s="1192"/>
      <c r="AL971" s="105"/>
    </row>
    <row r="972" spans="1:96" s="743" customFormat="1" ht="12.75" customHeight="1">
      <c r="A972" s="51"/>
      <c r="B972" s="113"/>
      <c r="C972" s="114"/>
      <c r="D972" s="1094" t="s">
        <v>1614</v>
      </c>
      <c r="E972" s="1095"/>
      <c r="F972" s="1095"/>
      <c r="G972" s="1095"/>
      <c r="H972" s="1095"/>
      <c r="I972" s="1095"/>
      <c r="J972" s="1095"/>
      <c r="K972" s="1095"/>
      <c r="L972" s="1095"/>
      <c r="M972" s="1095"/>
      <c r="N972" s="1095"/>
      <c r="O972" s="1095"/>
      <c r="P972" s="1095"/>
      <c r="Q972" s="1095"/>
      <c r="R972" s="1095"/>
      <c r="S972" s="1095"/>
      <c r="T972" s="1095"/>
      <c r="U972" s="1095"/>
      <c r="V972" s="1095"/>
      <c r="W972" s="1095"/>
      <c r="X972" s="1095"/>
      <c r="Y972" s="1096"/>
      <c r="Z972" s="113"/>
      <c r="AA972" s="25"/>
      <c r="AB972" s="25"/>
      <c r="AC972" s="115"/>
      <c r="AD972" s="1453"/>
      <c r="AE972" s="1193"/>
      <c r="AF972" s="1193"/>
      <c r="AG972" s="1193"/>
      <c r="AH972" s="1193"/>
      <c r="AI972" s="1193"/>
      <c r="AJ972" s="1193"/>
      <c r="AK972" s="1194"/>
      <c r="AL972" s="105"/>
    </row>
    <row r="973" spans="1:96" ht="12.75" customHeight="1">
      <c r="A973" s="51"/>
      <c r="B973" s="116"/>
      <c r="C973" s="117"/>
      <c r="D973" s="1097"/>
      <c r="E973" s="1098"/>
      <c r="F973" s="1098"/>
      <c r="G973" s="1098"/>
      <c r="H973" s="1098"/>
      <c r="I973" s="1098"/>
      <c r="J973" s="1098"/>
      <c r="K973" s="1098"/>
      <c r="L973" s="1098"/>
      <c r="M973" s="1098"/>
      <c r="N973" s="1098"/>
      <c r="O973" s="1098"/>
      <c r="P973" s="1098"/>
      <c r="Q973" s="1098"/>
      <c r="R973" s="1098"/>
      <c r="S973" s="1098"/>
      <c r="T973" s="1098"/>
      <c r="U973" s="1098"/>
      <c r="V973" s="1098"/>
      <c r="W973" s="1098"/>
      <c r="X973" s="1098"/>
      <c r="Y973" s="1099"/>
      <c r="Z973" s="118"/>
      <c r="AA973" s="11"/>
      <c r="AB973" s="11"/>
      <c r="AC973" s="119"/>
      <c r="AD973" s="1511"/>
      <c r="AE973" s="1512"/>
      <c r="AF973" s="1512"/>
      <c r="AG973" s="1512"/>
      <c r="AH973" s="1512"/>
      <c r="AI973" s="1512"/>
      <c r="AJ973" s="1512"/>
      <c r="AK973" s="1513"/>
      <c r="AL973" s="105"/>
    </row>
    <row r="974" spans="1:96" ht="12.75" customHeight="1">
      <c r="A974" s="51"/>
      <c r="B974" s="120"/>
      <c r="C974" s="121" t="s">
        <v>233</v>
      </c>
      <c r="D974" s="1091" t="s">
        <v>1615</v>
      </c>
      <c r="E974" s="1092"/>
      <c r="F974" s="1092"/>
      <c r="G974" s="1092"/>
      <c r="H974" s="1092"/>
      <c r="I974" s="1092"/>
      <c r="J974" s="1092"/>
      <c r="K974" s="1092"/>
      <c r="L974" s="1092"/>
      <c r="M974" s="1092"/>
      <c r="N974" s="1092"/>
      <c r="O974" s="1092"/>
      <c r="P974" s="1092"/>
      <c r="Q974" s="1092"/>
      <c r="R974" s="1092"/>
      <c r="S974" s="1092"/>
      <c r="T974" s="1092"/>
      <c r="U974" s="1092"/>
      <c r="V974" s="1092"/>
      <c r="W974" s="1092"/>
      <c r="X974" s="1092"/>
      <c r="Y974" s="1093"/>
      <c r="Z974" s="120"/>
      <c r="AA974" s="1444" t="s">
        <v>723</v>
      </c>
      <c r="AB974" s="1445"/>
      <c r="AC974" s="128"/>
      <c r="AD974" s="1452">
        <f>IF(AA974="yes",AD953*AN891,0)</f>
        <v>0</v>
      </c>
      <c r="AE974" s="1191"/>
      <c r="AF974" s="1191"/>
      <c r="AG974" s="1191"/>
      <c r="AH974" s="1191"/>
      <c r="AI974" s="1191"/>
      <c r="AJ974" s="1191"/>
      <c r="AK974" s="1192"/>
      <c r="AL974" s="105"/>
    </row>
    <row r="975" spans="1:96" ht="15" customHeight="1">
      <c r="A975" s="51"/>
      <c r="B975" s="113"/>
      <c r="C975" s="114"/>
      <c r="D975" s="1094" t="s">
        <v>1616</v>
      </c>
      <c r="E975" s="1095"/>
      <c r="F975" s="1095"/>
      <c r="G975" s="1095"/>
      <c r="H975" s="1095"/>
      <c r="I975" s="1095"/>
      <c r="J975" s="1095"/>
      <c r="K975" s="1095"/>
      <c r="L975" s="1095"/>
      <c r="M975" s="1095"/>
      <c r="N975" s="1095"/>
      <c r="O975" s="1095"/>
      <c r="P975" s="1095"/>
      <c r="Q975" s="1095"/>
      <c r="R975" s="1095"/>
      <c r="S975" s="1095"/>
      <c r="T975" s="1095"/>
      <c r="U975" s="1095"/>
      <c r="V975" s="1095"/>
      <c r="W975" s="1095"/>
      <c r="X975" s="1095"/>
      <c r="Y975" s="1096"/>
      <c r="Z975" s="113"/>
      <c r="AA975" s="115"/>
      <c r="AB975" s="115"/>
      <c r="AC975" s="124"/>
      <c r="AD975" s="1453"/>
      <c r="AE975" s="1193"/>
      <c r="AF975" s="1193"/>
      <c r="AG975" s="1193"/>
      <c r="AH975" s="1193"/>
      <c r="AI975" s="1193"/>
      <c r="AJ975" s="1193"/>
      <c r="AK975" s="1194"/>
      <c r="AL975" s="105"/>
    </row>
    <row r="976" spans="1:96" s="743" customFormat="1" ht="15" customHeight="1">
      <c r="A976" s="51"/>
      <c r="B976" s="113"/>
      <c r="C976" s="114"/>
      <c r="D976" s="1094"/>
      <c r="E976" s="1095"/>
      <c r="F976" s="1095"/>
      <c r="G976" s="1095"/>
      <c r="H976" s="1095"/>
      <c r="I976" s="1095"/>
      <c r="J976" s="1095"/>
      <c r="K976" s="1095"/>
      <c r="L976" s="1095"/>
      <c r="M976" s="1095"/>
      <c r="N976" s="1095"/>
      <c r="O976" s="1095"/>
      <c r="P976" s="1095"/>
      <c r="Q976" s="1095"/>
      <c r="R976" s="1095"/>
      <c r="S976" s="1095"/>
      <c r="T976" s="1095"/>
      <c r="U976" s="1095"/>
      <c r="V976" s="1095"/>
      <c r="W976" s="1095"/>
      <c r="X976" s="1095"/>
      <c r="Y976" s="1096"/>
      <c r="Z976" s="113"/>
      <c r="AA976" s="115"/>
      <c r="AB976" s="115"/>
      <c r="AC976" s="124"/>
      <c r="AD976" s="1453"/>
      <c r="AE976" s="1193"/>
      <c r="AF976" s="1193"/>
      <c r="AG976" s="1193"/>
      <c r="AH976" s="1193"/>
      <c r="AI976" s="1193"/>
      <c r="AJ976" s="1193"/>
      <c r="AK976" s="1194"/>
      <c r="AL976" s="105"/>
    </row>
    <row r="977" spans="1:38" ht="13">
      <c r="A977" s="51"/>
      <c r="B977" s="122"/>
      <c r="C977" s="123"/>
      <c r="D977" s="1094"/>
      <c r="E977" s="1095"/>
      <c r="F977" s="1095"/>
      <c r="G977" s="1095"/>
      <c r="H977" s="1095"/>
      <c r="I977" s="1095"/>
      <c r="J977" s="1095"/>
      <c r="K977" s="1095"/>
      <c r="L977" s="1095"/>
      <c r="M977" s="1095"/>
      <c r="N977" s="1095"/>
      <c r="O977" s="1095"/>
      <c r="P977" s="1095"/>
      <c r="Q977" s="1095"/>
      <c r="R977" s="1095"/>
      <c r="S977" s="1095"/>
      <c r="T977" s="1095"/>
      <c r="U977" s="1095"/>
      <c r="V977" s="1095"/>
      <c r="W977" s="1095"/>
      <c r="X977" s="1095"/>
      <c r="Y977" s="1096"/>
      <c r="Z977" s="118"/>
      <c r="AA977" s="11"/>
      <c r="AB977" s="11"/>
      <c r="AC977" s="119"/>
      <c r="AD977" s="1511"/>
      <c r="AE977" s="1512"/>
      <c r="AF977" s="1512"/>
      <c r="AG977" s="1512"/>
      <c r="AH977" s="1512"/>
      <c r="AI977" s="1512"/>
      <c r="AJ977" s="1512"/>
      <c r="AK977" s="1513"/>
      <c r="AL977" s="105"/>
    </row>
    <row r="978" spans="1:38" ht="12.75" customHeight="1">
      <c r="A978" s="51"/>
      <c r="B978" s="120"/>
      <c r="C978" s="121" t="s">
        <v>238</v>
      </c>
      <c r="D978" s="1109" t="s">
        <v>1617</v>
      </c>
      <c r="E978" s="1110"/>
      <c r="F978" s="1110"/>
      <c r="G978" s="1110"/>
      <c r="H978" s="1110"/>
      <c r="I978" s="1110"/>
      <c r="J978" s="1110"/>
      <c r="K978" s="1110"/>
      <c r="L978" s="1110"/>
      <c r="M978" s="1110"/>
      <c r="N978" s="1110"/>
      <c r="O978" s="1110"/>
      <c r="P978" s="1110"/>
      <c r="Q978" s="1110"/>
      <c r="R978" s="1110"/>
      <c r="S978" s="1110"/>
      <c r="T978" s="1110"/>
      <c r="U978" s="1110"/>
      <c r="V978" s="1110"/>
      <c r="W978" s="1110"/>
      <c r="X978" s="1110"/>
      <c r="Y978" s="1111"/>
      <c r="Z978" s="115"/>
      <c r="AA978" s="1515" t="s">
        <v>723</v>
      </c>
      <c r="AB978" s="1516"/>
      <c r="AC978" s="51"/>
      <c r="AD978" s="1549"/>
      <c r="AE978" s="1550"/>
      <c r="AF978" s="1550"/>
      <c r="AG978" s="1550"/>
      <c r="AH978" s="1550"/>
      <c r="AI978" s="1550"/>
      <c r="AJ978" s="1550"/>
      <c r="AK978" s="1551"/>
      <c r="AL978" s="105"/>
    </row>
    <row r="979" spans="1:38" ht="12.75" customHeight="1">
      <c r="A979" s="51"/>
      <c r="B979" s="122"/>
      <c r="C979" s="125"/>
      <c r="D979" s="1112"/>
      <c r="E979" s="1113"/>
      <c r="F979" s="1113"/>
      <c r="G979" s="1113"/>
      <c r="H979" s="1113"/>
      <c r="I979" s="1113"/>
      <c r="J979" s="1113"/>
      <c r="K979" s="1113"/>
      <c r="L979" s="1113"/>
      <c r="M979" s="1113"/>
      <c r="N979" s="1113"/>
      <c r="O979" s="1113"/>
      <c r="P979" s="1113"/>
      <c r="Q979" s="1113"/>
      <c r="R979" s="1113"/>
      <c r="S979" s="1113"/>
      <c r="T979" s="1113"/>
      <c r="U979" s="1113"/>
      <c r="V979" s="1113"/>
      <c r="W979" s="1113"/>
      <c r="X979" s="1113"/>
      <c r="Y979" s="1114"/>
      <c r="Z979" s="1225">
        <f>IF(AA978="yes","Please Select Type and Enter Amount:",0)</f>
        <v>0</v>
      </c>
      <c r="AA979" s="1225"/>
      <c r="AB979" s="1225"/>
      <c r="AC979" s="1226"/>
      <c r="AD979" s="1552"/>
      <c r="AE979" s="1553"/>
      <c r="AF979" s="1553"/>
      <c r="AG979" s="1553"/>
      <c r="AH979" s="1553"/>
      <c r="AI979" s="1553"/>
      <c r="AJ979" s="1553"/>
      <c r="AK979" s="1554"/>
      <c r="AL979" s="105"/>
    </row>
    <row r="980" spans="1:38" ht="12.75" customHeight="1">
      <c r="A980" s="51"/>
      <c r="B980" s="122"/>
      <c r="C980" s="125"/>
      <c r="D980" s="1094" t="s">
        <v>1618</v>
      </c>
      <c r="E980" s="1095"/>
      <c r="F980" s="1095"/>
      <c r="G980" s="1095"/>
      <c r="H980" s="1095"/>
      <c r="I980" s="1095"/>
      <c r="J980" s="1095"/>
      <c r="K980" s="1095"/>
      <c r="L980" s="1095"/>
      <c r="M980" s="1095"/>
      <c r="N980" s="1095"/>
      <c r="O980" s="1095"/>
      <c r="P980" s="1095"/>
      <c r="Q980" s="1095"/>
      <c r="R980" s="1095"/>
      <c r="S980" s="1095"/>
      <c r="T980" s="1095"/>
      <c r="U980" s="1095"/>
      <c r="V980" s="1095"/>
      <c r="W980" s="1095"/>
      <c r="X980" s="1095"/>
      <c r="Y980" s="1096"/>
      <c r="Z980" s="1224"/>
      <c r="AA980" s="1225"/>
      <c r="AB980" s="1225"/>
      <c r="AC980" s="1226"/>
      <c r="AD980" s="1552"/>
      <c r="AE980" s="1553"/>
      <c r="AF980" s="1553"/>
      <c r="AG980" s="1553"/>
      <c r="AH980" s="1553"/>
      <c r="AI980" s="1553"/>
      <c r="AJ980" s="1553"/>
      <c r="AK980" s="1554"/>
      <c r="AL980" s="105"/>
    </row>
    <row r="981" spans="1:38" s="743" customFormat="1" ht="13">
      <c r="A981" s="51"/>
      <c r="B981" s="122"/>
      <c r="C981" s="125"/>
      <c r="D981" s="1094"/>
      <c r="E981" s="1095"/>
      <c r="F981" s="1095"/>
      <c r="G981" s="1095"/>
      <c r="H981" s="1095"/>
      <c r="I981" s="1095"/>
      <c r="J981" s="1095"/>
      <c r="K981" s="1095"/>
      <c r="L981" s="1095"/>
      <c r="M981" s="1095"/>
      <c r="N981" s="1095"/>
      <c r="O981" s="1095"/>
      <c r="P981" s="1095"/>
      <c r="Q981" s="1095"/>
      <c r="R981" s="1095"/>
      <c r="S981" s="1095"/>
      <c r="T981" s="1095"/>
      <c r="U981" s="1095"/>
      <c r="V981" s="1095"/>
      <c r="W981" s="1095"/>
      <c r="X981" s="1095"/>
      <c r="Y981" s="1096"/>
      <c r="Z981" s="1224"/>
      <c r="AA981" s="1225"/>
      <c r="AB981" s="1225"/>
      <c r="AC981" s="1226"/>
      <c r="AD981" s="1552"/>
      <c r="AE981" s="1553"/>
      <c r="AF981" s="1553"/>
      <c r="AG981" s="1553"/>
      <c r="AH981" s="1553"/>
      <c r="AI981" s="1553"/>
      <c r="AJ981" s="1553"/>
      <c r="AK981" s="1554"/>
      <c r="AL981" s="105"/>
    </row>
    <row r="982" spans="1:38" ht="12.75" customHeight="1">
      <c r="A982" s="51"/>
      <c r="B982" s="122"/>
      <c r="C982" s="125"/>
      <c r="D982" s="1094"/>
      <c r="E982" s="1095"/>
      <c r="F982" s="1095"/>
      <c r="G982" s="1095"/>
      <c r="H982" s="1095"/>
      <c r="I982" s="1095"/>
      <c r="J982" s="1095"/>
      <c r="K982" s="1095"/>
      <c r="L982" s="1095"/>
      <c r="M982" s="1095"/>
      <c r="N982" s="1095"/>
      <c r="O982" s="1095"/>
      <c r="P982" s="1095"/>
      <c r="Q982" s="1095"/>
      <c r="R982" s="1095"/>
      <c r="S982" s="1095"/>
      <c r="T982" s="1095"/>
      <c r="U982" s="1095"/>
      <c r="V982" s="1095"/>
      <c r="W982" s="1095"/>
      <c r="X982" s="1095"/>
      <c r="Y982" s="1096"/>
      <c r="Z982" s="1224"/>
      <c r="AA982" s="1225"/>
      <c r="AB982" s="1225"/>
      <c r="AC982" s="1226"/>
      <c r="AD982" s="1552"/>
      <c r="AE982" s="1553"/>
      <c r="AF982" s="1553"/>
      <c r="AG982" s="1553"/>
      <c r="AH982" s="1553"/>
      <c r="AI982" s="1553"/>
      <c r="AJ982" s="1553"/>
      <c r="AK982" s="1554"/>
      <c r="AL982" s="105"/>
    </row>
    <row r="983" spans="1:38" ht="12.75" customHeight="1">
      <c r="A983" s="51"/>
      <c r="B983" s="122"/>
      <c r="C983" s="125"/>
      <c r="D983" s="949" t="s">
        <v>383</v>
      </c>
      <c r="E983" s="136"/>
      <c r="F983" s="136"/>
      <c r="G983" s="163"/>
      <c r="H983" s="7"/>
      <c r="J983" s="1558" t="s">
        <v>642</v>
      </c>
      <c r="K983" s="1559"/>
      <c r="L983" s="1559"/>
      <c r="M983" s="1559"/>
      <c r="N983" s="1559"/>
      <c r="O983" s="1559"/>
      <c r="P983" s="1559"/>
      <c r="Q983" s="1560"/>
      <c r="R983" s="7"/>
      <c r="S983" s="7"/>
      <c r="T983" s="164"/>
      <c r="U983" s="7"/>
      <c r="V983" s="1543" t="str">
        <f>IF(AA978="yes",(AD953*0.15),"")</f>
        <v/>
      </c>
      <c r="W983" s="1543"/>
      <c r="X983" s="1543"/>
      <c r="Y983" s="1544"/>
      <c r="Z983" s="1227"/>
      <c r="AA983" s="1228"/>
      <c r="AB983" s="1228"/>
      <c r="AC983" s="1229"/>
      <c r="AD983" s="1555"/>
      <c r="AE983" s="1556"/>
      <c r="AF983" s="1556"/>
      <c r="AG983" s="1556"/>
      <c r="AH983" s="1556"/>
      <c r="AI983" s="1556"/>
      <c r="AJ983" s="1556"/>
      <c r="AK983" s="1557"/>
      <c r="AL983" s="105"/>
    </row>
    <row r="984" spans="1:38" ht="12.75" customHeight="1">
      <c r="A984" s="51"/>
      <c r="B984" s="120"/>
      <c r="C984" s="121" t="s">
        <v>244</v>
      </c>
      <c r="D984" s="1091" t="s">
        <v>1619</v>
      </c>
      <c r="E984" s="1092"/>
      <c r="F984" s="1092"/>
      <c r="G984" s="1092"/>
      <c r="H984" s="1092"/>
      <c r="I984" s="1092"/>
      <c r="J984" s="1092"/>
      <c r="K984" s="1092"/>
      <c r="L984" s="1092"/>
      <c r="M984" s="1092"/>
      <c r="N984" s="1092"/>
      <c r="O984" s="1092"/>
      <c r="P984" s="1092"/>
      <c r="Q984" s="1092"/>
      <c r="R984" s="1092"/>
      <c r="S984" s="1092"/>
      <c r="T984" s="1092"/>
      <c r="U984" s="1092"/>
      <c r="V984" s="1092"/>
      <c r="W984" s="1092"/>
      <c r="X984" s="1092"/>
      <c r="Y984" s="1093"/>
      <c r="Z984" s="113"/>
      <c r="AA984" s="1515" t="s">
        <v>592</v>
      </c>
      <c r="AB984" s="1516"/>
      <c r="AC984" s="51"/>
      <c r="AD984" s="1549">
        <v>610532</v>
      </c>
      <c r="AE984" s="1550"/>
      <c r="AF984" s="1550"/>
      <c r="AG984" s="1550"/>
      <c r="AH984" s="1550"/>
      <c r="AI984" s="1550"/>
      <c r="AJ984" s="1550"/>
      <c r="AK984" s="1551"/>
      <c r="AL984" s="105"/>
    </row>
    <row r="985" spans="1:38" ht="12.75" customHeight="1">
      <c r="A985" s="51"/>
      <c r="B985" s="113"/>
      <c r="C985" s="114"/>
      <c r="D985" s="1094" t="s">
        <v>1620</v>
      </c>
      <c r="E985" s="1095"/>
      <c r="F985" s="1095"/>
      <c r="G985" s="1095"/>
      <c r="H985" s="1095"/>
      <c r="I985" s="1095"/>
      <c r="J985" s="1095"/>
      <c r="K985" s="1095"/>
      <c r="L985" s="1095"/>
      <c r="M985" s="1095"/>
      <c r="N985" s="1095"/>
      <c r="O985" s="1095"/>
      <c r="P985" s="1095"/>
      <c r="Q985" s="1095"/>
      <c r="R985" s="1095"/>
      <c r="S985" s="1095"/>
      <c r="T985" s="1095"/>
      <c r="U985" s="1095"/>
      <c r="V985" s="1095"/>
      <c r="W985" s="1095"/>
      <c r="X985" s="1095"/>
      <c r="Y985" s="1096"/>
      <c r="Z985" s="1547" t="str">
        <f>IF(AA984="yes","Please Enter Amount:",0)</f>
        <v>Please Enter Amount:</v>
      </c>
      <c r="AA985" s="1548"/>
      <c r="AB985" s="1548"/>
      <c r="AC985" s="1548"/>
      <c r="AD985" s="1552"/>
      <c r="AE985" s="1553"/>
      <c r="AF985" s="1553"/>
      <c r="AG985" s="1553"/>
      <c r="AH985" s="1553"/>
      <c r="AI985" s="1553"/>
      <c r="AJ985" s="1553"/>
      <c r="AK985" s="1554"/>
      <c r="AL985" s="105"/>
    </row>
    <row r="986" spans="1:38" s="743" customFormat="1" ht="12.75" customHeight="1">
      <c r="A986" s="51"/>
      <c r="B986" s="113"/>
      <c r="C986" s="114"/>
      <c r="D986" s="1094"/>
      <c r="E986" s="1095"/>
      <c r="F986" s="1095"/>
      <c r="G986" s="1095"/>
      <c r="H986" s="1095"/>
      <c r="I986" s="1095"/>
      <c r="J986" s="1095"/>
      <c r="K986" s="1095"/>
      <c r="L986" s="1095"/>
      <c r="M986" s="1095"/>
      <c r="N986" s="1095"/>
      <c r="O986" s="1095"/>
      <c r="P986" s="1095"/>
      <c r="Q986" s="1095"/>
      <c r="R986" s="1095"/>
      <c r="S986" s="1095"/>
      <c r="T986" s="1095"/>
      <c r="U986" s="1095"/>
      <c r="V986" s="1095"/>
      <c r="W986" s="1095"/>
      <c r="X986" s="1095"/>
      <c r="Y986" s="1096"/>
      <c r="Z986" s="1547"/>
      <c r="AA986" s="1548"/>
      <c r="AB986" s="1548"/>
      <c r="AC986" s="1548"/>
      <c r="AD986" s="1552"/>
      <c r="AE986" s="1553"/>
      <c r="AF986" s="1553"/>
      <c r="AG986" s="1553"/>
      <c r="AH986" s="1553"/>
      <c r="AI986" s="1553"/>
      <c r="AJ986" s="1553"/>
      <c r="AK986" s="1554"/>
      <c r="AL986" s="105"/>
    </row>
    <row r="987" spans="1:38" ht="12.75" customHeight="1">
      <c r="A987" s="51"/>
      <c r="B987" s="126"/>
      <c r="C987" s="125"/>
      <c r="D987" s="1097"/>
      <c r="E987" s="1098"/>
      <c r="F987" s="1098"/>
      <c r="G987" s="1098"/>
      <c r="H987" s="1098"/>
      <c r="I987" s="1098"/>
      <c r="J987" s="1098"/>
      <c r="K987" s="1098"/>
      <c r="L987" s="1098"/>
      <c r="M987" s="1098"/>
      <c r="N987" s="1098"/>
      <c r="O987" s="1098"/>
      <c r="P987" s="1098"/>
      <c r="Q987" s="1098"/>
      <c r="R987" s="1098"/>
      <c r="S987" s="1098"/>
      <c r="T987" s="1098"/>
      <c r="U987" s="1098"/>
      <c r="V987" s="1098"/>
      <c r="W987" s="1098"/>
      <c r="X987" s="1098"/>
      <c r="Y987" s="1099"/>
      <c r="Z987" s="1547"/>
      <c r="AA987" s="1548"/>
      <c r="AB987" s="1548"/>
      <c r="AC987" s="1548"/>
      <c r="AD987" s="1555"/>
      <c r="AE987" s="1556"/>
      <c r="AF987" s="1556"/>
      <c r="AG987" s="1556"/>
      <c r="AH987" s="1556"/>
      <c r="AI987" s="1556"/>
      <c r="AJ987" s="1556"/>
      <c r="AK987" s="1557"/>
      <c r="AL987" s="105"/>
    </row>
    <row r="988" spans="1:38" ht="12.75" customHeight="1">
      <c r="A988" s="51"/>
      <c r="B988" s="120"/>
      <c r="C988" s="121" t="s">
        <v>249</v>
      </c>
      <c r="D988" s="1091" t="s">
        <v>1621</v>
      </c>
      <c r="E988" s="1092"/>
      <c r="F988" s="1092"/>
      <c r="G988" s="1092"/>
      <c r="H988" s="1092"/>
      <c r="I988" s="1092"/>
      <c r="J988" s="1092"/>
      <c r="K988" s="1092"/>
      <c r="L988" s="1092"/>
      <c r="M988" s="1092"/>
      <c r="N988" s="1092"/>
      <c r="O988" s="1092"/>
      <c r="P988" s="1092"/>
      <c r="Q988" s="1092"/>
      <c r="R988" s="1092"/>
      <c r="S988" s="1092"/>
      <c r="T988" s="1092"/>
      <c r="U988" s="1092"/>
      <c r="V988" s="1092"/>
      <c r="W988" s="1092"/>
      <c r="X988" s="1092"/>
      <c r="Y988" s="1093"/>
      <c r="Z988" s="120"/>
      <c r="AA988" s="1444" t="s">
        <v>592</v>
      </c>
      <c r="AB988" s="1445"/>
      <c r="AC988" s="127"/>
      <c r="AD988" s="1452">
        <f>ROUND(IF(AA988="yes",(AD953*0.1),0),0)</f>
        <v>1952065</v>
      </c>
      <c r="AE988" s="1191"/>
      <c r="AF988" s="1191"/>
      <c r="AG988" s="1191"/>
      <c r="AH988" s="1191"/>
      <c r="AI988" s="1191"/>
      <c r="AJ988" s="1191"/>
      <c r="AK988" s="1192"/>
      <c r="AL988" s="105"/>
    </row>
    <row r="989" spans="1:38" s="743" customFormat="1" ht="12.75" customHeight="1">
      <c r="A989" s="51"/>
      <c r="B989" s="113"/>
      <c r="C989" s="114"/>
      <c r="D989" s="1094" t="s">
        <v>1622</v>
      </c>
      <c r="E989" s="1095"/>
      <c r="F989" s="1095"/>
      <c r="G989" s="1095"/>
      <c r="H989" s="1095"/>
      <c r="I989" s="1095"/>
      <c r="J989" s="1095"/>
      <c r="K989" s="1095"/>
      <c r="L989" s="1095"/>
      <c r="M989" s="1095"/>
      <c r="N989" s="1095"/>
      <c r="O989" s="1095"/>
      <c r="P989" s="1095"/>
      <c r="Q989" s="1095"/>
      <c r="R989" s="1095"/>
      <c r="S989" s="1095"/>
      <c r="T989" s="1095"/>
      <c r="U989" s="1095"/>
      <c r="V989" s="1095"/>
      <c r="W989" s="1095"/>
      <c r="X989" s="1095"/>
      <c r="Y989" s="1096"/>
      <c r="Z989" s="113"/>
      <c r="AA989" s="115"/>
      <c r="AB989" s="115"/>
      <c r="AC989" s="115"/>
      <c r="AD989" s="1453"/>
      <c r="AE989" s="1193"/>
      <c r="AF989" s="1193"/>
      <c r="AG989" s="1193"/>
      <c r="AH989" s="1193"/>
      <c r="AI989" s="1193"/>
      <c r="AJ989" s="1193"/>
      <c r="AK989" s="1194"/>
      <c r="AL989" s="105"/>
    </row>
    <row r="990" spans="1:38" ht="13">
      <c r="A990" s="51"/>
      <c r="B990" s="113"/>
      <c r="C990" s="114"/>
      <c r="D990" s="1097"/>
      <c r="E990" s="1098"/>
      <c r="F990" s="1098"/>
      <c r="G990" s="1098"/>
      <c r="H990" s="1098"/>
      <c r="I990" s="1098"/>
      <c r="J990" s="1098"/>
      <c r="K990" s="1098"/>
      <c r="L990" s="1098"/>
      <c r="M990" s="1098"/>
      <c r="N990" s="1098"/>
      <c r="O990" s="1098"/>
      <c r="P990" s="1098"/>
      <c r="Q990" s="1098"/>
      <c r="R990" s="1098"/>
      <c r="S990" s="1098"/>
      <c r="T990" s="1098"/>
      <c r="U990" s="1098"/>
      <c r="V990" s="1098"/>
      <c r="W990" s="1098"/>
      <c r="X990" s="1098"/>
      <c r="Y990" s="1099"/>
      <c r="Z990" s="113"/>
      <c r="AA990" s="115"/>
      <c r="AB990" s="115"/>
      <c r="AC990" s="115"/>
      <c r="AD990" s="1453"/>
      <c r="AE990" s="1193"/>
      <c r="AF990" s="1193"/>
      <c r="AG990" s="1193"/>
      <c r="AH990" s="1193"/>
      <c r="AI990" s="1193"/>
      <c r="AJ990" s="1193"/>
      <c r="AK990" s="1194"/>
      <c r="AL990" s="105"/>
    </row>
    <row r="991" spans="1:38" ht="12.75" customHeight="1">
      <c r="A991" s="51"/>
      <c r="B991" s="120"/>
      <c r="C991" s="555" t="s">
        <v>742</v>
      </c>
      <c r="D991" s="1091" t="s">
        <v>1623</v>
      </c>
      <c r="E991" s="1092"/>
      <c r="F991" s="1092"/>
      <c r="G991" s="1092"/>
      <c r="H991" s="1092"/>
      <c r="I991" s="1092"/>
      <c r="J991" s="1092"/>
      <c r="K991" s="1092"/>
      <c r="L991" s="1092"/>
      <c r="M991" s="1092"/>
      <c r="N991" s="1092"/>
      <c r="O991" s="1092"/>
      <c r="P991" s="1092"/>
      <c r="Q991" s="1092"/>
      <c r="R991" s="1092"/>
      <c r="S991" s="1092"/>
      <c r="T991" s="1092"/>
      <c r="U991" s="1092"/>
      <c r="V991" s="1092"/>
      <c r="W991" s="1092"/>
      <c r="X991" s="1092"/>
      <c r="Y991" s="1093"/>
      <c r="Z991" s="120"/>
      <c r="AA991" s="1444" t="s">
        <v>723</v>
      </c>
      <c r="AB991" s="1445"/>
      <c r="AC991" s="127"/>
      <c r="AD991" s="1452">
        <f>ROUND(IF(AA991="yes",(AD953*0.1),0),0)</f>
        <v>0</v>
      </c>
      <c r="AE991" s="1191"/>
      <c r="AF991" s="1191"/>
      <c r="AG991" s="1191"/>
      <c r="AH991" s="1191"/>
      <c r="AI991" s="1191"/>
      <c r="AJ991" s="1191"/>
      <c r="AK991" s="1192"/>
      <c r="AL991" s="105"/>
    </row>
    <row r="992" spans="1:38" s="706" customFormat="1" ht="12.75" customHeight="1">
      <c r="A992" s="51"/>
      <c r="B992" s="113"/>
      <c r="C992" s="114"/>
      <c r="D992" s="1094" t="s">
        <v>1624</v>
      </c>
      <c r="E992" s="1095"/>
      <c r="F992" s="1095"/>
      <c r="G992" s="1095"/>
      <c r="H992" s="1095"/>
      <c r="I992" s="1095"/>
      <c r="J992" s="1095"/>
      <c r="K992" s="1095"/>
      <c r="L992" s="1095"/>
      <c r="M992" s="1095"/>
      <c r="N992" s="1095"/>
      <c r="O992" s="1095"/>
      <c r="P992" s="1095"/>
      <c r="Q992" s="1095"/>
      <c r="R992" s="1095"/>
      <c r="S992" s="1095"/>
      <c r="T992" s="1095"/>
      <c r="U992" s="1095"/>
      <c r="V992" s="1095"/>
      <c r="W992" s="1095"/>
      <c r="X992" s="1095"/>
      <c r="Y992" s="1096"/>
      <c r="Z992" s="113"/>
      <c r="AA992" s="115"/>
      <c r="AB992" s="115"/>
      <c r="AC992" s="115"/>
      <c r="AD992" s="1453"/>
      <c r="AE992" s="1193"/>
      <c r="AF992" s="1193"/>
      <c r="AG992" s="1193"/>
      <c r="AH992" s="1193"/>
      <c r="AI992" s="1193"/>
      <c r="AJ992" s="1193"/>
      <c r="AK992" s="1194"/>
      <c r="AL992" s="105"/>
    </row>
    <row r="993" spans="1:38" ht="12.75" customHeight="1">
      <c r="A993" s="51"/>
      <c r="B993" s="113"/>
      <c r="C993" s="114"/>
      <c r="D993" s="1094"/>
      <c r="E993" s="1095"/>
      <c r="F993" s="1095"/>
      <c r="G993" s="1095"/>
      <c r="H993" s="1095"/>
      <c r="I993" s="1095"/>
      <c r="J993" s="1095"/>
      <c r="K993" s="1095"/>
      <c r="L993" s="1095"/>
      <c r="M993" s="1095"/>
      <c r="N993" s="1095"/>
      <c r="O993" s="1095"/>
      <c r="P993" s="1095"/>
      <c r="Q993" s="1095"/>
      <c r="R993" s="1095"/>
      <c r="S993" s="1095"/>
      <c r="T993" s="1095"/>
      <c r="U993" s="1095"/>
      <c r="V993" s="1095"/>
      <c r="W993" s="1095"/>
      <c r="X993" s="1095"/>
      <c r="Y993" s="1096"/>
      <c r="Z993" s="113"/>
      <c r="AA993" s="115"/>
      <c r="AB993" s="115"/>
      <c r="AC993" s="115"/>
      <c r="AD993" s="552"/>
      <c r="AE993" s="553"/>
      <c r="AF993" s="553"/>
      <c r="AG993" s="553"/>
      <c r="AH993" s="553"/>
      <c r="AI993" s="553"/>
      <c r="AJ993" s="553"/>
      <c r="AK993" s="554"/>
      <c r="AL993" s="105"/>
    </row>
    <row r="994" spans="1:38" ht="12.75" customHeight="1">
      <c r="A994" s="51"/>
      <c r="B994" s="113"/>
      <c r="C994" s="114"/>
      <c r="D994" s="1094"/>
      <c r="E994" s="1095"/>
      <c r="F994" s="1095"/>
      <c r="G994" s="1095"/>
      <c r="H994" s="1095"/>
      <c r="I994" s="1095"/>
      <c r="J994" s="1095"/>
      <c r="K994" s="1095"/>
      <c r="L994" s="1095"/>
      <c r="M994" s="1095"/>
      <c r="N994" s="1095"/>
      <c r="O994" s="1095"/>
      <c r="P994" s="1095"/>
      <c r="Q994" s="1095"/>
      <c r="R994" s="1095"/>
      <c r="S994" s="1095"/>
      <c r="T994" s="1095"/>
      <c r="U994" s="1095"/>
      <c r="V994" s="1095"/>
      <c r="W994" s="1095"/>
      <c r="X994" s="1095"/>
      <c r="Y994" s="1096"/>
      <c r="Z994" s="113"/>
      <c r="AA994" s="115"/>
      <c r="AB994" s="115"/>
      <c r="AC994" s="115"/>
      <c r="AD994" s="552"/>
      <c r="AE994" s="553"/>
      <c r="AF994" s="553"/>
      <c r="AG994" s="553"/>
      <c r="AH994" s="553"/>
      <c r="AI994" s="553"/>
      <c r="AJ994" s="553"/>
      <c r="AK994" s="554"/>
      <c r="AL994" s="105"/>
    </row>
    <row r="995" spans="1:38" ht="12.75" customHeight="1">
      <c r="A995" s="51"/>
      <c r="B995" s="113"/>
      <c r="C995" s="114"/>
      <c r="D995" s="1097"/>
      <c r="E995" s="1098"/>
      <c r="F995" s="1098"/>
      <c r="G995" s="1098"/>
      <c r="H995" s="1098"/>
      <c r="I995" s="1098"/>
      <c r="J995" s="1098"/>
      <c r="K995" s="1098"/>
      <c r="L995" s="1098"/>
      <c r="M995" s="1098"/>
      <c r="N995" s="1098"/>
      <c r="O995" s="1098"/>
      <c r="P995" s="1098"/>
      <c r="Q995" s="1098"/>
      <c r="R995" s="1098"/>
      <c r="S995" s="1098"/>
      <c r="T995" s="1098"/>
      <c r="U995" s="1098"/>
      <c r="V995" s="1098"/>
      <c r="W995" s="1098"/>
      <c r="X995" s="1098"/>
      <c r="Y995" s="1099"/>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091" t="s">
        <v>1628</v>
      </c>
      <c r="E996" s="1092"/>
      <c r="F996" s="1092"/>
      <c r="G996" s="1092"/>
      <c r="H996" s="1092"/>
      <c r="I996" s="1092"/>
      <c r="J996" s="1092"/>
      <c r="K996" s="1092"/>
      <c r="L996" s="1092"/>
      <c r="M996" s="1092"/>
      <c r="N996" s="1092"/>
      <c r="O996" s="1092"/>
      <c r="P996" s="1092"/>
      <c r="Q996" s="1092"/>
      <c r="R996" s="1092"/>
      <c r="S996" s="1092"/>
      <c r="T996" s="1092"/>
      <c r="U996" s="1092"/>
      <c r="V996" s="1092"/>
      <c r="W996" s="1092"/>
      <c r="X996" s="1092"/>
      <c r="Y996" s="1093"/>
      <c r="Z996" s="120"/>
      <c r="AA996" s="1237" t="str">
        <f>IF(X999&gt;0,"Yes","No")</f>
        <v>Yes</v>
      </c>
      <c r="AB996" s="1238"/>
      <c r="AC996" s="128"/>
      <c r="AD996" s="1239">
        <f>IF((X999=0),"",AO906*AD953)</f>
        <v>9565120.459999999</v>
      </c>
      <c r="AE996" s="1240"/>
      <c r="AF996" s="1240"/>
      <c r="AG996" s="1240"/>
      <c r="AH996" s="1240"/>
      <c r="AI996" s="1240"/>
      <c r="AJ996" s="1240"/>
      <c r="AK996" s="1241"/>
      <c r="AL996" s="105"/>
    </row>
    <row r="997" spans="1:38" s="743" customFormat="1" ht="12.75" customHeight="1">
      <c r="A997" s="51"/>
      <c r="B997" s="113"/>
      <c r="C997" s="726"/>
      <c r="D997" s="1094" t="s">
        <v>1627</v>
      </c>
      <c r="E997" s="1095"/>
      <c r="F997" s="1095"/>
      <c r="G997" s="1095"/>
      <c r="H997" s="1095"/>
      <c r="I997" s="1095"/>
      <c r="J997" s="1095"/>
      <c r="K997" s="1095"/>
      <c r="L997" s="1095"/>
      <c r="M997" s="1095"/>
      <c r="N997" s="1095"/>
      <c r="O997" s="1095"/>
      <c r="P997" s="1095"/>
      <c r="Q997" s="1095"/>
      <c r="R997" s="1095"/>
      <c r="S997" s="1095"/>
      <c r="T997" s="1095"/>
      <c r="U997" s="1095"/>
      <c r="V997" s="1095"/>
      <c r="W997" s="1095"/>
      <c r="X997" s="1095"/>
      <c r="Y997" s="1096"/>
      <c r="Z997" s="113"/>
      <c r="AA997" s="727"/>
      <c r="AB997" s="727"/>
      <c r="AC997" s="124"/>
      <c r="AD997" s="1242"/>
      <c r="AE997" s="1243"/>
      <c r="AF997" s="1243"/>
      <c r="AG997" s="1243"/>
      <c r="AH997" s="1243"/>
      <c r="AI997" s="1243"/>
      <c r="AJ997" s="1243"/>
      <c r="AK997" s="1244"/>
      <c r="AL997" s="105"/>
    </row>
    <row r="998" spans="1:38" ht="12.75" customHeight="1">
      <c r="A998" s="51"/>
      <c r="B998" s="113"/>
      <c r="C998" s="726"/>
      <c r="D998" s="1094"/>
      <c r="E998" s="1095"/>
      <c r="F998" s="1095"/>
      <c r="G998" s="1095"/>
      <c r="H998" s="1095"/>
      <c r="I998" s="1095"/>
      <c r="J998" s="1095"/>
      <c r="K998" s="1095"/>
      <c r="L998" s="1095"/>
      <c r="M998" s="1095"/>
      <c r="N998" s="1095"/>
      <c r="O998" s="1095"/>
      <c r="P998" s="1095"/>
      <c r="Q998" s="1095"/>
      <c r="R998" s="1095"/>
      <c r="S998" s="1095"/>
      <c r="T998" s="1095"/>
      <c r="U998" s="1095"/>
      <c r="V998" s="1095"/>
      <c r="W998" s="1095"/>
      <c r="X998" s="1095"/>
      <c r="Y998" s="1096"/>
      <c r="Z998" s="113"/>
      <c r="AA998" s="727"/>
      <c r="AB998" s="727"/>
      <c r="AC998" s="124"/>
      <c r="AD998" s="1242"/>
      <c r="AE998" s="1243"/>
      <c r="AF998" s="1243"/>
      <c r="AG998" s="1243"/>
      <c r="AH998" s="1243"/>
      <c r="AI998" s="1243"/>
      <c r="AJ998" s="1243"/>
      <c r="AK998" s="1244"/>
      <c r="AL998" s="105"/>
    </row>
    <row r="999" spans="1:38" ht="12.75" customHeight="1">
      <c r="A999" s="51"/>
      <c r="B999" s="118"/>
      <c r="C999" s="119"/>
      <c r="D999" s="207" t="s">
        <v>1082</v>
      </c>
      <c r="E999" s="208"/>
      <c r="F999" s="208"/>
      <c r="G999" s="208"/>
      <c r="H999" s="104"/>
      <c r="I999" s="1545">
        <f>AM905</f>
        <v>53</v>
      </c>
      <c r="J999" s="1546"/>
      <c r="K999" s="51"/>
      <c r="L999" s="104"/>
      <c r="M999" s="208"/>
      <c r="N999" s="208"/>
      <c r="O999" s="208"/>
      <c r="P999" s="208"/>
      <c r="Q999" s="208"/>
      <c r="R999" s="208"/>
      <c r="S999" s="208"/>
      <c r="T999" s="208"/>
      <c r="U999" s="208"/>
      <c r="V999" s="104"/>
      <c r="W999" s="209" t="s">
        <v>1083</v>
      </c>
      <c r="X999" s="1439">
        <f>AT614</f>
        <v>26</v>
      </c>
      <c r="Y999" s="1440"/>
      <c r="Z999" s="1227"/>
      <c r="AA999" s="1228"/>
      <c r="AB999" s="1228"/>
      <c r="AC999" s="1229"/>
      <c r="AD999" s="1245"/>
      <c r="AE999" s="1246"/>
      <c r="AF999" s="1246"/>
      <c r="AG999" s="1246"/>
      <c r="AH999" s="1246"/>
      <c r="AI999" s="1246"/>
      <c r="AJ999" s="1246"/>
      <c r="AK999" s="1247"/>
      <c r="AL999" s="105"/>
    </row>
    <row r="1000" spans="1:38" ht="12.75" customHeight="1">
      <c r="A1000" s="51"/>
      <c r="B1000" s="120"/>
      <c r="C1000" s="206" t="s">
        <v>1156</v>
      </c>
      <c r="D1000" s="1091" t="s">
        <v>1626</v>
      </c>
      <c r="E1000" s="1092"/>
      <c r="F1000" s="1092"/>
      <c r="G1000" s="1092"/>
      <c r="H1000" s="1092"/>
      <c r="I1000" s="1092"/>
      <c r="J1000" s="1092"/>
      <c r="K1000" s="1092"/>
      <c r="L1000" s="1092"/>
      <c r="M1000" s="1092"/>
      <c r="N1000" s="1092"/>
      <c r="O1000" s="1092"/>
      <c r="P1000" s="1092"/>
      <c r="Q1000" s="1092"/>
      <c r="R1000" s="1092"/>
      <c r="S1000" s="1092"/>
      <c r="T1000" s="1092"/>
      <c r="U1000" s="1092"/>
      <c r="V1000" s="1092"/>
      <c r="W1000" s="1092"/>
      <c r="X1000" s="1092"/>
      <c r="Y1000" s="1093"/>
      <c r="Z1000" s="113"/>
      <c r="AA1000" s="1237" t="str">
        <f>IF(X1003&gt;0,"Yes","No")</f>
        <v>Yes</v>
      </c>
      <c r="AB1000" s="1238"/>
      <c r="AC1000" s="124"/>
      <c r="AD1000" s="1239">
        <f>IF((X1003=0)," ",(2*AO907)*AD953)</f>
        <v>19520654</v>
      </c>
      <c r="AE1000" s="1240"/>
      <c r="AF1000" s="1240"/>
      <c r="AG1000" s="1240"/>
      <c r="AH1000" s="1240"/>
      <c r="AI1000" s="1240"/>
      <c r="AJ1000" s="1240"/>
      <c r="AK1000" s="1241"/>
      <c r="AL1000" s="105"/>
    </row>
    <row r="1001" spans="1:38" s="743" customFormat="1" ht="12.75" customHeight="1">
      <c r="A1001" s="51"/>
      <c r="B1001" s="113"/>
      <c r="C1001" s="726"/>
      <c r="D1001" s="1094" t="s">
        <v>1625</v>
      </c>
      <c r="E1001" s="1095"/>
      <c r="F1001" s="1095"/>
      <c r="G1001" s="1095"/>
      <c r="H1001" s="1095"/>
      <c r="I1001" s="1095"/>
      <c r="J1001" s="1095"/>
      <c r="K1001" s="1095"/>
      <c r="L1001" s="1095"/>
      <c r="M1001" s="1095"/>
      <c r="N1001" s="1095"/>
      <c r="O1001" s="1095"/>
      <c r="P1001" s="1095"/>
      <c r="Q1001" s="1095"/>
      <c r="R1001" s="1095"/>
      <c r="S1001" s="1095"/>
      <c r="T1001" s="1095"/>
      <c r="U1001" s="1095"/>
      <c r="V1001" s="1095"/>
      <c r="W1001" s="1095"/>
      <c r="X1001" s="1095"/>
      <c r="Y1001" s="1096"/>
      <c r="Z1001" s="113"/>
      <c r="AA1001" s="727"/>
      <c r="AB1001" s="727"/>
      <c r="AC1001" s="124"/>
      <c r="AD1001" s="1242"/>
      <c r="AE1001" s="1243"/>
      <c r="AF1001" s="1243"/>
      <c r="AG1001" s="1243"/>
      <c r="AH1001" s="1243"/>
      <c r="AI1001" s="1243"/>
      <c r="AJ1001" s="1243"/>
      <c r="AK1001" s="1244"/>
      <c r="AL1001" s="105"/>
    </row>
    <row r="1002" spans="1:38" ht="12.75" customHeight="1">
      <c r="A1002" s="51"/>
      <c r="B1002" s="113"/>
      <c r="C1002" s="124"/>
      <c r="D1002" s="1094"/>
      <c r="E1002" s="1095"/>
      <c r="F1002" s="1095"/>
      <c r="G1002" s="1095"/>
      <c r="H1002" s="1095"/>
      <c r="I1002" s="1095"/>
      <c r="J1002" s="1095"/>
      <c r="K1002" s="1095"/>
      <c r="L1002" s="1095"/>
      <c r="M1002" s="1095"/>
      <c r="N1002" s="1095"/>
      <c r="O1002" s="1095"/>
      <c r="P1002" s="1095"/>
      <c r="Q1002" s="1095"/>
      <c r="R1002" s="1095"/>
      <c r="S1002" s="1095"/>
      <c r="T1002" s="1095"/>
      <c r="U1002" s="1095"/>
      <c r="V1002" s="1095"/>
      <c r="W1002" s="1095"/>
      <c r="X1002" s="1095"/>
      <c r="Y1002" s="1096"/>
      <c r="Z1002" s="1224"/>
      <c r="AA1002" s="1225"/>
      <c r="AB1002" s="1225"/>
      <c r="AC1002" s="1226"/>
      <c r="AD1002" s="1242"/>
      <c r="AE1002" s="1243"/>
      <c r="AF1002" s="1243"/>
      <c r="AG1002" s="1243"/>
      <c r="AH1002" s="1243"/>
      <c r="AI1002" s="1243"/>
      <c r="AJ1002" s="1243"/>
      <c r="AK1002" s="1244"/>
      <c r="AL1002" s="105"/>
    </row>
    <row r="1003" spans="1:38" ht="12.75" customHeight="1">
      <c r="A1003" s="51"/>
      <c r="B1003" s="118"/>
      <c r="C1003" s="119"/>
      <c r="D1003" s="207" t="s">
        <v>1082</v>
      </c>
      <c r="E1003" s="208"/>
      <c r="F1003" s="208"/>
      <c r="G1003" s="208"/>
      <c r="H1003" s="208"/>
      <c r="I1003" s="1545">
        <f>AM905</f>
        <v>53</v>
      </c>
      <c r="J1003" s="1546"/>
      <c r="K1003" s="51"/>
      <c r="L1003" s="208"/>
      <c r="M1003" s="208"/>
      <c r="N1003" s="208"/>
      <c r="O1003" s="208"/>
      <c r="P1003" s="208"/>
      <c r="Q1003" s="208"/>
      <c r="R1003" s="208"/>
      <c r="S1003" s="208"/>
      <c r="T1003" s="208"/>
      <c r="U1003" s="208"/>
      <c r="V1003" s="208"/>
      <c r="W1003" s="209" t="s">
        <v>1084</v>
      </c>
      <c r="X1003" s="1439">
        <f>AX614</f>
        <v>27</v>
      </c>
      <c r="Y1003" s="1440"/>
      <c r="Z1003" s="1227"/>
      <c r="AA1003" s="1228"/>
      <c r="AB1003" s="1228"/>
      <c r="AC1003" s="1229"/>
      <c r="AD1003" s="1245"/>
      <c r="AE1003" s="1246"/>
      <c r="AF1003" s="1246"/>
      <c r="AG1003" s="1246"/>
      <c r="AH1003" s="1246"/>
      <c r="AI1003" s="1246"/>
      <c r="AJ1003" s="1246"/>
      <c r="AK1003" s="1247"/>
      <c r="AL1003" s="105"/>
    </row>
    <row r="1004" spans="1:38" ht="12.75" customHeight="1">
      <c r="A1004" s="51"/>
      <c r="B1004" s="161"/>
      <c r="C1004" s="162"/>
      <c r="D1004" s="1535" t="s">
        <v>560</v>
      </c>
      <c r="E1004" s="1535"/>
      <c r="F1004" s="1535"/>
      <c r="G1004" s="1535"/>
      <c r="H1004" s="1535"/>
      <c r="I1004" s="1535"/>
      <c r="J1004" s="1535"/>
      <c r="K1004" s="1535"/>
      <c r="L1004" s="1535"/>
      <c r="M1004" s="1535"/>
      <c r="N1004" s="1535"/>
      <c r="O1004" s="1535"/>
      <c r="P1004" s="1535"/>
      <c r="Q1004" s="1535"/>
      <c r="R1004" s="1535"/>
      <c r="S1004" s="1535"/>
      <c r="T1004" s="1535"/>
      <c r="U1004" s="1535"/>
      <c r="V1004" s="1535"/>
      <c r="W1004" s="1535"/>
      <c r="X1004" s="1535"/>
      <c r="Y1004" s="1535"/>
      <c r="Z1004" s="1535"/>
      <c r="AA1004" s="1535"/>
      <c r="AB1004" s="1535"/>
      <c r="AC1004" s="1536"/>
      <c r="AD1004" s="1449">
        <f>SUM(AD953:AK1003)</f>
        <v>55073156.460000001</v>
      </c>
      <c r="AE1004" s="1450"/>
      <c r="AF1004" s="1450"/>
      <c r="AG1004" s="1450"/>
      <c r="AH1004" s="1450"/>
      <c r="AI1004" s="1450"/>
      <c r="AJ1004" s="1450"/>
      <c r="AK1004" s="1451"/>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88"/>
      <c r="Y1007" s="1588"/>
      <c r="Z1007" s="1588"/>
      <c r="AA1007" s="1588"/>
      <c r="AB1007" s="1588"/>
      <c r="AC1007" s="1588"/>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89"/>
      <c r="Y1008" s="1589"/>
      <c r="Z1008" s="1589"/>
      <c r="AA1008" s="1589"/>
      <c r="AB1008" s="1589"/>
      <c r="AC1008" s="1589"/>
      <c r="AD1008" s="345"/>
      <c r="AE1008" s="345"/>
      <c r="AF1008" s="345"/>
      <c r="AG1008" s="345"/>
      <c r="AH1008" s="345"/>
      <c r="AI1008" s="345"/>
      <c r="AJ1008" s="345"/>
      <c r="AK1008" s="345"/>
      <c r="AL1008" s="105"/>
    </row>
    <row r="1009" spans="1:38" ht="12.75" customHeight="1">
      <c r="A1009" s="51"/>
      <c r="B1009" s="115"/>
      <c r="C1009" s="348"/>
      <c r="D1009" s="1187"/>
      <c r="E1009" s="1187"/>
      <c r="F1009" s="1187"/>
      <c r="G1009" s="1187"/>
      <c r="H1009" s="1187"/>
      <c r="I1009" s="1187"/>
      <c r="J1009" s="1187"/>
      <c r="K1009" s="1187"/>
      <c r="L1009" s="1187"/>
      <c r="M1009" s="1187"/>
      <c r="N1009" s="1187"/>
      <c r="O1009" s="1187"/>
      <c r="P1009" s="1187"/>
      <c r="Q1009" s="1187"/>
      <c r="R1009" s="1187"/>
      <c r="S1009" s="1187"/>
      <c r="T1009" s="1187"/>
      <c r="U1009" s="1187"/>
      <c r="V1009" s="1187"/>
      <c r="W1009" s="1187"/>
      <c r="X1009" s="1187"/>
      <c r="Y1009" s="1187"/>
      <c r="Z1009" s="1187"/>
      <c r="AA1009" s="1187"/>
      <c r="AB1009" s="1187"/>
      <c r="AC1009" s="1187"/>
      <c r="AD1009" s="1187"/>
      <c r="AE1009" s="1187"/>
      <c r="AF1009" s="1187"/>
      <c r="AG1009" s="1187"/>
      <c r="AH1009" s="1187"/>
      <c r="AI1009" s="1187"/>
      <c r="AJ1009" s="1187"/>
      <c r="AK1009" s="1187"/>
      <c r="AL1009" s="105"/>
    </row>
    <row r="1010" spans="1:38" ht="12.75" customHeight="1">
      <c r="A1010" s="51"/>
      <c r="B1010" s="115"/>
      <c r="C1010" s="348"/>
      <c r="D1010" s="1187"/>
      <c r="E1010" s="1187"/>
      <c r="F1010" s="1187"/>
      <c r="G1010" s="1187"/>
      <c r="H1010" s="1187"/>
      <c r="I1010" s="1187"/>
      <c r="J1010" s="1187"/>
      <c r="K1010" s="1187"/>
      <c r="L1010" s="1187"/>
      <c r="M1010" s="1187"/>
      <c r="N1010" s="1187"/>
      <c r="O1010" s="1187"/>
      <c r="P1010" s="1187"/>
      <c r="Q1010" s="1187"/>
      <c r="R1010" s="1187"/>
      <c r="S1010" s="1187"/>
      <c r="T1010" s="1187"/>
      <c r="U1010" s="1187"/>
      <c r="V1010" s="1187"/>
      <c r="W1010" s="1187"/>
      <c r="X1010" s="1187"/>
      <c r="Y1010" s="1187"/>
      <c r="Z1010" s="1187"/>
      <c r="AA1010" s="1187"/>
      <c r="AB1010" s="1187"/>
      <c r="AC1010" s="1187"/>
      <c r="AD1010" s="1187"/>
      <c r="AE1010" s="1187"/>
      <c r="AF1010" s="1187"/>
      <c r="AG1010" s="1187"/>
      <c r="AH1010" s="1187"/>
      <c r="AI1010" s="1187"/>
      <c r="AJ1010" s="1187"/>
      <c r="AK1010" s="1187"/>
      <c r="AL1010" s="105"/>
    </row>
    <row r="1011" spans="1:38" ht="12.75" customHeight="1">
      <c r="A1011" s="51"/>
      <c r="B1011" s="115"/>
      <c r="C1011" s="348"/>
      <c r="D1011" s="1187"/>
      <c r="E1011" s="1187"/>
      <c r="F1011" s="1187"/>
      <c r="G1011" s="1187"/>
      <c r="H1011" s="1187"/>
      <c r="I1011" s="1187"/>
      <c r="J1011" s="1187"/>
      <c r="K1011" s="1187"/>
      <c r="L1011" s="1187"/>
      <c r="M1011" s="1187"/>
      <c r="N1011" s="1187"/>
      <c r="O1011" s="1187"/>
      <c r="P1011" s="1187"/>
      <c r="Q1011" s="1187"/>
      <c r="R1011" s="1187"/>
      <c r="S1011" s="1187"/>
      <c r="T1011" s="1187"/>
      <c r="U1011" s="1187"/>
      <c r="V1011" s="1187"/>
      <c r="W1011" s="1187"/>
      <c r="X1011" s="1187"/>
      <c r="Y1011" s="1187"/>
      <c r="Z1011" s="1187"/>
      <c r="AA1011" s="1187"/>
      <c r="AB1011" s="1187"/>
      <c r="AC1011" s="1187"/>
      <c r="AD1011" s="1187"/>
      <c r="AE1011" s="1187"/>
      <c r="AF1011" s="1187"/>
      <c r="AG1011" s="1187"/>
      <c r="AH1011" s="1187"/>
      <c r="AI1011" s="1187"/>
      <c r="AJ1011" s="1187"/>
      <c r="AK1011" s="1187"/>
      <c r="AL1011" s="105"/>
    </row>
    <row r="1012" spans="1:38" ht="12.5" customHeight="1">
      <c r="A1012" s="51"/>
      <c r="B1012" s="1599"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599"/>
      <c r="D1012" s="1599"/>
      <c r="E1012" s="1599"/>
      <c r="F1012" s="1599"/>
      <c r="G1012" s="1599"/>
      <c r="H1012" s="1599"/>
      <c r="I1012" s="1599"/>
      <c r="J1012" s="1599"/>
      <c r="K1012" s="1599"/>
      <c r="L1012" s="1599"/>
      <c r="M1012" s="1599"/>
      <c r="N1012" s="1599"/>
      <c r="O1012" s="1599"/>
      <c r="P1012" s="1599"/>
      <c r="Q1012" s="1599"/>
      <c r="R1012" s="1599"/>
      <c r="S1012" s="1599"/>
      <c r="T1012" s="1599"/>
      <c r="U1012" s="1599"/>
      <c r="V1012" s="1599"/>
      <c r="W1012" s="1599"/>
      <c r="X1012" s="1599"/>
      <c r="Y1012" s="1599"/>
      <c r="Z1012" s="1599"/>
      <c r="AA1012" s="1599"/>
      <c r="AB1012" s="1599"/>
      <c r="AC1012" s="1599"/>
      <c r="AD1012" s="1599"/>
      <c r="AE1012" s="1599"/>
      <c r="AF1012" s="1599"/>
      <c r="AG1012" s="1599"/>
      <c r="AH1012" s="1599"/>
      <c r="AI1012" s="1599"/>
      <c r="AJ1012" s="1599"/>
      <c r="AK1012" s="1599"/>
      <c r="AL1012" s="105"/>
    </row>
    <row r="1013" spans="1:38" ht="12.5" customHeight="1">
      <c r="A1013" s="131"/>
      <c r="B1013" s="1599"/>
      <c r="C1013" s="1599"/>
      <c r="D1013" s="1599"/>
      <c r="E1013" s="1599"/>
      <c r="F1013" s="1599"/>
      <c r="G1013" s="1599"/>
      <c r="H1013" s="1599"/>
      <c r="I1013" s="1599"/>
      <c r="J1013" s="1599"/>
      <c r="K1013" s="1599"/>
      <c r="L1013" s="1599"/>
      <c r="M1013" s="1599"/>
      <c r="N1013" s="1599"/>
      <c r="O1013" s="1599"/>
      <c r="P1013" s="1599"/>
      <c r="Q1013" s="1599"/>
      <c r="R1013" s="1599"/>
      <c r="S1013" s="1599"/>
      <c r="T1013" s="1599"/>
      <c r="U1013" s="1599"/>
      <c r="V1013" s="1599"/>
      <c r="W1013" s="1599"/>
      <c r="X1013" s="1599"/>
      <c r="Y1013" s="1599"/>
      <c r="Z1013" s="1599"/>
      <c r="AA1013" s="1599"/>
      <c r="AB1013" s="1599"/>
      <c r="AC1013" s="1599"/>
      <c r="AD1013" s="1599"/>
      <c r="AE1013" s="1599"/>
      <c r="AF1013" s="1599"/>
      <c r="AG1013" s="1599"/>
      <c r="AH1013" s="1599"/>
      <c r="AI1013" s="1599"/>
      <c r="AJ1013" s="1599"/>
      <c r="AK1013" s="1599"/>
      <c r="AL1013" s="105"/>
    </row>
    <row r="1014" spans="1:38" ht="12.5" customHeight="1">
      <c r="A1014" s="131"/>
      <c r="B1014" s="1598">
        <f>IF(ISNA(IF((AD978&gt;(AD953*0.15)),"(f) cannot be greater than 15% of unadjusted eligible basis.",0)),"",(IF((AD978&gt;(AD953*0.15)),"(f) cannot be greater than 15% of unadjusted eligible basis.",0)))</f>
        <v>0</v>
      </c>
      <c r="C1014" s="1598"/>
      <c r="D1014" s="1598"/>
      <c r="E1014" s="1598"/>
      <c r="F1014" s="1598"/>
      <c r="G1014" s="1598"/>
      <c r="H1014" s="1598"/>
      <c r="I1014" s="1598"/>
      <c r="J1014" s="1598"/>
      <c r="K1014" s="1598"/>
      <c r="L1014" s="1598"/>
      <c r="M1014" s="1598"/>
      <c r="N1014" s="1598"/>
      <c r="O1014" s="1598"/>
      <c r="P1014" s="1598"/>
      <c r="Q1014" s="1598"/>
      <c r="R1014" s="1598"/>
      <c r="S1014" s="1598"/>
      <c r="T1014" s="1598"/>
      <c r="U1014" s="1598"/>
      <c r="V1014" s="1598"/>
      <c r="W1014" s="1598"/>
      <c r="X1014" s="1598"/>
      <c r="Y1014" s="1598"/>
      <c r="Z1014" s="1598"/>
      <c r="AA1014" s="1598"/>
      <c r="AB1014" s="1598"/>
      <c r="AC1014" s="1598"/>
      <c r="AD1014" s="1598"/>
      <c r="AE1014" s="1598"/>
      <c r="AF1014" s="1598"/>
      <c r="AG1014" s="1598"/>
      <c r="AH1014" s="1598"/>
      <c r="AI1014" s="1598"/>
      <c r="AJ1014" s="1598"/>
      <c r="AK1014" s="1598"/>
      <c r="AL1014" s="105"/>
    </row>
    <row r="1015" spans="1:38" ht="12.5" customHeight="1" thickBot="1">
      <c r="A1015" s="1565" t="s">
        <v>876</v>
      </c>
      <c r="B1015" s="1565"/>
      <c r="C1015" s="1565"/>
      <c r="D1015" s="1565"/>
      <c r="E1015" s="1565"/>
      <c r="F1015" s="1565"/>
      <c r="G1015" s="1565"/>
      <c r="H1015" s="1565"/>
      <c r="I1015" s="1565"/>
      <c r="J1015" s="1565"/>
      <c r="K1015" s="1565"/>
      <c r="L1015" s="1565"/>
      <c r="M1015" s="1565"/>
      <c r="N1015" s="1565"/>
      <c r="O1015" s="1565"/>
      <c r="P1015" s="1565"/>
      <c r="Q1015" s="1565"/>
      <c r="R1015" s="1565"/>
      <c r="S1015" s="1565"/>
      <c r="T1015" s="1565"/>
      <c r="U1015" s="1565"/>
      <c r="V1015" s="1565"/>
      <c r="W1015" s="1565"/>
      <c r="X1015" s="1565"/>
      <c r="Y1015" s="1565"/>
      <c r="Z1015" s="1565"/>
      <c r="AA1015" s="1565"/>
      <c r="AB1015" s="1565"/>
      <c r="AC1015" s="1565"/>
      <c r="AD1015" s="1565"/>
      <c r="AE1015" s="1565"/>
      <c r="AF1015" s="1565"/>
      <c r="AG1015" s="1565"/>
      <c r="AH1015" s="1565"/>
      <c r="AI1015" s="1565"/>
      <c r="AJ1015" s="1565"/>
      <c r="AK1015" s="1565"/>
      <c r="AL1015" s="1565"/>
    </row>
    <row r="1016" spans="1:38" ht="12.5"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5"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5"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5" customHeight="1">
      <c r="A1019" s="1116" t="s">
        <v>642</v>
      </c>
      <c r="B1019" s="1116"/>
      <c r="C1019" s="13">
        <v>1</v>
      </c>
      <c r="D1019" s="980" t="s">
        <v>1264</v>
      </c>
      <c r="E1019" s="980"/>
      <c r="F1019" s="980"/>
      <c r="G1019" s="980"/>
      <c r="H1019" s="980"/>
      <c r="I1019" s="980"/>
      <c r="J1019" s="980"/>
      <c r="K1019" s="980"/>
      <c r="L1019" s="980"/>
      <c r="M1019" s="980"/>
      <c r="N1019" s="980"/>
      <c r="O1019" s="980"/>
      <c r="P1019" s="980"/>
      <c r="Q1019" s="980"/>
      <c r="R1019" s="980"/>
      <c r="S1019" s="980"/>
      <c r="T1019" s="980"/>
      <c r="U1019" s="980"/>
      <c r="V1019" s="980"/>
      <c r="W1019" s="980"/>
      <c r="X1019" s="980"/>
      <c r="Y1019" s="980"/>
      <c r="Z1019" s="980"/>
      <c r="AA1019" s="980"/>
      <c r="AB1019" s="980"/>
      <c r="AC1019" s="980"/>
      <c r="AD1019" s="980"/>
      <c r="AE1019" s="980"/>
      <c r="AF1019" s="980"/>
      <c r="AG1019" s="980"/>
      <c r="AH1019" s="980"/>
      <c r="AI1019" s="980"/>
      <c r="AJ1019" s="980"/>
      <c r="AK1019" s="980"/>
      <c r="AL1019" s="134"/>
    </row>
    <row r="1020" spans="1:38" ht="12.5" customHeight="1">
      <c r="A1020" s="243"/>
      <c r="B1020" s="243"/>
      <c r="C1020" s="13"/>
      <c r="D1020" s="980"/>
      <c r="E1020" s="980"/>
      <c r="F1020" s="980"/>
      <c r="G1020" s="980"/>
      <c r="H1020" s="980"/>
      <c r="I1020" s="980"/>
      <c r="J1020" s="980"/>
      <c r="K1020" s="980"/>
      <c r="L1020" s="980"/>
      <c r="M1020" s="980"/>
      <c r="N1020" s="980"/>
      <c r="O1020" s="980"/>
      <c r="P1020" s="980"/>
      <c r="Q1020" s="980"/>
      <c r="R1020" s="980"/>
      <c r="S1020" s="980"/>
      <c r="T1020" s="980"/>
      <c r="U1020" s="980"/>
      <c r="V1020" s="980"/>
      <c r="W1020" s="980"/>
      <c r="X1020" s="980"/>
      <c r="Y1020" s="980"/>
      <c r="Z1020" s="980"/>
      <c r="AA1020" s="980"/>
      <c r="AB1020" s="980"/>
      <c r="AC1020" s="980"/>
      <c r="AD1020" s="980"/>
      <c r="AE1020" s="980"/>
      <c r="AF1020" s="980"/>
      <c r="AG1020" s="980"/>
      <c r="AH1020" s="980"/>
      <c r="AI1020" s="980"/>
      <c r="AJ1020" s="980"/>
      <c r="AK1020" s="980"/>
      <c r="AL1020" s="134"/>
    </row>
    <row r="1021" spans="1:38" ht="12.5" customHeight="1">
      <c r="A1021" s="243"/>
      <c r="B1021" s="243"/>
      <c r="C1021" s="13"/>
      <c r="D1021" s="980"/>
      <c r="E1021" s="980"/>
      <c r="F1021" s="980"/>
      <c r="G1021" s="980"/>
      <c r="H1021" s="980"/>
      <c r="I1021" s="980"/>
      <c r="J1021" s="980"/>
      <c r="K1021" s="980"/>
      <c r="L1021" s="980"/>
      <c r="M1021" s="980"/>
      <c r="N1021" s="980"/>
      <c r="O1021" s="980"/>
      <c r="P1021" s="980"/>
      <c r="Q1021" s="980"/>
      <c r="R1021" s="980"/>
      <c r="S1021" s="980"/>
      <c r="T1021" s="980"/>
      <c r="U1021" s="980"/>
      <c r="V1021" s="980"/>
      <c r="W1021" s="980"/>
      <c r="X1021" s="980"/>
      <c r="Y1021" s="980"/>
      <c r="Z1021" s="980"/>
      <c r="AA1021" s="980"/>
      <c r="AB1021" s="980"/>
      <c r="AC1021" s="980"/>
      <c r="AD1021" s="980"/>
      <c r="AE1021" s="980"/>
      <c r="AF1021" s="980"/>
      <c r="AG1021" s="980"/>
      <c r="AH1021" s="980"/>
      <c r="AI1021" s="980"/>
      <c r="AJ1021" s="980"/>
      <c r="AK1021" s="980"/>
      <c r="AL1021" s="105"/>
    </row>
    <row r="1022" spans="1:38" ht="12.5" customHeight="1">
      <c r="A1022" s="243"/>
      <c r="B1022" s="243"/>
      <c r="C1022" s="13"/>
      <c r="D1022" s="980"/>
      <c r="E1022" s="980"/>
      <c r="F1022" s="980"/>
      <c r="G1022" s="980"/>
      <c r="H1022" s="980"/>
      <c r="I1022" s="980"/>
      <c r="J1022" s="980"/>
      <c r="K1022" s="980"/>
      <c r="L1022" s="980"/>
      <c r="M1022" s="980"/>
      <c r="N1022" s="980"/>
      <c r="O1022" s="980"/>
      <c r="P1022" s="980"/>
      <c r="Q1022" s="980"/>
      <c r="R1022" s="980"/>
      <c r="S1022" s="980"/>
      <c r="T1022" s="980"/>
      <c r="U1022" s="980"/>
      <c r="V1022" s="980"/>
      <c r="W1022" s="980"/>
      <c r="X1022" s="980"/>
      <c r="Y1022" s="980"/>
      <c r="Z1022" s="980"/>
      <c r="AA1022" s="980"/>
      <c r="AB1022" s="980"/>
      <c r="AC1022" s="980"/>
      <c r="AD1022" s="980"/>
      <c r="AE1022" s="980"/>
      <c r="AF1022" s="980"/>
      <c r="AG1022" s="980"/>
      <c r="AH1022" s="980"/>
      <c r="AI1022" s="980"/>
      <c r="AJ1022" s="980"/>
      <c r="AK1022" s="980"/>
      <c r="AL1022" s="105"/>
    </row>
    <row r="1023" spans="1:38" ht="12.5" customHeight="1">
      <c r="A1023" s="243"/>
      <c r="B1023" s="243"/>
      <c r="C1023" s="13"/>
      <c r="D1023" s="980"/>
      <c r="E1023" s="980"/>
      <c r="F1023" s="980"/>
      <c r="G1023" s="980"/>
      <c r="H1023" s="980"/>
      <c r="I1023" s="980"/>
      <c r="J1023" s="980"/>
      <c r="K1023" s="980"/>
      <c r="L1023" s="980"/>
      <c r="M1023" s="980"/>
      <c r="N1023" s="980"/>
      <c r="O1023" s="980"/>
      <c r="P1023" s="980"/>
      <c r="Q1023" s="980"/>
      <c r="R1023" s="980"/>
      <c r="S1023" s="980"/>
      <c r="T1023" s="980"/>
      <c r="U1023" s="980"/>
      <c r="V1023" s="980"/>
      <c r="W1023" s="980"/>
      <c r="X1023" s="980"/>
      <c r="Y1023" s="980"/>
      <c r="Z1023" s="980"/>
      <c r="AA1023" s="980"/>
      <c r="AB1023" s="980"/>
      <c r="AC1023" s="980"/>
      <c r="AD1023" s="980"/>
      <c r="AE1023" s="980"/>
      <c r="AF1023" s="980"/>
      <c r="AG1023" s="980"/>
      <c r="AH1023" s="980"/>
      <c r="AI1023" s="980"/>
      <c r="AJ1023" s="980"/>
      <c r="AK1023" s="980"/>
      <c r="AL1023" s="105"/>
    </row>
    <row r="1024" spans="1:38" ht="12.5" customHeight="1">
      <c r="A1024" s="37"/>
      <c r="B1024" s="66"/>
      <c r="C1024" s="13"/>
      <c r="D1024" s="980"/>
      <c r="E1024" s="980"/>
      <c r="F1024" s="980"/>
      <c r="G1024" s="980"/>
      <c r="H1024" s="980"/>
      <c r="I1024" s="980"/>
      <c r="J1024" s="980"/>
      <c r="K1024" s="980"/>
      <c r="L1024" s="980"/>
      <c r="M1024" s="980"/>
      <c r="N1024" s="980"/>
      <c r="O1024" s="980"/>
      <c r="P1024" s="980"/>
      <c r="Q1024" s="980"/>
      <c r="R1024" s="980"/>
      <c r="S1024" s="980"/>
      <c r="T1024" s="980"/>
      <c r="U1024" s="980"/>
      <c r="V1024" s="980"/>
      <c r="W1024" s="980"/>
      <c r="X1024" s="980"/>
      <c r="Y1024" s="980"/>
      <c r="Z1024" s="980"/>
      <c r="AA1024" s="980"/>
      <c r="AB1024" s="980"/>
      <c r="AC1024" s="980"/>
      <c r="AD1024" s="980"/>
      <c r="AE1024" s="980"/>
      <c r="AF1024" s="980"/>
      <c r="AG1024" s="980"/>
      <c r="AH1024" s="980"/>
      <c r="AI1024" s="980"/>
      <c r="AJ1024" s="980"/>
      <c r="AK1024" s="980"/>
      <c r="AL1024" s="105"/>
    </row>
    <row r="1025" spans="1:38" ht="12.5" customHeight="1">
      <c r="A1025" s="1116" t="s">
        <v>642</v>
      </c>
      <c r="B1025" s="1116"/>
      <c r="C1025" s="13">
        <v>2</v>
      </c>
      <c r="D1025" s="980" t="s">
        <v>1263</v>
      </c>
      <c r="E1025" s="980"/>
      <c r="F1025" s="980"/>
      <c r="G1025" s="980"/>
      <c r="H1025" s="980"/>
      <c r="I1025" s="980"/>
      <c r="J1025" s="980"/>
      <c r="K1025" s="980"/>
      <c r="L1025" s="980"/>
      <c r="M1025" s="980"/>
      <c r="N1025" s="980"/>
      <c r="O1025" s="980"/>
      <c r="P1025" s="980"/>
      <c r="Q1025" s="980"/>
      <c r="R1025" s="980"/>
      <c r="S1025" s="980"/>
      <c r="T1025" s="980"/>
      <c r="U1025" s="980"/>
      <c r="V1025" s="980"/>
      <c r="W1025" s="980"/>
      <c r="X1025" s="980"/>
      <c r="Y1025" s="980"/>
      <c r="Z1025" s="980"/>
      <c r="AA1025" s="980"/>
      <c r="AB1025" s="980"/>
      <c r="AC1025" s="980"/>
      <c r="AD1025" s="980"/>
      <c r="AE1025" s="980"/>
      <c r="AF1025" s="980"/>
      <c r="AG1025" s="980"/>
      <c r="AH1025" s="980"/>
      <c r="AI1025" s="980"/>
      <c r="AJ1025" s="980"/>
      <c r="AK1025" s="980"/>
      <c r="AL1025" s="105"/>
    </row>
    <row r="1026" spans="1:38" ht="12.5" customHeight="1">
      <c r="A1026" s="243"/>
      <c r="B1026" s="243"/>
      <c r="C1026" s="13"/>
      <c r="D1026" s="980"/>
      <c r="E1026" s="980"/>
      <c r="F1026" s="980"/>
      <c r="G1026" s="980"/>
      <c r="H1026" s="980"/>
      <c r="I1026" s="980"/>
      <c r="J1026" s="980"/>
      <c r="K1026" s="980"/>
      <c r="L1026" s="980"/>
      <c r="M1026" s="980"/>
      <c r="N1026" s="980"/>
      <c r="O1026" s="980"/>
      <c r="P1026" s="980"/>
      <c r="Q1026" s="980"/>
      <c r="R1026" s="980"/>
      <c r="S1026" s="980"/>
      <c r="T1026" s="980"/>
      <c r="U1026" s="980"/>
      <c r="V1026" s="980"/>
      <c r="W1026" s="980"/>
      <c r="X1026" s="980"/>
      <c r="Y1026" s="980"/>
      <c r="Z1026" s="980"/>
      <c r="AA1026" s="980"/>
      <c r="AB1026" s="980"/>
      <c r="AC1026" s="980"/>
      <c r="AD1026" s="980"/>
      <c r="AE1026" s="980"/>
      <c r="AF1026" s="980"/>
      <c r="AG1026" s="980"/>
      <c r="AH1026" s="980"/>
      <c r="AI1026" s="980"/>
      <c r="AJ1026" s="980"/>
      <c r="AK1026" s="980"/>
      <c r="AL1026" s="105"/>
    </row>
    <row r="1027" spans="1:38" ht="12.5" customHeight="1">
      <c r="A1027" s="243"/>
      <c r="B1027" s="243"/>
      <c r="C1027" s="13"/>
      <c r="D1027" s="980"/>
      <c r="E1027" s="980"/>
      <c r="F1027" s="980"/>
      <c r="G1027" s="980"/>
      <c r="H1027" s="980"/>
      <c r="I1027" s="980"/>
      <c r="J1027" s="980"/>
      <c r="K1027" s="980"/>
      <c r="L1027" s="980"/>
      <c r="M1027" s="980"/>
      <c r="N1027" s="980"/>
      <c r="O1027" s="980"/>
      <c r="P1027" s="980"/>
      <c r="Q1027" s="980"/>
      <c r="R1027" s="980"/>
      <c r="S1027" s="980"/>
      <c r="T1027" s="980"/>
      <c r="U1027" s="980"/>
      <c r="V1027" s="980"/>
      <c r="W1027" s="980"/>
      <c r="X1027" s="980"/>
      <c r="Y1027" s="980"/>
      <c r="Z1027" s="980"/>
      <c r="AA1027" s="980"/>
      <c r="AB1027" s="980"/>
      <c r="AC1027" s="980"/>
      <c r="AD1027" s="980"/>
      <c r="AE1027" s="980"/>
      <c r="AF1027" s="980"/>
      <c r="AG1027" s="980"/>
      <c r="AH1027" s="980"/>
      <c r="AI1027" s="980"/>
      <c r="AJ1027" s="980"/>
      <c r="AK1027" s="980"/>
      <c r="AL1027" s="105"/>
    </row>
    <row r="1028" spans="1:38" ht="12.5" customHeight="1">
      <c r="A1028" s="243"/>
      <c r="B1028" s="243"/>
      <c r="C1028" s="13"/>
      <c r="D1028" s="980"/>
      <c r="E1028" s="980"/>
      <c r="F1028" s="980"/>
      <c r="G1028" s="980"/>
      <c r="H1028" s="980"/>
      <c r="I1028" s="980"/>
      <c r="J1028" s="980"/>
      <c r="K1028" s="980"/>
      <c r="L1028" s="980"/>
      <c r="M1028" s="980"/>
      <c r="N1028" s="980"/>
      <c r="O1028" s="980"/>
      <c r="P1028" s="980"/>
      <c r="Q1028" s="980"/>
      <c r="R1028" s="980"/>
      <c r="S1028" s="980"/>
      <c r="T1028" s="980"/>
      <c r="U1028" s="980"/>
      <c r="V1028" s="980"/>
      <c r="W1028" s="980"/>
      <c r="X1028" s="980"/>
      <c r="Y1028" s="980"/>
      <c r="Z1028" s="980"/>
      <c r="AA1028" s="980"/>
      <c r="AB1028" s="980"/>
      <c r="AC1028" s="980"/>
      <c r="AD1028" s="980"/>
      <c r="AE1028" s="980"/>
      <c r="AF1028" s="980"/>
      <c r="AG1028" s="980"/>
      <c r="AH1028" s="980"/>
      <c r="AI1028" s="980"/>
      <c r="AJ1028" s="980"/>
      <c r="AK1028" s="980"/>
      <c r="AL1028" s="105"/>
    </row>
    <row r="1029" spans="1:38" ht="12.5" customHeight="1">
      <c r="A1029" s="243"/>
      <c r="B1029" s="243"/>
      <c r="C1029" s="13"/>
      <c r="D1029" s="980"/>
      <c r="E1029" s="980"/>
      <c r="F1029" s="980"/>
      <c r="G1029" s="980"/>
      <c r="H1029" s="980"/>
      <c r="I1029" s="980"/>
      <c r="J1029" s="980"/>
      <c r="K1029" s="980"/>
      <c r="L1029" s="980"/>
      <c r="M1029" s="980"/>
      <c r="N1029" s="980"/>
      <c r="O1029" s="980"/>
      <c r="P1029" s="980"/>
      <c r="Q1029" s="980"/>
      <c r="R1029" s="980"/>
      <c r="S1029" s="980"/>
      <c r="T1029" s="980"/>
      <c r="U1029" s="980"/>
      <c r="V1029" s="980"/>
      <c r="W1029" s="980"/>
      <c r="X1029" s="980"/>
      <c r="Y1029" s="980"/>
      <c r="Z1029" s="980"/>
      <c r="AA1029" s="980"/>
      <c r="AB1029" s="980"/>
      <c r="AC1029" s="980"/>
      <c r="AD1029" s="980"/>
      <c r="AE1029" s="980"/>
      <c r="AF1029" s="980"/>
      <c r="AG1029" s="980"/>
      <c r="AH1029" s="980"/>
      <c r="AI1029" s="980"/>
      <c r="AJ1029" s="980"/>
      <c r="AK1029" s="980"/>
      <c r="AL1029" s="105"/>
    </row>
    <row r="1030" spans="1:38" ht="12.5" customHeight="1">
      <c r="A1030" s="243"/>
      <c r="B1030" s="243"/>
      <c r="C1030" s="13"/>
      <c r="D1030" s="980"/>
      <c r="E1030" s="980"/>
      <c r="F1030" s="980"/>
      <c r="G1030" s="980"/>
      <c r="H1030" s="980"/>
      <c r="I1030" s="980"/>
      <c r="J1030" s="980"/>
      <c r="K1030" s="980"/>
      <c r="L1030" s="980"/>
      <c r="M1030" s="980"/>
      <c r="N1030" s="980"/>
      <c r="O1030" s="980"/>
      <c r="P1030" s="980"/>
      <c r="Q1030" s="980"/>
      <c r="R1030" s="980"/>
      <c r="S1030" s="980"/>
      <c r="T1030" s="980"/>
      <c r="U1030" s="980"/>
      <c r="V1030" s="980"/>
      <c r="W1030" s="980"/>
      <c r="X1030" s="980"/>
      <c r="Y1030" s="980"/>
      <c r="Z1030" s="980"/>
      <c r="AA1030" s="980"/>
      <c r="AB1030" s="980"/>
      <c r="AC1030" s="980"/>
      <c r="AD1030" s="980"/>
      <c r="AE1030" s="980"/>
      <c r="AF1030" s="980"/>
      <c r="AG1030" s="980"/>
      <c r="AH1030" s="980"/>
      <c r="AI1030" s="980"/>
      <c r="AJ1030" s="980"/>
      <c r="AK1030" s="980"/>
    </row>
    <row r="1031" spans="1:38" ht="12.5" customHeight="1">
      <c r="A1031" s="1116" t="s">
        <v>592</v>
      </c>
      <c r="B1031" s="1116"/>
      <c r="C1031" s="13">
        <v>3</v>
      </c>
      <c r="D1031" s="980" t="s">
        <v>1606</v>
      </c>
      <c r="E1031" s="980"/>
      <c r="F1031" s="980"/>
      <c r="G1031" s="980"/>
      <c r="H1031" s="980"/>
      <c r="I1031" s="980"/>
      <c r="J1031" s="980"/>
      <c r="K1031" s="980"/>
      <c r="L1031" s="980"/>
      <c r="M1031" s="980"/>
      <c r="N1031" s="980"/>
      <c r="O1031" s="980"/>
      <c r="P1031" s="980"/>
      <c r="Q1031" s="980"/>
      <c r="R1031" s="980"/>
      <c r="S1031" s="980"/>
      <c r="T1031" s="980"/>
      <c r="U1031" s="980"/>
      <c r="V1031" s="980"/>
      <c r="W1031" s="980"/>
      <c r="X1031" s="980"/>
      <c r="Y1031" s="980"/>
      <c r="Z1031" s="980"/>
      <c r="AA1031" s="980"/>
      <c r="AB1031" s="980"/>
      <c r="AC1031" s="980"/>
      <c r="AD1031" s="980"/>
      <c r="AE1031" s="980"/>
      <c r="AF1031" s="980"/>
      <c r="AG1031" s="980"/>
      <c r="AH1031" s="980"/>
      <c r="AI1031" s="980"/>
      <c r="AJ1031" s="980"/>
      <c r="AK1031" s="980"/>
    </row>
    <row r="1032" spans="1:38" s="743" customFormat="1" ht="12.5" customHeight="1">
      <c r="A1032" s="133"/>
      <c r="B1032" s="133"/>
      <c r="C1032" s="13"/>
      <c r="D1032" s="980"/>
      <c r="E1032" s="980"/>
      <c r="F1032" s="980"/>
      <c r="G1032" s="980"/>
      <c r="H1032" s="980"/>
      <c r="I1032" s="980"/>
      <c r="J1032" s="980"/>
      <c r="K1032" s="980"/>
      <c r="L1032" s="980"/>
      <c r="M1032" s="980"/>
      <c r="N1032" s="980"/>
      <c r="O1032" s="980"/>
      <c r="P1032" s="980"/>
      <c r="Q1032" s="980"/>
      <c r="R1032" s="980"/>
      <c r="S1032" s="980"/>
      <c r="T1032" s="980"/>
      <c r="U1032" s="980"/>
      <c r="V1032" s="980"/>
      <c r="W1032" s="980"/>
      <c r="X1032" s="980"/>
      <c r="Y1032" s="980"/>
      <c r="Z1032" s="980"/>
      <c r="AA1032" s="980"/>
      <c r="AB1032" s="980"/>
      <c r="AC1032" s="980"/>
      <c r="AD1032" s="980"/>
      <c r="AE1032" s="980"/>
      <c r="AF1032" s="980"/>
      <c r="AG1032" s="980"/>
      <c r="AH1032" s="980"/>
      <c r="AI1032" s="980"/>
      <c r="AJ1032" s="980"/>
      <c r="AK1032" s="980"/>
    </row>
    <row r="1033" spans="1:38" ht="12.5" customHeight="1">
      <c r="A1033" s="133"/>
      <c r="B1033" s="133"/>
      <c r="C1033" s="13"/>
      <c r="D1033" s="980"/>
      <c r="E1033" s="980"/>
      <c r="F1033" s="980"/>
      <c r="G1033" s="980"/>
      <c r="H1033" s="980"/>
      <c r="I1033" s="980"/>
      <c r="J1033" s="980"/>
      <c r="K1033" s="980"/>
      <c r="L1033" s="980"/>
      <c r="M1033" s="980"/>
      <c r="N1033" s="980"/>
      <c r="O1033" s="980"/>
      <c r="P1033" s="980"/>
      <c r="Q1033" s="980"/>
      <c r="R1033" s="980"/>
      <c r="S1033" s="980"/>
      <c r="T1033" s="980"/>
      <c r="U1033" s="980"/>
      <c r="V1033" s="980"/>
      <c r="W1033" s="980"/>
      <c r="X1033" s="980"/>
      <c r="Y1033" s="980"/>
      <c r="Z1033" s="980"/>
      <c r="AA1033" s="980"/>
      <c r="AB1033" s="980"/>
      <c r="AC1033" s="980"/>
      <c r="AD1033" s="980"/>
      <c r="AE1033" s="980"/>
      <c r="AF1033" s="980"/>
      <c r="AG1033" s="980"/>
      <c r="AH1033" s="980"/>
      <c r="AI1033" s="980"/>
      <c r="AJ1033" s="980"/>
      <c r="AK1033" s="980"/>
    </row>
    <row r="1034" spans="1:38" ht="12.5" customHeight="1">
      <c r="A1034" s="62"/>
      <c r="B1034" s="66"/>
      <c r="C1034" s="13"/>
      <c r="D1034" s="980"/>
      <c r="E1034" s="980"/>
      <c r="F1034" s="980"/>
      <c r="G1034" s="980"/>
      <c r="H1034" s="980"/>
      <c r="I1034" s="980"/>
      <c r="J1034" s="980"/>
      <c r="K1034" s="980"/>
      <c r="L1034" s="980"/>
      <c r="M1034" s="980"/>
      <c r="N1034" s="980"/>
      <c r="O1034" s="980"/>
      <c r="P1034" s="980"/>
      <c r="Q1034" s="980"/>
      <c r="R1034" s="980"/>
      <c r="S1034" s="980"/>
      <c r="T1034" s="980"/>
      <c r="U1034" s="980"/>
      <c r="V1034" s="980"/>
      <c r="W1034" s="980"/>
      <c r="X1034" s="980"/>
      <c r="Y1034" s="980"/>
      <c r="Z1034" s="980"/>
      <c r="AA1034" s="980"/>
      <c r="AB1034" s="980"/>
      <c r="AC1034" s="980"/>
      <c r="AD1034" s="980"/>
      <c r="AE1034" s="980"/>
      <c r="AF1034" s="980"/>
      <c r="AG1034" s="980"/>
      <c r="AH1034" s="980"/>
      <c r="AI1034" s="980"/>
      <c r="AJ1034" s="980"/>
      <c r="AK1034" s="980"/>
    </row>
    <row r="1035" spans="1:38" ht="12.5" customHeight="1">
      <c r="A1035" s="62"/>
      <c r="B1035" s="66"/>
      <c r="C1035" s="13"/>
      <c r="D1035" s="980"/>
      <c r="E1035" s="980"/>
      <c r="F1035" s="980"/>
      <c r="G1035" s="980"/>
      <c r="H1035" s="980"/>
      <c r="I1035" s="980"/>
      <c r="J1035" s="980"/>
      <c r="K1035" s="980"/>
      <c r="L1035" s="980"/>
      <c r="M1035" s="980"/>
      <c r="N1035" s="980"/>
      <c r="O1035" s="980"/>
      <c r="P1035" s="980"/>
      <c r="Q1035" s="980"/>
      <c r="R1035" s="980"/>
      <c r="S1035" s="980"/>
      <c r="T1035" s="980"/>
      <c r="U1035" s="980"/>
      <c r="V1035" s="980"/>
      <c r="W1035" s="980"/>
      <c r="X1035" s="980"/>
      <c r="Y1035" s="980"/>
      <c r="Z1035" s="980"/>
      <c r="AA1035" s="980"/>
      <c r="AB1035" s="980"/>
      <c r="AC1035" s="980"/>
      <c r="AD1035" s="980"/>
      <c r="AE1035" s="980"/>
      <c r="AF1035" s="980"/>
      <c r="AG1035" s="980"/>
      <c r="AH1035" s="980"/>
      <c r="AI1035" s="980"/>
      <c r="AJ1035" s="980"/>
      <c r="AK1035" s="980"/>
    </row>
    <row r="1036" spans="1:38" ht="12.5" customHeight="1">
      <c r="A1036" s="62"/>
      <c r="B1036" s="66"/>
      <c r="C1036" s="13"/>
      <c r="D1036" s="980"/>
      <c r="E1036" s="980"/>
      <c r="F1036" s="980"/>
      <c r="G1036" s="980"/>
      <c r="H1036" s="980"/>
      <c r="I1036" s="980"/>
      <c r="J1036" s="980"/>
      <c r="K1036" s="980"/>
      <c r="L1036" s="980"/>
      <c r="M1036" s="980"/>
      <c r="N1036" s="980"/>
      <c r="O1036" s="980"/>
      <c r="P1036" s="980"/>
      <c r="Q1036" s="980"/>
      <c r="R1036" s="980"/>
      <c r="S1036" s="980"/>
      <c r="T1036" s="980"/>
      <c r="U1036" s="980"/>
      <c r="V1036" s="980"/>
      <c r="W1036" s="980"/>
      <c r="X1036" s="980"/>
      <c r="Y1036" s="980"/>
      <c r="Z1036" s="980"/>
      <c r="AA1036" s="980"/>
      <c r="AB1036" s="980"/>
      <c r="AC1036" s="980"/>
      <c r="AD1036" s="980"/>
      <c r="AE1036" s="980"/>
      <c r="AF1036" s="980"/>
      <c r="AG1036" s="980"/>
      <c r="AH1036" s="980"/>
      <c r="AI1036" s="980"/>
      <c r="AJ1036" s="980"/>
      <c r="AK1036" s="980"/>
    </row>
    <row r="1037" spans="1:38" ht="12.5" customHeight="1">
      <c r="A1037" s="62"/>
      <c r="B1037" s="66"/>
      <c r="C1037" s="13"/>
      <c r="D1037" s="980"/>
      <c r="E1037" s="980"/>
      <c r="F1037" s="980"/>
      <c r="G1037" s="980"/>
      <c r="H1037" s="980"/>
      <c r="I1037" s="980"/>
      <c r="J1037" s="980"/>
      <c r="K1037" s="980"/>
      <c r="L1037" s="980"/>
      <c r="M1037" s="980"/>
      <c r="N1037" s="980"/>
      <c r="O1037" s="980"/>
      <c r="P1037" s="980"/>
      <c r="Q1037" s="980"/>
      <c r="R1037" s="980"/>
      <c r="S1037" s="980"/>
      <c r="T1037" s="980"/>
      <c r="U1037" s="980"/>
      <c r="V1037" s="980"/>
      <c r="W1037" s="980"/>
      <c r="X1037" s="980"/>
      <c r="Y1037" s="980"/>
      <c r="Z1037" s="980"/>
      <c r="AA1037" s="980"/>
      <c r="AB1037" s="980"/>
      <c r="AC1037" s="980"/>
      <c r="AD1037" s="980"/>
      <c r="AE1037" s="980"/>
      <c r="AF1037" s="980"/>
      <c r="AG1037" s="980"/>
      <c r="AH1037" s="980"/>
      <c r="AI1037" s="980"/>
      <c r="AJ1037" s="980"/>
      <c r="AK1037" s="980"/>
    </row>
    <row r="1038" spans="1:38" ht="12.5" customHeight="1">
      <c r="A1038" s="1116" t="s">
        <v>642</v>
      </c>
      <c r="B1038" s="1116"/>
      <c r="C1038" s="13">
        <v>4</v>
      </c>
      <c r="D1038" s="980" t="s">
        <v>1249</v>
      </c>
      <c r="E1038" s="980"/>
      <c r="F1038" s="980"/>
      <c r="G1038" s="980"/>
      <c r="H1038" s="980"/>
      <c r="I1038" s="980"/>
      <c r="J1038" s="980"/>
      <c r="K1038" s="980"/>
      <c r="L1038" s="980"/>
      <c r="M1038" s="980"/>
      <c r="N1038" s="980"/>
      <c r="O1038" s="980"/>
      <c r="P1038" s="980"/>
      <c r="Q1038" s="980"/>
      <c r="R1038" s="980"/>
      <c r="S1038" s="980"/>
      <c r="T1038" s="980"/>
      <c r="U1038" s="980"/>
      <c r="V1038" s="980"/>
      <c r="W1038" s="980"/>
      <c r="X1038" s="980"/>
      <c r="Y1038" s="980"/>
      <c r="Z1038" s="980"/>
      <c r="AA1038" s="980"/>
      <c r="AB1038" s="980"/>
      <c r="AC1038" s="980"/>
      <c r="AD1038" s="980"/>
      <c r="AE1038" s="980"/>
      <c r="AF1038" s="980"/>
      <c r="AG1038" s="980"/>
      <c r="AH1038" s="980"/>
      <c r="AI1038" s="980"/>
      <c r="AJ1038" s="980"/>
      <c r="AK1038" s="980"/>
    </row>
    <row r="1039" spans="1:38" s="706" customFormat="1" ht="12.5" customHeight="1">
      <c r="A1039" s="243"/>
      <c r="B1039" s="243"/>
      <c r="C1039" s="13"/>
      <c r="D1039" s="980"/>
      <c r="E1039" s="980"/>
      <c r="F1039" s="980"/>
      <c r="G1039" s="980"/>
      <c r="H1039" s="980"/>
      <c r="I1039" s="980"/>
      <c r="J1039" s="980"/>
      <c r="K1039" s="980"/>
      <c r="L1039" s="980"/>
      <c r="M1039" s="980"/>
      <c r="N1039" s="980"/>
      <c r="O1039" s="980"/>
      <c r="P1039" s="980"/>
      <c r="Q1039" s="980"/>
      <c r="R1039" s="980"/>
      <c r="S1039" s="980"/>
      <c r="T1039" s="980"/>
      <c r="U1039" s="980"/>
      <c r="V1039" s="980"/>
      <c r="W1039" s="980"/>
      <c r="X1039" s="980"/>
      <c r="Y1039" s="980"/>
      <c r="Z1039" s="980"/>
      <c r="AA1039" s="980"/>
      <c r="AB1039" s="980"/>
      <c r="AC1039" s="980"/>
      <c r="AD1039" s="980"/>
      <c r="AE1039" s="980"/>
      <c r="AF1039" s="980"/>
      <c r="AG1039" s="980"/>
      <c r="AH1039" s="980"/>
      <c r="AI1039" s="980"/>
      <c r="AJ1039" s="980"/>
      <c r="AK1039" s="980"/>
      <c r="AL1039" s="12"/>
    </row>
    <row r="1040" spans="1:38" ht="12.5" customHeight="1">
      <c r="A1040" s="62"/>
      <c r="B1040" s="66"/>
      <c r="C1040" s="13"/>
      <c r="D1040" s="980"/>
      <c r="E1040" s="980"/>
      <c r="F1040" s="980"/>
      <c r="G1040" s="980"/>
      <c r="H1040" s="980"/>
      <c r="I1040" s="980"/>
      <c r="J1040" s="980"/>
      <c r="K1040" s="980"/>
      <c r="L1040" s="980"/>
      <c r="M1040" s="980"/>
      <c r="N1040" s="980"/>
      <c r="O1040" s="980"/>
      <c r="P1040" s="980"/>
      <c r="Q1040" s="980"/>
      <c r="R1040" s="980"/>
      <c r="S1040" s="980"/>
      <c r="T1040" s="980"/>
      <c r="U1040" s="980"/>
      <c r="V1040" s="980"/>
      <c r="W1040" s="980"/>
      <c r="X1040" s="980"/>
      <c r="Y1040" s="980"/>
      <c r="Z1040" s="980"/>
      <c r="AA1040" s="980"/>
      <c r="AB1040" s="980"/>
      <c r="AC1040" s="980"/>
      <c r="AD1040" s="980"/>
      <c r="AE1040" s="980"/>
      <c r="AF1040" s="980"/>
      <c r="AG1040" s="980"/>
      <c r="AH1040" s="980"/>
      <c r="AI1040" s="980"/>
      <c r="AJ1040" s="980"/>
      <c r="AK1040" s="980"/>
    </row>
    <row r="1041" spans="1:38" ht="12.5" customHeight="1">
      <c r="A1041" s="1116" t="s">
        <v>642</v>
      </c>
      <c r="B1041" s="1116"/>
      <c r="C1041" s="13">
        <v>5</v>
      </c>
      <c r="D1041" s="980" t="s">
        <v>1466</v>
      </c>
      <c r="E1041" s="980"/>
      <c r="F1041" s="980"/>
      <c r="G1041" s="980"/>
      <c r="H1041" s="980"/>
      <c r="I1041" s="980"/>
      <c r="J1041" s="980"/>
      <c r="K1041" s="980"/>
      <c r="L1041" s="980"/>
      <c r="M1041" s="980"/>
      <c r="N1041" s="980"/>
      <c r="O1041" s="980"/>
      <c r="P1041" s="980"/>
      <c r="Q1041" s="980"/>
      <c r="R1041" s="980"/>
      <c r="S1041" s="980"/>
      <c r="T1041" s="980"/>
      <c r="U1041" s="980"/>
      <c r="V1041" s="980"/>
      <c r="W1041" s="980"/>
      <c r="X1041" s="980"/>
      <c r="Y1041" s="980"/>
      <c r="Z1041" s="980"/>
      <c r="AA1041" s="980"/>
      <c r="AB1041" s="980"/>
      <c r="AC1041" s="980"/>
      <c r="AD1041" s="980"/>
      <c r="AE1041" s="980"/>
      <c r="AF1041" s="980"/>
      <c r="AG1041" s="980"/>
      <c r="AH1041" s="980"/>
      <c r="AI1041" s="980"/>
      <c r="AJ1041" s="980"/>
      <c r="AK1041" s="980"/>
    </row>
    <row r="1042" spans="1:38" ht="12.5" customHeight="1">
      <c r="A1042" s="243"/>
      <c r="B1042" s="243"/>
      <c r="C1042" s="13"/>
      <c r="D1042" s="980"/>
      <c r="E1042" s="980"/>
      <c r="F1042" s="980"/>
      <c r="G1042" s="980"/>
      <c r="H1042" s="980"/>
      <c r="I1042" s="980"/>
      <c r="J1042" s="980"/>
      <c r="K1042" s="980"/>
      <c r="L1042" s="980"/>
      <c r="M1042" s="980"/>
      <c r="N1042" s="980"/>
      <c r="O1042" s="980"/>
      <c r="P1042" s="980"/>
      <c r="Q1042" s="980"/>
      <c r="R1042" s="980"/>
      <c r="S1042" s="980"/>
      <c r="T1042" s="980"/>
      <c r="U1042" s="980"/>
      <c r="V1042" s="980"/>
      <c r="W1042" s="980"/>
      <c r="X1042" s="980"/>
      <c r="Y1042" s="980"/>
      <c r="Z1042" s="980"/>
      <c r="AA1042" s="980"/>
      <c r="AB1042" s="980"/>
      <c r="AC1042" s="980"/>
      <c r="AD1042" s="980"/>
      <c r="AE1042" s="980"/>
      <c r="AF1042" s="980"/>
      <c r="AG1042" s="980"/>
      <c r="AH1042" s="980"/>
      <c r="AI1042" s="980"/>
      <c r="AJ1042" s="980"/>
      <c r="AK1042" s="980"/>
    </row>
    <row r="1043" spans="1:38" ht="12.5" customHeight="1">
      <c r="A1043" s="243"/>
      <c r="B1043" s="243"/>
      <c r="C1043" s="13"/>
      <c r="D1043" s="980"/>
      <c r="E1043" s="980"/>
      <c r="F1043" s="980"/>
      <c r="G1043" s="980"/>
      <c r="H1043" s="980"/>
      <c r="I1043" s="980"/>
      <c r="J1043" s="980"/>
      <c r="K1043" s="980"/>
      <c r="L1043" s="980"/>
      <c r="M1043" s="980"/>
      <c r="N1043" s="980"/>
      <c r="O1043" s="980"/>
      <c r="P1043" s="980"/>
      <c r="Q1043" s="980"/>
      <c r="R1043" s="980"/>
      <c r="S1043" s="980"/>
      <c r="T1043" s="980"/>
      <c r="U1043" s="980"/>
      <c r="V1043" s="980"/>
      <c r="W1043" s="980"/>
      <c r="X1043" s="980"/>
      <c r="Y1043" s="980"/>
      <c r="Z1043" s="980"/>
      <c r="AA1043" s="980"/>
      <c r="AB1043" s="980"/>
      <c r="AC1043" s="980"/>
      <c r="AD1043" s="980"/>
      <c r="AE1043" s="980"/>
      <c r="AF1043" s="980"/>
      <c r="AG1043" s="980"/>
      <c r="AH1043" s="980"/>
      <c r="AI1043" s="980"/>
      <c r="AJ1043" s="980"/>
      <c r="AK1043" s="980"/>
    </row>
    <row r="1044" spans="1:38" ht="12.5" customHeight="1">
      <c r="A1044" s="243"/>
      <c r="B1044" s="243"/>
      <c r="C1044" s="13"/>
      <c r="D1044" s="980"/>
      <c r="E1044" s="980"/>
      <c r="F1044" s="980"/>
      <c r="G1044" s="980"/>
      <c r="H1044" s="980"/>
      <c r="I1044" s="980"/>
      <c r="J1044" s="980"/>
      <c r="K1044" s="980"/>
      <c r="L1044" s="980"/>
      <c r="M1044" s="980"/>
      <c r="N1044" s="980"/>
      <c r="O1044" s="980"/>
      <c r="P1044" s="980"/>
      <c r="Q1044" s="980"/>
      <c r="R1044" s="980"/>
      <c r="S1044" s="980"/>
      <c r="T1044" s="980"/>
      <c r="U1044" s="980"/>
      <c r="V1044" s="980"/>
      <c r="W1044" s="980"/>
      <c r="X1044" s="980"/>
      <c r="Y1044" s="980"/>
      <c r="Z1044" s="980"/>
      <c r="AA1044" s="980"/>
      <c r="AB1044" s="980"/>
      <c r="AC1044" s="980"/>
      <c r="AD1044" s="980"/>
      <c r="AE1044" s="980"/>
      <c r="AF1044" s="980"/>
      <c r="AG1044" s="980"/>
      <c r="AH1044" s="980"/>
      <c r="AI1044" s="980"/>
      <c r="AJ1044" s="980"/>
      <c r="AK1044" s="980"/>
      <c r="AL1044" s="706"/>
    </row>
    <row r="1045" spans="1:38" ht="12.5" customHeight="1">
      <c r="A1045" s="62"/>
      <c r="B1045" s="66"/>
      <c r="C1045" s="13"/>
      <c r="D1045" s="980"/>
      <c r="E1045" s="980"/>
      <c r="F1045" s="980"/>
      <c r="G1045" s="980"/>
      <c r="H1045" s="980"/>
      <c r="I1045" s="980"/>
      <c r="J1045" s="980"/>
      <c r="K1045" s="980"/>
      <c r="L1045" s="980"/>
      <c r="M1045" s="980"/>
      <c r="N1045" s="980"/>
      <c r="O1045" s="980"/>
      <c r="P1045" s="980"/>
      <c r="Q1045" s="980"/>
      <c r="R1045" s="980"/>
      <c r="S1045" s="980"/>
      <c r="T1045" s="980"/>
      <c r="U1045" s="980"/>
      <c r="V1045" s="980"/>
      <c r="W1045" s="980"/>
      <c r="X1045" s="980"/>
      <c r="Y1045" s="980"/>
      <c r="Z1045" s="980"/>
      <c r="AA1045" s="980"/>
      <c r="AB1045" s="980"/>
      <c r="AC1045" s="980"/>
      <c r="AD1045" s="980"/>
      <c r="AE1045" s="980"/>
      <c r="AF1045" s="980"/>
      <c r="AG1045" s="980"/>
      <c r="AH1045" s="980"/>
      <c r="AI1045" s="980"/>
      <c r="AJ1045" s="980"/>
      <c r="AK1045" s="980"/>
    </row>
    <row r="1046" spans="1:38" ht="12.5" customHeight="1">
      <c r="A1046" s="1116" t="s">
        <v>642</v>
      </c>
      <c r="B1046" s="1116"/>
      <c r="C1046" s="13">
        <v>6</v>
      </c>
      <c r="D1046" s="980" t="s">
        <v>1250</v>
      </c>
      <c r="E1046" s="980"/>
      <c r="F1046" s="980"/>
      <c r="G1046" s="980"/>
      <c r="H1046" s="980"/>
      <c r="I1046" s="980"/>
      <c r="J1046" s="980"/>
      <c r="K1046" s="980"/>
      <c r="L1046" s="980"/>
      <c r="M1046" s="980"/>
      <c r="N1046" s="980"/>
      <c r="O1046" s="980"/>
      <c r="P1046" s="980"/>
      <c r="Q1046" s="980"/>
      <c r="R1046" s="980"/>
      <c r="S1046" s="980"/>
      <c r="T1046" s="980"/>
      <c r="U1046" s="980"/>
      <c r="V1046" s="980"/>
      <c r="W1046" s="980"/>
      <c r="X1046" s="980"/>
      <c r="Y1046" s="980"/>
      <c r="Z1046" s="980"/>
      <c r="AA1046" s="980"/>
      <c r="AB1046" s="980"/>
      <c r="AC1046" s="980"/>
      <c r="AD1046" s="980"/>
      <c r="AE1046" s="980"/>
      <c r="AF1046" s="980"/>
      <c r="AG1046" s="980"/>
      <c r="AH1046" s="980"/>
      <c r="AI1046" s="980"/>
      <c r="AJ1046" s="980"/>
      <c r="AK1046" s="980"/>
    </row>
    <row r="1047" spans="1:38" ht="12.5" customHeight="1">
      <c r="A1047" s="62"/>
      <c r="B1047" s="327"/>
      <c r="C1047" s="13"/>
      <c r="D1047" s="980"/>
      <c r="E1047" s="980"/>
      <c r="F1047" s="980"/>
      <c r="G1047" s="980"/>
      <c r="H1047" s="980"/>
      <c r="I1047" s="980"/>
      <c r="J1047" s="980"/>
      <c r="K1047" s="980"/>
      <c r="L1047" s="980"/>
      <c r="M1047" s="980"/>
      <c r="N1047" s="980"/>
      <c r="O1047" s="980"/>
      <c r="P1047" s="980"/>
      <c r="Q1047" s="980"/>
      <c r="R1047" s="980"/>
      <c r="S1047" s="980"/>
      <c r="T1047" s="980"/>
      <c r="U1047" s="980"/>
      <c r="V1047" s="980"/>
      <c r="W1047" s="980"/>
      <c r="X1047" s="980"/>
      <c r="Y1047" s="980"/>
      <c r="Z1047" s="980"/>
      <c r="AA1047" s="980"/>
      <c r="AB1047" s="980"/>
      <c r="AC1047" s="980"/>
      <c r="AD1047" s="980"/>
      <c r="AE1047" s="980"/>
      <c r="AF1047" s="980"/>
      <c r="AG1047" s="980"/>
      <c r="AH1047" s="980"/>
      <c r="AI1047" s="980"/>
      <c r="AJ1047" s="980"/>
      <c r="AK1047" s="980"/>
    </row>
    <row r="1048" spans="1:38" ht="12.5" customHeight="1">
      <c r="A1048" s="62"/>
      <c r="B1048" s="66"/>
      <c r="C1048" s="13"/>
      <c r="D1048" s="980"/>
      <c r="E1048" s="980"/>
      <c r="F1048" s="980"/>
      <c r="G1048" s="980"/>
      <c r="H1048" s="980"/>
      <c r="I1048" s="980"/>
      <c r="J1048" s="980"/>
      <c r="K1048" s="980"/>
      <c r="L1048" s="980"/>
      <c r="M1048" s="980"/>
      <c r="N1048" s="980"/>
      <c r="O1048" s="980"/>
      <c r="P1048" s="980"/>
      <c r="Q1048" s="980"/>
      <c r="R1048" s="980"/>
      <c r="S1048" s="980"/>
      <c r="T1048" s="980"/>
      <c r="U1048" s="980"/>
      <c r="V1048" s="980"/>
      <c r="W1048" s="980"/>
      <c r="X1048" s="980"/>
      <c r="Y1048" s="980"/>
      <c r="Z1048" s="980"/>
      <c r="AA1048" s="980"/>
      <c r="AB1048" s="980"/>
      <c r="AC1048" s="980"/>
      <c r="AD1048" s="980"/>
      <c r="AE1048" s="980"/>
      <c r="AF1048" s="980"/>
      <c r="AG1048" s="980"/>
      <c r="AH1048" s="980"/>
      <c r="AI1048" s="980"/>
      <c r="AJ1048" s="980"/>
      <c r="AK1048" s="980"/>
    </row>
    <row r="1049" spans="1:38" ht="12.5" customHeight="1">
      <c r="A1049" s="1116" t="s">
        <v>642</v>
      </c>
      <c r="B1049" s="1116"/>
      <c r="C1049" s="328">
        <v>7</v>
      </c>
      <c r="D1049" s="980" t="s">
        <v>1252</v>
      </c>
      <c r="E1049" s="980"/>
      <c r="F1049" s="980"/>
      <c r="G1049" s="980"/>
      <c r="H1049" s="980"/>
      <c r="I1049" s="980"/>
      <c r="J1049" s="980"/>
      <c r="K1049" s="980"/>
      <c r="L1049" s="980"/>
      <c r="M1049" s="980"/>
      <c r="N1049" s="980"/>
      <c r="O1049" s="980"/>
      <c r="P1049" s="980"/>
      <c r="Q1049" s="980"/>
      <c r="R1049" s="980"/>
      <c r="S1049" s="980"/>
      <c r="T1049" s="980"/>
      <c r="U1049" s="980"/>
      <c r="V1049" s="980"/>
      <c r="W1049" s="980"/>
      <c r="X1049" s="980"/>
      <c r="Y1049" s="980"/>
      <c r="Z1049" s="980"/>
      <c r="AA1049" s="980"/>
      <c r="AB1049" s="980"/>
      <c r="AC1049" s="980"/>
      <c r="AD1049" s="980"/>
      <c r="AE1049" s="980"/>
      <c r="AF1049" s="980"/>
      <c r="AG1049" s="980"/>
      <c r="AH1049" s="980"/>
      <c r="AI1049" s="980"/>
      <c r="AJ1049" s="980"/>
      <c r="AK1049" s="980"/>
      <c r="AL1049" s="32"/>
    </row>
    <row r="1050" spans="1:38" s="706" customFormat="1" ht="12.5" customHeight="1">
      <c r="A1050" s="243"/>
      <c r="B1050" s="243"/>
      <c r="C1050" s="329"/>
      <c r="D1050" s="980"/>
      <c r="E1050" s="980"/>
      <c r="F1050" s="980"/>
      <c r="G1050" s="980"/>
      <c r="H1050" s="980"/>
      <c r="I1050" s="980"/>
      <c r="J1050" s="980"/>
      <c r="K1050" s="980"/>
      <c r="L1050" s="980"/>
      <c r="M1050" s="980"/>
      <c r="N1050" s="980"/>
      <c r="O1050" s="980"/>
      <c r="P1050" s="980"/>
      <c r="Q1050" s="980"/>
      <c r="R1050" s="980"/>
      <c r="S1050" s="980"/>
      <c r="T1050" s="980"/>
      <c r="U1050" s="980"/>
      <c r="V1050" s="980"/>
      <c r="W1050" s="980"/>
      <c r="X1050" s="980"/>
      <c r="Y1050" s="980"/>
      <c r="Z1050" s="980"/>
      <c r="AA1050" s="980"/>
      <c r="AB1050" s="980"/>
      <c r="AC1050" s="980"/>
      <c r="AD1050" s="980"/>
      <c r="AE1050" s="980"/>
      <c r="AF1050" s="980"/>
      <c r="AG1050" s="980"/>
      <c r="AH1050" s="980"/>
      <c r="AI1050" s="980"/>
      <c r="AJ1050" s="980"/>
      <c r="AK1050" s="980"/>
      <c r="AL1050" s="12"/>
    </row>
    <row r="1051" spans="1:38" ht="12.5" customHeight="1">
      <c r="A1051" s="243"/>
      <c r="B1051" s="243"/>
      <c r="C1051" s="329"/>
      <c r="D1051" s="980"/>
      <c r="E1051" s="980"/>
      <c r="F1051" s="980"/>
      <c r="G1051" s="980"/>
      <c r="H1051" s="980"/>
      <c r="I1051" s="980"/>
      <c r="J1051" s="980"/>
      <c r="K1051" s="980"/>
      <c r="L1051" s="980"/>
      <c r="M1051" s="980"/>
      <c r="N1051" s="980"/>
      <c r="O1051" s="980"/>
      <c r="P1051" s="980"/>
      <c r="Q1051" s="980"/>
      <c r="R1051" s="980"/>
      <c r="S1051" s="980"/>
      <c r="T1051" s="980"/>
      <c r="U1051" s="980"/>
      <c r="V1051" s="980"/>
      <c r="W1051" s="980"/>
      <c r="X1051" s="980"/>
      <c r="Y1051" s="980"/>
      <c r="Z1051" s="980"/>
      <c r="AA1051" s="980"/>
      <c r="AB1051" s="980"/>
      <c r="AC1051" s="980"/>
      <c r="AD1051" s="980"/>
      <c r="AE1051" s="980"/>
      <c r="AF1051" s="980"/>
      <c r="AG1051" s="980"/>
      <c r="AH1051" s="980"/>
      <c r="AI1051" s="980"/>
      <c r="AJ1051" s="980"/>
      <c r="AK1051" s="980"/>
    </row>
    <row r="1052" spans="1:38" ht="12.5" customHeight="1">
      <c r="A1052" s="62"/>
      <c r="B1052" s="66"/>
      <c r="C1052" s="328"/>
      <c r="D1052" s="980"/>
      <c r="E1052" s="980"/>
      <c r="F1052" s="980"/>
      <c r="G1052" s="980"/>
      <c r="H1052" s="980"/>
      <c r="I1052" s="980"/>
      <c r="J1052" s="980"/>
      <c r="K1052" s="980"/>
      <c r="L1052" s="980"/>
      <c r="M1052" s="980"/>
      <c r="N1052" s="980"/>
      <c r="O1052" s="980"/>
      <c r="P1052" s="980"/>
      <c r="Q1052" s="980"/>
      <c r="R1052" s="980"/>
      <c r="S1052" s="980"/>
      <c r="T1052" s="980"/>
      <c r="U1052" s="980"/>
      <c r="V1052" s="980"/>
      <c r="W1052" s="980"/>
      <c r="X1052" s="980"/>
      <c r="Y1052" s="980"/>
      <c r="Z1052" s="980"/>
      <c r="AA1052" s="980"/>
      <c r="AB1052" s="980"/>
      <c r="AC1052" s="980"/>
      <c r="AD1052" s="980"/>
      <c r="AE1052" s="980"/>
      <c r="AF1052" s="980"/>
      <c r="AG1052" s="980"/>
      <c r="AH1052" s="980"/>
      <c r="AI1052" s="980"/>
      <c r="AJ1052" s="980"/>
      <c r="AK1052" s="980"/>
    </row>
    <row r="1053" spans="1:38" ht="12.5" customHeight="1">
      <c r="A1053" s="1116" t="s">
        <v>642</v>
      </c>
      <c r="B1053" s="1116"/>
      <c r="C1053" s="328">
        <v>8</v>
      </c>
      <c r="D1053" s="980" t="s">
        <v>1478</v>
      </c>
      <c r="E1053" s="980"/>
      <c r="F1053" s="980"/>
      <c r="G1053" s="980"/>
      <c r="H1053" s="980"/>
      <c r="I1053" s="980"/>
      <c r="J1053" s="980"/>
      <c r="K1053" s="980"/>
      <c r="L1053" s="980"/>
      <c r="M1053" s="980"/>
      <c r="N1053" s="980"/>
      <c r="O1053" s="980"/>
      <c r="P1053" s="980"/>
      <c r="Q1053" s="980"/>
      <c r="R1053" s="980"/>
      <c r="S1053" s="980"/>
      <c r="T1053" s="980"/>
      <c r="U1053" s="980"/>
      <c r="V1053" s="980"/>
      <c r="W1053" s="980"/>
      <c r="X1053" s="980"/>
      <c r="Y1053" s="980"/>
      <c r="Z1053" s="980"/>
      <c r="AA1053" s="980"/>
      <c r="AB1053" s="980"/>
      <c r="AC1053" s="980"/>
      <c r="AD1053" s="980"/>
      <c r="AE1053" s="980"/>
      <c r="AF1053" s="980"/>
      <c r="AG1053" s="980"/>
      <c r="AH1053" s="980"/>
      <c r="AI1053" s="980"/>
      <c r="AJ1053" s="980"/>
      <c r="AK1053" s="980"/>
    </row>
    <row r="1054" spans="1:38" ht="12.5" customHeight="1">
      <c r="A1054" s="243"/>
      <c r="B1054" s="243"/>
      <c r="C1054" s="328"/>
      <c r="D1054" s="980"/>
      <c r="E1054" s="980"/>
      <c r="F1054" s="980"/>
      <c r="G1054" s="980"/>
      <c r="H1054" s="980"/>
      <c r="I1054" s="980"/>
      <c r="J1054" s="980"/>
      <c r="K1054" s="980"/>
      <c r="L1054" s="980"/>
      <c r="M1054" s="980"/>
      <c r="N1054" s="980"/>
      <c r="O1054" s="980"/>
      <c r="P1054" s="980"/>
      <c r="Q1054" s="980"/>
      <c r="R1054" s="980"/>
      <c r="S1054" s="980"/>
      <c r="T1054" s="980"/>
      <c r="U1054" s="980"/>
      <c r="V1054" s="980"/>
      <c r="W1054" s="980"/>
      <c r="X1054" s="980"/>
      <c r="Y1054" s="980"/>
      <c r="Z1054" s="980"/>
      <c r="AA1054" s="980"/>
      <c r="AB1054" s="980"/>
      <c r="AC1054" s="980"/>
      <c r="AD1054" s="980"/>
      <c r="AE1054" s="980"/>
      <c r="AF1054" s="980"/>
      <c r="AG1054" s="980"/>
      <c r="AH1054" s="980"/>
      <c r="AI1054" s="980"/>
      <c r="AJ1054" s="980"/>
      <c r="AK1054" s="980"/>
    </row>
    <row r="1055" spans="1:38" ht="12.5" customHeight="1">
      <c r="A1055" s="243"/>
      <c r="B1055" s="243"/>
      <c r="C1055" s="328"/>
      <c r="D1055" s="980"/>
      <c r="E1055" s="980"/>
      <c r="F1055" s="980"/>
      <c r="G1055" s="980"/>
      <c r="H1055" s="980"/>
      <c r="I1055" s="980"/>
      <c r="J1055" s="980"/>
      <c r="K1055" s="980"/>
      <c r="L1055" s="980"/>
      <c r="M1055" s="980"/>
      <c r="N1055" s="980"/>
      <c r="O1055" s="980"/>
      <c r="P1055" s="980"/>
      <c r="Q1055" s="980"/>
      <c r="R1055" s="980"/>
      <c r="S1055" s="980"/>
      <c r="T1055" s="980"/>
      <c r="U1055" s="980"/>
      <c r="V1055" s="980"/>
      <c r="W1055" s="980"/>
      <c r="X1055" s="980"/>
      <c r="Y1055" s="980"/>
      <c r="Z1055" s="980"/>
      <c r="AA1055" s="980"/>
      <c r="AB1055" s="980"/>
      <c r="AC1055" s="980"/>
      <c r="AD1055" s="980"/>
      <c r="AE1055" s="980"/>
      <c r="AF1055" s="980"/>
      <c r="AG1055" s="980"/>
      <c r="AH1055" s="980"/>
      <c r="AI1055" s="980"/>
      <c r="AJ1055" s="980"/>
      <c r="AK1055" s="980"/>
      <c r="AL1055" s="706"/>
    </row>
    <row r="1056" spans="1:38" ht="15" customHeight="1">
      <c r="A1056" s="62"/>
      <c r="B1056" s="66"/>
      <c r="C1056" s="328"/>
      <c r="D1056" s="980"/>
      <c r="E1056" s="980"/>
      <c r="F1056" s="980"/>
      <c r="G1056" s="980"/>
      <c r="H1056" s="980"/>
      <c r="I1056" s="980"/>
      <c r="J1056" s="980"/>
      <c r="K1056" s="980"/>
      <c r="L1056" s="980"/>
      <c r="M1056" s="980"/>
      <c r="N1056" s="980"/>
      <c r="O1056" s="980"/>
      <c r="P1056" s="980"/>
      <c r="Q1056" s="980"/>
      <c r="R1056" s="980"/>
      <c r="S1056" s="980"/>
      <c r="T1056" s="980"/>
      <c r="U1056" s="980"/>
      <c r="V1056" s="980"/>
      <c r="W1056" s="980"/>
      <c r="X1056" s="980"/>
      <c r="Y1056" s="980"/>
      <c r="Z1056" s="980"/>
      <c r="AA1056" s="980"/>
      <c r="AB1056" s="980"/>
      <c r="AC1056" s="980"/>
      <c r="AD1056" s="980"/>
      <c r="AE1056" s="980"/>
      <c r="AF1056" s="980"/>
      <c r="AG1056" s="980"/>
      <c r="AH1056" s="980"/>
      <c r="AI1056" s="980"/>
      <c r="AJ1056" s="980"/>
      <c r="AK1056" s="980"/>
    </row>
    <row r="1057" spans="1:37" ht="15" customHeight="1">
      <c r="A1057" s="1116" t="s">
        <v>642</v>
      </c>
      <c r="B1057" s="1116"/>
      <c r="C1057" s="328">
        <v>9</v>
      </c>
      <c r="D1057" s="980" t="s">
        <v>1251</v>
      </c>
      <c r="E1057" s="980"/>
      <c r="F1057" s="980"/>
      <c r="G1057" s="980"/>
      <c r="H1057" s="980"/>
      <c r="I1057" s="980"/>
      <c r="J1057" s="980"/>
      <c r="K1057" s="980"/>
      <c r="L1057" s="980"/>
      <c r="M1057" s="980"/>
      <c r="N1057" s="980"/>
      <c r="O1057" s="980"/>
      <c r="P1057" s="980"/>
      <c r="Q1057" s="980"/>
      <c r="R1057" s="980"/>
      <c r="S1057" s="980"/>
      <c r="T1057" s="980"/>
      <c r="U1057" s="980"/>
      <c r="V1057" s="980"/>
      <c r="W1057" s="980"/>
      <c r="X1057" s="980"/>
      <c r="Y1057" s="980"/>
      <c r="Z1057" s="980"/>
      <c r="AA1057" s="980"/>
      <c r="AB1057" s="980"/>
      <c r="AC1057" s="980"/>
      <c r="AD1057" s="980"/>
      <c r="AE1057" s="980"/>
      <c r="AF1057" s="980"/>
      <c r="AG1057" s="980"/>
      <c r="AH1057" s="980"/>
      <c r="AI1057" s="980"/>
      <c r="AJ1057" s="980"/>
      <c r="AK1057" s="980"/>
    </row>
    <row r="1058" spans="1:37" ht="15" customHeight="1">
      <c r="A1058" s="62"/>
      <c r="B1058" s="66"/>
      <c r="C1058" s="328"/>
      <c r="D1058" s="980"/>
      <c r="E1058" s="980"/>
      <c r="F1058" s="980"/>
      <c r="G1058" s="980"/>
      <c r="H1058" s="980"/>
      <c r="I1058" s="980"/>
      <c r="J1058" s="980"/>
      <c r="K1058" s="980"/>
      <c r="L1058" s="980"/>
      <c r="M1058" s="980"/>
      <c r="N1058" s="980"/>
      <c r="O1058" s="980"/>
      <c r="P1058" s="980"/>
      <c r="Q1058" s="980"/>
      <c r="R1058" s="980"/>
      <c r="S1058" s="980"/>
      <c r="T1058" s="980"/>
      <c r="U1058" s="980"/>
      <c r="V1058" s="980"/>
      <c r="W1058" s="980"/>
      <c r="X1058" s="980"/>
      <c r="Y1058" s="980"/>
      <c r="Z1058" s="980"/>
      <c r="AA1058" s="980"/>
      <c r="AB1058" s="980"/>
      <c r="AC1058" s="980"/>
      <c r="AD1058" s="980"/>
      <c r="AE1058" s="980"/>
      <c r="AF1058" s="980"/>
      <c r="AG1058" s="980"/>
      <c r="AH1058" s="980"/>
      <c r="AI1058" s="980"/>
      <c r="AJ1058" s="980"/>
      <c r="AK1058" s="980"/>
    </row>
    <row r="1059" spans="1:37" ht="15" hidden="1" customHeight="1">
      <c r="D1059" s="980"/>
      <c r="E1059" s="980"/>
      <c r="F1059" s="980"/>
      <c r="G1059" s="980"/>
      <c r="H1059" s="980"/>
      <c r="I1059" s="980"/>
      <c r="J1059" s="980"/>
      <c r="K1059" s="980"/>
      <c r="L1059" s="980"/>
      <c r="M1059" s="980"/>
      <c r="N1059" s="980"/>
      <c r="O1059" s="980"/>
      <c r="P1059" s="980"/>
      <c r="Q1059" s="980"/>
      <c r="R1059" s="980"/>
      <c r="S1059" s="980"/>
      <c r="T1059" s="980"/>
      <c r="U1059" s="980"/>
      <c r="V1059" s="980"/>
      <c r="W1059" s="980"/>
      <c r="X1059" s="980"/>
      <c r="Y1059" s="980"/>
      <c r="Z1059" s="980"/>
      <c r="AA1059" s="980"/>
      <c r="AB1059" s="980"/>
      <c r="AC1059" s="980"/>
      <c r="AD1059" s="980"/>
      <c r="AE1059" s="980"/>
      <c r="AF1059" s="980"/>
      <c r="AG1059" s="980"/>
      <c r="AH1059" s="980"/>
      <c r="AI1059" s="980"/>
      <c r="AJ1059" s="980"/>
      <c r="AK1059" s="980"/>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e6/7Ayel7jKQQEu91KmtGP2Opc9UY/0E8jU30K/GfnedSY4ihqPYA/nsKXKo+/Fn+CrdS0a2EBj+78T5gUkorg==" saltValue="edMOz/KO7jjdRaIPL5ReKw=="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7" right="0.7" top="0.75" bottom="0.75" header="0.3" footer="0.3"/>
      <printOptions horizontalCentered="1"/>
      <pageSetup scale="86" fitToHeight="26" orientation="portrait" useFirstPageNumber="1"/>
      <headerFooter alignWithMargins="0">
        <oddFooter>&amp;L&amp;8April 18, 2016 Version&amp;C&amp;P&amp;R&amp;A</oddFooter>
      </headerFooter>
    </customSheetView>
  </customSheetViews>
  <mergeCells count="2049">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s>
  <phoneticPr fontId="0" type="noConversion"/>
  <conditionalFormatting sqref="Z985:AC987 Z979">
    <cfRule type="cellIs" dxfId="117" priority="2" stopIfTrue="1" operator="equal">
      <formula>"Please Enter Amount:"</formula>
    </cfRule>
  </conditionalFormatting>
  <conditionalFormatting sqref="B1012">
    <cfRule type="cellIs" dxfId="116" priority="3" stopIfTrue="1" operator="equal">
      <formula>#N/A</formula>
    </cfRule>
  </conditionalFormatting>
  <conditionalFormatting sqref="AD996:AD998">
    <cfRule type="cellIs" dxfId="115" priority="5" stopIfTrue="1" operator="equal">
      <formula>"#DIV/0!"</formula>
    </cfRule>
  </conditionalFormatting>
  <conditionalFormatting sqref="AG428:AJ428">
    <cfRule type="expression" dxfId="114"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xr:uid="{00000000-0002-0000-0400-000001000000}">
      <formula1>"Yes, No"</formula1>
    </dataValidation>
    <dataValidation type="list" allowBlank="1" showInputMessage="1" showErrorMessage="1" sqref="AA971:AB971 AA984:AB984 AA991:AB991 AA958:AB958 AA965:AB965 AA955:AB955 Q490 AA969:AB969 AA974:AB974 AA978:AB978 AA988:AB988" xr:uid="{00000000-0002-0000-0400-000002000000}">
      <formula1>"Yes,No"</formula1>
    </dataValidation>
    <dataValidation type="list" allowBlank="1" showInputMessage="1" showErrorMessage="1" sqref="J983"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8:T908" xr:uid="{00000000-0002-0000-0400-000019000000}">
      <formula1>"No,Yes"</formula1>
    </dataValidation>
    <dataValidation type="list" allowBlank="1" showInputMessage="1" showErrorMessage="1" sqref="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xr:uid="{00000000-0002-0000-0400-000027000000}">
      <formula1>"(select one),Project-based vouchers (PBVs),Project-based contract (PBC),RAD conversion - PBVs, RAD conversion - PBC"</formula1>
    </dataValidation>
  </dataValidations>
  <hyperlinks>
    <hyperlink ref="W200" r:id="rId1" xr:uid="{00000000-0004-0000-0400-000000000000}"/>
    <hyperlink ref="D164" r:id="rId2" display="http://www.treasurer.ca.gov/ctcac/2019/lra/contact.pdf" xr:uid="{00000000-0004-0000-0400-000001000000}"/>
    <hyperlink ref="D164:AH164" r:id="rId3" display="http://www.treasurer.ca.gov/ctcac/2018/lra/contact.pdf" xr:uid="{00000000-0004-0000-0400-000002000000}"/>
  </hyperlinks>
  <printOptions horizontalCentered="1"/>
  <pageMargins left="0.5" right="0.5" top="1" bottom="1" header="0.5" footer="0.5"/>
  <pageSetup scale="96" orientation="portrait" useFirstPageNumber="1"/>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4"/>
  <legacyDrawing r:id="rId5"/>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0"/>
  <sheetViews>
    <sheetView showGridLines="0" showZeros="0" view="pageBreakPreview" zoomScaleSheetLayoutView="100" workbookViewId="0">
      <selection activeCell="N105" sqref="N105"/>
    </sheetView>
  </sheetViews>
  <sheetFormatPr baseColWidth="10" defaultColWidth="0" defaultRowHeight="12" zeroHeight="1"/>
  <cols>
    <col min="1" max="1" width="32.6640625" style="308" customWidth="1"/>
    <col min="2" max="12" width="12.1640625" style="237" customWidth="1"/>
    <col min="13" max="17" width="11.33203125" style="237" customWidth="1"/>
    <col min="18" max="18" width="12.6640625" style="237" customWidth="1"/>
    <col min="19" max="20" width="12.1640625" style="237" customWidth="1"/>
    <col min="21" max="21" width="0.33203125" style="240" customWidth="1"/>
    <col min="22" max="16383" width="8.83203125" style="237" hidden="1"/>
    <col min="16384" max="16384" width="0.1640625" style="237" customWidth="1"/>
  </cols>
  <sheetData>
    <row r="1" spans="1:21" s="170" customFormat="1" ht="13">
      <c r="A1" s="254" t="s">
        <v>596</v>
      </c>
      <c r="B1" s="197"/>
      <c r="C1" s="197"/>
      <c r="D1" s="197"/>
      <c r="E1" s="198"/>
      <c r="F1" s="1620" t="s">
        <v>672</v>
      </c>
      <c r="G1" s="1621"/>
      <c r="H1" s="1621"/>
      <c r="I1" s="1621"/>
      <c r="J1" s="1621"/>
      <c r="K1" s="1621"/>
      <c r="L1" s="1621"/>
      <c r="M1" s="1621"/>
      <c r="N1" s="1621"/>
      <c r="O1" s="1621"/>
      <c r="P1" s="1621"/>
      <c r="Q1" s="1621"/>
      <c r="R1" s="1622"/>
      <c r="S1" s="172"/>
      <c r="T1" s="171"/>
      <c r="U1" s="173"/>
    </row>
    <row r="2" spans="1:21" s="216" customFormat="1" ht="71.25" customHeight="1">
      <c r="A2" s="215"/>
      <c r="B2" s="216" t="s">
        <v>26</v>
      </c>
      <c r="C2" s="216" t="s">
        <v>406</v>
      </c>
      <c r="D2" s="216" t="s">
        <v>405</v>
      </c>
      <c r="E2" s="216" t="s">
        <v>27</v>
      </c>
      <c r="F2" s="217" t="str">
        <f>Application!B618&amp;Application!C618</f>
        <v xml:space="preserve">1)CCRC Perm Loan </v>
      </c>
      <c r="G2" s="217" t="str">
        <f>Application!B619&amp;Application!C619</f>
        <v xml:space="preserve">2)City of Petaluma </v>
      </c>
      <c r="H2" s="217" t="str">
        <f>Application!B620&amp;Application!C620</f>
        <v xml:space="preserve">3)City of Petaluma (Land Loan) </v>
      </c>
      <c r="I2" s="217" t="str">
        <f>Application!B621&amp;Application!C621</f>
        <v xml:space="preserve">4)County of Sonoma Housing Fund </v>
      </c>
      <c r="J2" s="217" t="str">
        <f>Application!B622&amp;Application!C622</f>
        <v xml:space="preserve">5)PEP Sponsor Loan (City of Petaluma) </v>
      </c>
      <c r="K2" s="217" t="str">
        <f>Application!B623&amp;Application!C623</f>
        <v xml:space="preserve">6)VHHP Loan </v>
      </c>
      <c r="L2" s="217" t="str">
        <f>Application!B624&amp;Application!C624</f>
        <v xml:space="preserve">7)County HEAP Loan </v>
      </c>
      <c r="M2" s="217" t="str">
        <f>Application!B625&amp;Application!C625</f>
        <v xml:space="preserve">8)PEP Sponsor Loan (Home Depot) </v>
      </c>
      <c r="N2" s="217" t="str">
        <f>Application!B626&amp;Application!C626</f>
        <v xml:space="preserve">9)Deferred Developer Fee </v>
      </c>
      <c r="O2" s="217" t="str">
        <f>Application!B627&amp;Application!C627</f>
        <v>10)GP Equity</v>
      </c>
      <c r="P2" s="217" t="str">
        <f>Application!B628&amp;Application!C628</f>
        <v>11)</v>
      </c>
      <c r="Q2" s="217" t="str">
        <f>Application!B629&amp;Application!C629</f>
        <v>12)</v>
      </c>
      <c r="R2" s="217" t="s">
        <v>64</v>
      </c>
      <c r="S2" s="216" t="s">
        <v>196</v>
      </c>
      <c r="T2" s="216" t="s">
        <v>28</v>
      </c>
      <c r="U2" s="218"/>
    </row>
    <row r="3" spans="1:21" s="222" customFormat="1" ht="13">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ht="13">
      <c r="A4" s="223" t="s">
        <v>30</v>
      </c>
      <c r="B4" s="224">
        <f>SUM(C4+D4)</f>
        <v>1300000</v>
      </c>
      <c r="C4" s="955">
        <v>1300000</v>
      </c>
      <c r="D4" s="225"/>
      <c r="E4" s="225">
        <f>B4-SUM(F4:Q4)</f>
        <v>0</v>
      </c>
      <c r="F4" s="225"/>
      <c r="G4" s="225"/>
      <c r="H4" s="225">
        <f>H108</f>
        <v>1300000</v>
      </c>
      <c r="I4" s="225"/>
      <c r="J4" s="225"/>
      <c r="K4" s="225"/>
      <c r="L4" s="225"/>
      <c r="M4" s="225"/>
      <c r="N4" s="225"/>
      <c r="O4" s="225"/>
      <c r="P4" s="225"/>
      <c r="Q4" s="225"/>
      <c r="R4" s="916">
        <f>SUM(E4:Q4)</f>
        <v>1300000</v>
      </c>
      <c r="S4" s="226"/>
      <c r="T4" s="226"/>
      <c r="U4" s="221"/>
    </row>
    <row r="5" spans="1:21" s="222" customFormat="1" ht="13">
      <c r="A5" s="223" t="s">
        <v>31</v>
      </c>
      <c r="B5" s="224">
        <f>SUM(C5+D5)</f>
        <v>82895</v>
      </c>
      <c r="C5" s="955">
        <v>82895</v>
      </c>
      <c r="D5" s="225"/>
      <c r="E5" s="225">
        <f t="shared" ref="E5:E7" si="0">B5-SUM(F5:Q5)</f>
        <v>0</v>
      </c>
      <c r="F5" s="225"/>
      <c r="G5" s="225"/>
      <c r="H5" s="225"/>
      <c r="I5" s="225"/>
      <c r="J5" s="225">
        <f>B5</f>
        <v>82895</v>
      </c>
      <c r="K5" s="225"/>
      <c r="L5" s="225"/>
      <c r="M5" s="225"/>
      <c r="N5" s="225"/>
      <c r="O5" s="225"/>
      <c r="P5" s="225"/>
      <c r="Q5" s="225"/>
      <c r="R5" s="916">
        <f>SUM(E5:Q5)</f>
        <v>82895</v>
      </c>
      <c r="S5" s="226"/>
      <c r="T5" s="226"/>
      <c r="U5" s="221"/>
    </row>
    <row r="6" spans="1:21" s="222" customFormat="1" ht="13">
      <c r="A6" s="223" t="s">
        <v>32</v>
      </c>
      <c r="B6" s="224">
        <f>SUM(C6+D6)</f>
        <v>75000</v>
      </c>
      <c r="C6" s="955">
        <v>75000</v>
      </c>
      <c r="D6" s="225"/>
      <c r="E6" s="225">
        <f t="shared" si="0"/>
        <v>49895</v>
      </c>
      <c r="F6" s="225"/>
      <c r="G6" s="225"/>
      <c r="H6" s="225"/>
      <c r="I6" s="225"/>
      <c r="J6" s="225">
        <f>J108-J5</f>
        <v>25105</v>
      </c>
      <c r="K6" s="225"/>
      <c r="L6" s="225"/>
      <c r="M6" s="225"/>
      <c r="N6" s="225"/>
      <c r="O6" s="225"/>
      <c r="P6" s="225"/>
      <c r="Q6" s="225"/>
      <c r="R6" s="916">
        <f>SUM(E6:Q6)</f>
        <v>75000</v>
      </c>
      <c r="S6" s="226"/>
      <c r="T6" s="226"/>
      <c r="U6" s="221"/>
    </row>
    <row r="7" spans="1:21" s="222" customFormat="1" ht="13">
      <c r="A7" s="223" t="s">
        <v>104</v>
      </c>
      <c r="B7" s="224">
        <f>SUM(C7+D7)</f>
        <v>0</v>
      </c>
      <c r="C7" s="955"/>
      <c r="D7" s="225"/>
      <c r="E7" s="225">
        <f t="shared" si="0"/>
        <v>0</v>
      </c>
      <c r="F7" s="225"/>
      <c r="G7" s="225"/>
      <c r="H7" s="225"/>
      <c r="I7" s="225"/>
      <c r="J7" s="225"/>
      <c r="K7" s="225"/>
      <c r="L7" s="225"/>
      <c r="M7" s="225"/>
      <c r="N7" s="225"/>
      <c r="O7" s="225"/>
      <c r="P7" s="225"/>
      <c r="Q7" s="225"/>
      <c r="R7" s="916">
        <f>SUM(E7:Q7)</f>
        <v>0</v>
      </c>
      <c r="S7" s="226"/>
      <c r="T7" s="226"/>
      <c r="U7" s="221"/>
    </row>
    <row r="8" spans="1:21" s="222" customFormat="1" ht="13">
      <c r="A8" s="227" t="s">
        <v>644</v>
      </c>
      <c r="B8" s="224">
        <f>SUM(C8:D8)</f>
        <v>1457895</v>
      </c>
      <c r="C8" s="224">
        <f t="shared" ref="C8:Q8" si="1">SUM(C4:C7)</f>
        <v>1457895</v>
      </c>
      <c r="D8" s="224">
        <f t="shared" si="1"/>
        <v>0</v>
      </c>
      <c r="E8" s="224">
        <f t="shared" si="1"/>
        <v>49895</v>
      </c>
      <c r="F8" s="224">
        <f t="shared" si="1"/>
        <v>0</v>
      </c>
      <c r="G8" s="224">
        <f t="shared" si="1"/>
        <v>0</v>
      </c>
      <c r="H8" s="224">
        <f t="shared" si="1"/>
        <v>1300000</v>
      </c>
      <c r="I8" s="224">
        <f t="shared" si="1"/>
        <v>0</v>
      </c>
      <c r="J8" s="224">
        <f t="shared" si="1"/>
        <v>108000</v>
      </c>
      <c r="K8" s="224">
        <f t="shared" si="1"/>
        <v>0</v>
      </c>
      <c r="L8" s="224">
        <f t="shared" si="1"/>
        <v>0</v>
      </c>
      <c r="M8" s="224">
        <f t="shared" si="1"/>
        <v>0</v>
      </c>
      <c r="N8" s="224">
        <f t="shared" si="1"/>
        <v>0</v>
      </c>
      <c r="O8" s="224">
        <f t="shared" si="1"/>
        <v>0</v>
      </c>
      <c r="P8" s="224"/>
      <c r="Q8" s="224">
        <f t="shared" si="1"/>
        <v>0</v>
      </c>
      <c r="R8" s="558">
        <f>SUM(R4:R7)</f>
        <v>1457895</v>
      </c>
      <c r="S8" s="226"/>
      <c r="T8" s="226"/>
      <c r="U8" s="221"/>
    </row>
    <row r="9" spans="1:21" s="222" customFormat="1" ht="13">
      <c r="A9" s="223" t="s">
        <v>645</v>
      </c>
      <c r="B9" s="224">
        <f>SUM(C9+D9)</f>
        <v>0</v>
      </c>
      <c r="C9" s="225"/>
      <c r="D9" s="225"/>
      <c r="E9" s="225">
        <f t="shared" ref="E9:E10" si="2">B9-SUM(F9:Q9)</f>
        <v>0</v>
      </c>
      <c r="F9" s="225"/>
      <c r="G9" s="225"/>
      <c r="H9" s="225"/>
      <c r="I9" s="225"/>
      <c r="J9" s="225"/>
      <c r="K9" s="225"/>
      <c r="L9" s="225"/>
      <c r="M9" s="225"/>
      <c r="N9" s="225"/>
      <c r="O9" s="225"/>
      <c r="P9" s="225"/>
      <c r="Q9" s="225"/>
      <c r="R9" s="916">
        <f>SUM(E9:Q9)</f>
        <v>0</v>
      </c>
      <c r="S9" s="226"/>
      <c r="T9" s="225"/>
      <c r="U9" s="221"/>
    </row>
    <row r="10" spans="1:21" s="222" customFormat="1" ht="13">
      <c r="A10" s="223" t="s">
        <v>646</v>
      </c>
      <c r="B10" s="224">
        <f>SUM(C10+D10)</f>
        <v>311730</v>
      </c>
      <c r="C10" s="955">
        <v>311730</v>
      </c>
      <c r="D10" s="225"/>
      <c r="E10" s="225">
        <f t="shared" si="2"/>
        <v>61730</v>
      </c>
      <c r="F10" s="225"/>
      <c r="G10" s="225"/>
      <c r="H10" s="225"/>
      <c r="I10" s="225"/>
      <c r="J10" s="225"/>
      <c r="K10" s="225"/>
      <c r="L10" s="225"/>
      <c r="M10" s="225">
        <f>M108</f>
        <v>250000</v>
      </c>
      <c r="N10" s="225"/>
      <c r="O10" s="225"/>
      <c r="P10" s="225"/>
      <c r="Q10" s="225"/>
      <c r="R10" s="916">
        <f>SUM(E10:Q10)</f>
        <v>311730</v>
      </c>
      <c r="S10" s="225">
        <f>R10</f>
        <v>311730</v>
      </c>
      <c r="T10" s="225"/>
      <c r="U10" s="221"/>
    </row>
    <row r="11" spans="1:21" s="222" customFormat="1" ht="13">
      <c r="A11" s="227" t="s">
        <v>647</v>
      </c>
      <c r="B11" s="224">
        <f>SUM(C11:D11)</f>
        <v>311730</v>
      </c>
      <c r="C11" s="224">
        <f t="shared" ref="C11:Q11" si="3">SUM(C9:C10)</f>
        <v>311730</v>
      </c>
      <c r="D11" s="224">
        <f t="shared" si="3"/>
        <v>0</v>
      </c>
      <c r="E11" s="224">
        <f t="shared" si="3"/>
        <v>61730</v>
      </c>
      <c r="F11" s="224">
        <f t="shared" si="3"/>
        <v>0</v>
      </c>
      <c r="G11" s="224">
        <f t="shared" si="3"/>
        <v>0</v>
      </c>
      <c r="H11" s="224">
        <f t="shared" si="3"/>
        <v>0</v>
      </c>
      <c r="I11" s="224">
        <f t="shared" si="3"/>
        <v>0</v>
      </c>
      <c r="J11" s="224">
        <f t="shared" si="3"/>
        <v>0</v>
      </c>
      <c r="K11" s="224">
        <f t="shared" si="3"/>
        <v>0</v>
      </c>
      <c r="L11" s="224">
        <f t="shared" si="3"/>
        <v>0</v>
      </c>
      <c r="M11" s="224">
        <f t="shared" si="3"/>
        <v>250000</v>
      </c>
      <c r="N11" s="224">
        <f t="shared" si="3"/>
        <v>0</v>
      </c>
      <c r="O11" s="224">
        <f t="shared" si="3"/>
        <v>0</v>
      </c>
      <c r="P11" s="224"/>
      <c r="Q11" s="224">
        <f t="shared" si="3"/>
        <v>0</v>
      </c>
      <c r="R11" s="558">
        <f>SUM(R9:R10)</f>
        <v>311730</v>
      </c>
      <c r="S11" s="226"/>
      <c r="T11" s="228">
        <f>SUM(T9:T10)</f>
        <v>0</v>
      </c>
      <c r="U11" s="221"/>
    </row>
    <row r="12" spans="1:21" s="222" customFormat="1" ht="13">
      <c r="A12" s="227" t="s">
        <v>91</v>
      </c>
      <c r="B12" s="224">
        <f t="shared" ref="B12:Q12" si="4">SUM(B8+B11)</f>
        <v>1769625</v>
      </c>
      <c r="C12" s="224">
        <f t="shared" si="4"/>
        <v>1769625</v>
      </c>
      <c r="D12" s="224">
        <f t="shared" si="4"/>
        <v>0</v>
      </c>
      <c r="E12" s="224">
        <f t="shared" si="4"/>
        <v>111625</v>
      </c>
      <c r="F12" s="224">
        <f t="shared" si="4"/>
        <v>0</v>
      </c>
      <c r="G12" s="224">
        <f t="shared" si="4"/>
        <v>0</v>
      </c>
      <c r="H12" s="224">
        <f t="shared" si="4"/>
        <v>1300000</v>
      </c>
      <c r="I12" s="224">
        <f t="shared" si="4"/>
        <v>0</v>
      </c>
      <c r="J12" s="224">
        <f t="shared" si="4"/>
        <v>108000</v>
      </c>
      <c r="K12" s="224">
        <f t="shared" si="4"/>
        <v>0</v>
      </c>
      <c r="L12" s="224">
        <f t="shared" si="4"/>
        <v>0</v>
      </c>
      <c r="M12" s="224">
        <f t="shared" si="4"/>
        <v>250000</v>
      </c>
      <c r="N12" s="224">
        <f t="shared" si="4"/>
        <v>0</v>
      </c>
      <c r="O12" s="224">
        <f t="shared" si="4"/>
        <v>0</v>
      </c>
      <c r="P12" s="224"/>
      <c r="Q12" s="224">
        <f t="shared" si="4"/>
        <v>0</v>
      </c>
      <c r="R12" s="558">
        <f>SUM(R8+R11)</f>
        <v>1769625</v>
      </c>
      <c r="S12" s="226"/>
      <c r="T12" s="226"/>
      <c r="U12" s="221"/>
    </row>
    <row r="13" spans="1:21" s="222" customFormat="1">
      <c r="A13" s="466" t="s">
        <v>1001</v>
      </c>
      <c r="B13" s="224">
        <f>SUM(C13+D13)</f>
        <v>25000</v>
      </c>
      <c r="C13" s="225">
        <v>25000</v>
      </c>
      <c r="D13" s="225"/>
      <c r="E13" s="225">
        <f t="shared" ref="E13:E15" si="5">B13-SUM(F13:Q13)</f>
        <v>25000</v>
      </c>
      <c r="F13" s="225"/>
      <c r="G13" s="225"/>
      <c r="H13" s="225"/>
      <c r="I13" s="225"/>
      <c r="J13" s="225"/>
      <c r="K13" s="225"/>
      <c r="L13" s="225"/>
      <c r="M13" s="225"/>
      <c r="N13" s="225"/>
      <c r="O13" s="225"/>
      <c r="P13" s="225"/>
      <c r="Q13" s="225"/>
      <c r="R13" s="916">
        <f>SUM(E13:Q13)</f>
        <v>25000</v>
      </c>
      <c r="S13" s="225">
        <f>R13</f>
        <v>25000</v>
      </c>
      <c r="T13" s="225"/>
      <c r="U13" s="221"/>
    </row>
    <row r="14" spans="1:21" s="222" customFormat="1" ht="26">
      <c r="A14" s="467" t="s">
        <v>1002</v>
      </c>
      <c r="B14" s="224">
        <f>SUM(C14+D14)</f>
        <v>0</v>
      </c>
      <c r="C14" s="225"/>
      <c r="D14" s="225"/>
      <c r="E14" s="225">
        <f t="shared" si="5"/>
        <v>0</v>
      </c>
      <c r="F14" s="225"/>
      <c r="G14" s="225"/>
      <c r="H14" s="225"/>
      <c r="I14" s="225"/>
      <c r="J14" s="225"/>
      <c r="K14" s="225"/>
      <c r="L14" s="225"/>
      <c r="M14" s="225"/>
      <c r="N14" s="225"/>
      <c r="O14" s="225"/>
      <c r="P14" s="225"/>
      <c r="Q14" s="225"/>
      <c r="R14" s="916">
        <f>SUM(E14:Q14)</f>
        <v>0</v>
      </c>
      <c r="S14" s="225"/>
      <c r="T14" s="225"/>
      <c r="U14" s="221"/>
    </row>
    <row r="15" spans="1:21" s="222" customFormat="1" ht="13">
      <c r="A15" s="467" t="s">
        <v>1397</v>
      </c>
      <c r="B15" s="224">
        <f>SUM(C15+D15)</f>
        <v>0</v>
      </c>
      <c r="C15" s="225"/>
      <c r="D15" s="225"/>
      <c r="E15" s="225">
        <f t="shared" si="5"/>
        <v>0</v>
      </c>
      <c r="F15" s="225"/>
      <c r="G15" s="225"/>
      <c r="H15" s="225"/>
      <c r="I15" s="225"/>
      <c r="J15" s="225"/>
      <c r="K15" s="225"/>
      <c r="L15" s="225"/>
      <c r="M15" s="225"/>
      <c r="N15" s="225"/>
      <c r="O15" s="225"/>
      <c r="P15" s="225"/>
      <c r="Q15" s="225"/>
      <c r="R15" s="916">
        <f>SUM(E15:Q15)</f>
        <v>0</v>
      </c>
      <c r="S15" s="226"/>
      <c r="T15" s="226"/>
      <c r="U15" s="221"/>
    </row>
    <row r="16" spans="1:21" s="222" customFormat="1" ht="13">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ht="13">
      <c r="A17" s="223" t="s">
        <v>649</v>
      </c>
      <c r="B17" s="224">
        <f t="shared" ref="B17:B25" si="6">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ht="13">
      <c r="A18" s="223" t="s">
        <v>650</v>
      </c>
      <c r="B18" s="224">
        <f t="shared" si="6"/>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ht="13">
      <c r="A19" s="223" t="s">
        <v>651</v>
      </c>
      <c r="B19" s="224">
        <f t="shared" si="6"/>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ht="13">
      <c r="A20" s="223" t="s">
        <v>144</v>
      </c>
      <c r="B20" s="224">
        <f t="shared" si="6"/>
        <v>0</v>
      </c>
      <c r="C20" s="225"/>
      <c r="D20" s="225"/>
      <c r="E20" s="225"/>
      <c r="F20" s="225"/>
      <c r="G20" s="225"/>
      <c r="H20" s="225"/>
      <c r="I20" s="225"/>
      <c r="J20" s="225"/>
      <c r="K20" s="225"/>
      <c r="L20" s="225"/>
      <c r="M20" s="225"/>
      <c r="N20" s="225"/>
      <c r="O20" s="225"/>
      <c r="P20" s="225"/>
      <c r="Q20" s="225"/>
      <c r="R20" s="916">
        <f t="shared" ref="R20:R26" si="7">SUM(E20:Q20)</f>
        <v>0</v>
      </c>
      <c r="S20" s="225"/>
      <c r="T20" s="225"/>
      <c r="U20" s="221"/>
    </row>
    <row r="21" spans="1:21" s="222" customFormat="1" ht="13">
      <c r="A21" s="223" t="s">
        <v>145</v>
      </c>
      <c r="B21" s="224">
        <f t="shared" si="6"/>
        <v>0</v>
      </c>
      <c r="C21" s="225"/>
      <c r="D21" s="225"/>
      <c r="E21" s="225"/>
      <c r="F21" s="225"/>
      <c r="G21" s="225"/>
      <c r="H21" s="225"/>
      <c r="I21" s="225"/>
      <c r="J21" s="225"/>
      <c r="K21" s="225"/>
      <c r="L21" s="225"/>
      <c r="M21" s="225"/>
      <c r="N21" s="225"/>
      <c r="O21" s="225"/>
      <c r="P21" s="225"/>
      <c r="Q21" s="225"/>
      <c r="R21" s="916">
        <f t="shared" si="7"/>
        <v>0</v>
      </c>
      <c r="S21" s="225"/>
      <c r="T21" s="225"/>
      <c r="U21" s="221"/>
    </row>
    <row r="22" spans="1:21" s="222" customFormat="1" ht="13">
      <c r="A22" s="223" t="s">
        <v>146</v>
      </c>
      <c r="B22" s="224">
        <f t="shared" si="6"/>
        <v>0</v>
      </c>
      <c r="C22" s="225"/>
      <c r="D22" s="225"/>
      <c r="E22" s="225"/>
      <c r="F22" s="225"/>
      <c r="G22" s="225"/>
      <c r="H22" s="225"/>
      <c r="I22" s="225"/>
      <c r="J22" s="225"/>
      <c r="K22" s="225"/>
      <c r="L22" s="225"/>
      <c r="M22" s="225"/>
      <c r="N22" s="225"/>
      <c r="O22" s="225"/>
      <c r="P22" s="225"/>
      <c r="Q22" s="225"/>
      <c r="R22" s="916">
        <f t="shared" si="7"/>
        <v>0</v>
      </c>
      <c r="S22" s="225"/>
      <c r="T22" s="225"/>
      <c r="U22" s="221"/>
    </row>
    <row r="23" spans="1:21" s="222" customFormat="1" ht="13">
      <c r="A23" s="223" t="s">
        <v>147</v>
      </c>
      <c r="B23" s="224">
        <f t="shared" si="6"/>
        <v>0</v>
      </c>
      <c r="C23" s="225"/>
      <c r="D23" s="225"/>
      <c r="E23" s="225"/>
      <c r="F23" s="225"/>
      <c r="G23" s="225"/>
      <c r="H23" s="225"/>
      <c r="I23" s="225"/>
      <c r="J23" s="225"/>
      <c r="K23" s="225"/>
      <c r="L23" s="225"/>
      <c r="M23" s="225"/>
      <c r="N23" s="225"/>
      <c r="O23" s="225"/>
      <c r="P23" s="225"/>
      <c r="Q23" s="225"/>
      <c r="R23" s="916">
        <f t="shared" si="7"/>
        <v>0</v>
      </c>
      <c r="S23" s="225"/>
      <c r="T23" s="225"/>
      <c r="U23" s="221"/>
    </row>
    <row r="24" spans="1:21" s="222" customFormat="1" ht="13">
      <c r="A24" s="230" t="s">
        <v>37</v>
      </c>
      <c r="B24" s="224">
        <f t="shared" si="6"/>
        <v>0</v>
      </c>
      <c r="C24" s="225"/>
      <c r="D24" s="225"/>
      <c r="E24" s="225"/>
      <c r="F24" s="225"/>
      <c r="G24" s="225"/>
      <c r="H24" s="225"/>
      <c r="I24" s="225"/>
      <c r="J24" s="225"/>
      <c r="K24" s="225"/>
      <c r="L24" s="225"/>
      <c r="M24" s="225"/>
      <c r="N24" s="225"/>
      <c r="O24" s="225"/>
      <c r="P24" s="225"/>
      <c r="Q24" s="225"/>
      <c r="R24" s="916">
        <f t="shared" si="7"/>
        <v>0</v>
      </c>
      <c r="S24" s="225"/>
      <c r="T24" s="225"/>
      <c r="U24" s="221"/>
    </row>
    <row r="25" spans="1:21" s="222" customFormat="1" ht="13">
      <c r="A25" s="227" t="s">
        <v>140</v>
      </c>
      <c r="B25" s="224">
        <f t="shared" si="6"/>
        <v>0</v>
      </c>
      <c r="C25" s="224">
        <f>SUM(C17:C24)</f>
        <v>0</v>
      </c>
      <c r="D25" s="224">
        <f t="shared" ref="D25:Q25" si="8">SUM(D17:D24)</f>
        <v>0</v>
      </c>
      <c r="E25" s="224">
        <f t="shared" si="8"/>
        <v>0</v>
      </c>
      <c r="F25" s="224">
        <f t="shared" si="8"/>
        <v>0</v>
      </c>
      <c r="G25" s="224">
        <f t="shared" si="8"/>
        <v>0</v>
      </c>
      <c r="H25" s="224">
        <f t="shared" si="8"/>
        <v>0</v>
      </c>
      <c r="I25" s="224">
        <f t="shared" si="8"/>
        <v>0</v>
      </c>
      <c r="J25" s="224">
        <f t="shared" si="8"/>
        <v>0</v>
      </c>
      <c r="K25" s="224">
        <f t="shared" si="8"/>
        <v>0</v>
      </c>
      <c r="L25" s="224">
        <f t="shared" si="8"/>
        <v>0</v>
      </c>
      <c r="M25" s="224">
        <f t="shared" si="8"/>
        <v>0</v>
      </c>
      <c r="N25" s="224">
        <f t="shared" si="8"/>
        <v>0</v>
      </c>
      <c r="O25" s="224">
        <f t="shared" si="8"/>
        <v>0</v>
      </c>
      <c r="P25" s="224">
        <f t="shared" si="8"/>
        <v>0</v>
      </c>
      <c r="Q25" s="224">
        <f t="shared" si="8"/>
        <v>0</v>
      </c>
      <c r="R25" s="558">
        <f>SUM(R17:R24)</f>
        <v>0</v>
      </c>
      <c r="S25" s="228">
        <f>SUM(S17:S24)</f>
        <v>0</v>
      </c>
      <c r="T25" s="228">
        <f>SUM(T17:T24)</f>
        <v>0</v>
      </c>
      <c r="U25" s="221"/>
    </row>
    <row r="26" spans="1:21" s="222" customFormat="1" ht="13">
      <c r="A26" s="227" t="s">
        <v>148</v>
      </c>
      <c r="B26" s="224">
        <f>SUM(C26:D26)</f>
        <v>0</v>
      </c>
      <c r="C26" s="225"/>
      <c r="D26" s="225"/>
      <c r="E26" s="225"/>
      <c r="F26" s="225"/>
      <c r="G26" s="225"/>
      <c r="H26" s="225"/>
      <c r="I26" s="225"/>
      <c r="J26" s="225"/>
      <c r="K26" s="225"/>
      <c r="L26" s="225"/>
      <c r="M26" s="225"/>
      <c r="N26" s="225"/>
      <c r="O26" s="225"/>
      <c r="P26" s="225"/>
      <c r="Q26" s="225"/>
      <c r="R26" s="916">
        <f t="shared" si="7"/>
        <v>0</v>
      </c>
      <c r="S26" s="225"/>
      <c r="T26" s="225"/>
      <c r="U26" s="221"/>
    </row>
    <row r="27" spans="1:21" s="222" customFormat="1" ht="13">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ht="13">
      <c r="A28" s="223" t="s">
        <v>649</v>
      </c>
      <c r="B28" s="224">
        <f t="shared" ref="B28:B36" si="9">SUM(C28+D28)</f>
        <v>933211</v>
      </c>
      <c r="C28" s="955">
        <v>933211</v>
      </c>
      <c r="D28" s="225"/>
      <c r="E28" s="225">
        <f t="shared" ref="E28:E35" si="10">B28-SUM(F28:Q28)</f>
        <v>933211</v>
      </c>
      <c r="F28" s="225"/>
      <c r="G28" s="225"/>
      <c r="H28" s="225"/>
      <c r="I28" s="225"/>
      <c r="J28" s="225"/>
      <c r="K28" s="225"/>
      <c r="L28" s="225"/>
      <c r="M28" s="225"/>
      <c r="N28" s="225"/>
      <c r="O28" s="225"/>
      <c r="P28" s="225"/>
      <c r="Q28" s="225"/>
      <c r="R28" s="916">
        <f t="shared" ref="R28:R35" si="11">SUM(E28:Q28)</f>
        <v>933211</v>
      </c>
      <c r="S28" s="225">
        <f>R28</f>
        <v>933211</v>
      </c>
      <c r="T28" s="225"/>
      <c r="U28" s="221"/>
    </row>
    <row r="29" spans="1:21" s="222" customFormat="1" ht="13">
      <c r="A29" s="223" t="s">
        <v>650</v>
      </c>
      <c r="B29" s="224">
        <f t="shared" si="9"/>
        <v>15521118</v>
      </c>
      <c r="C29" s="955">
        <v>15521118</v>
      </c>
      <c r="D29" s="225"/>
      <c r="E29" s="225">
        <f t="shared" si="10"/>
        <v>3642434</v>
      </c>
      <c r="F29" s="225">
        <f>F108</f>
        <v>2881000</v>
      </c>
      <c r="G29" s="225">
        <f>G108</f>
        <v>1500000</v>
      </c>
      <c r="H29" s="225"/>
      <c r="I29" s="225">
        <f>I108</f>
        <v>600000</v>
      </c>
      <c r="J29" s="225"/>
      <c r="K29" s="225">
        <f>K108</f>
        <v>5922684</v>
      </c>
      <c r="L29" s="225">
        <f>L108</f>
        <v>975000</v>
      </c>
      <c r="M29" s="225"/>
      <c r="N29" s="225"/>
      <c r="O29" s="225"/>
      <c r="P29" s="225"/>
      <c r="Q29" s="225"/>
      <c r="R29" s="916">
        <f t="shared" si="11"/>
        <v>15521118</v>
      </c>
      <c r="S29" s="225">
        <f t="shared" ref="S29:S35" si="12">R29</f>
        <v>15521118</v>
      </c>
      <c r="T29" s="225"/>
      <c r="U29" s="221"/>
    </row>
    <row r="30" spans="1:21" s="222" customFormat="1" ht="13">
      <c r="A30" s="223" t="s">
        <v>651</v>
      </c>
      <c r="B30" s="224">
        <f t="shared" si="9"/>
        <v>1050752</v>
      </c>
      <c r="C30" s="955">
        <v>1050752</v>
      </c>
      <c r="D30" s="225"/>
      <c r="E30" s="225">
        <f t="shared" si="10"/>
        <v>1050752</v>
      </c>
      <c r="F30" s="225"/>
      <c r="G30" s="225"/>
      <c r="H30" s="225"/>
      <c r="I30" s="225"/>
      <c r="J30" s="225"/>
      <c r="K30" s="225"/>
      <c r="L30" s="225"/>
      <c r="M30" s="225"/>
      <c r="N30" s="225"/>
      <c r="O30" s="225"/>
      <c r="P30" s="225"/>
      <c r="Q30" s="225"/>
      <c r="R30" s="916">
        <f t="shared" si="11"/>
        <v>1050752</v>
      </c>
      <c r="S30" s="225">
        <f t="shared" si="12"/>
        <v>1050752</v>
      </c>
      <c r="T30" s="225"/>
      <c r="U30" s="221"/>
    </row>
    <row r="31" spans="1:21" s="222" customFormat="1" ht="13">
      <c r="A31" s="223" t="s">
        <v>144</v>
      </c>
      <c r="B31" s="224">
        <f t="shared" si="9"/>
        <v>367206</v>
      </c>
      <c r="C31" s="955">
        <f>734413/2-0.5</f>
        <v>367206</v>
      </c>
      <c r="D31" s="225"/>
      <c r="E31" s="225">
        <f t="shared" si="10"/>
        <v>367206</v>
      </c>
      <c r="F31" s="225"/>
      <c r="G31" s="225"/>
      <c r="H31" s="225"/>
      <c r="I31" s="225"/>
      <c r="J31" s="225"/>
      <c r="K31" s="225"/>
      <c r="L31" s="225"/>
      <c r="M31" s="225"/>
      <c r="N31" s="225"/>
      <c r="O31" s="225"/>
      <c r="P31" s="225"/>
      <c r="Q31" s="225"/>
      <c r="R31" s="916">
        <f t="shared" si="11"/>
        <v>367206</v>
      </c>
      <c r="S31" s="225">
        <f t="shared" si="12"/>
        <v>367206</v>
      </c>
      <c r="T31" s="225"/>
      <c r="U31" s="221"/>
    </row>
    <row r="32" spans="1:21" s="222" customFormat="1" ht="13">
      <c r="A32" s="223" t="s">
        <v>145</v>
      </c>
      <c r="B32" s="224">
        <f t="shared" si="9"/>
        <v>367207</v>
      </c>
      <c r="C32" s="955">
        <f>734413/2+0.5</f>
        <v>367207</v>
      </c>
      <c r="D32" s="225"/>
      <c r="E32" s="225">
        <f t="shared" si="10"/>
        <v>367207</v>
      </c>
      <c r="F32" s="225"/>
      <c r="G32" s="225"/>
      <c r="H32" s="225"/>
      <c r="I32" s="225"/>
      <c r="J32" s="225"/>
      <c r="K32" s="225"/>
      <c r="L32" s="225"/>
      <c r="M32" s="225"/>
      <c r="N32" s="225"/>
      <c r="O32" s="225"/>
      <c r="P32" s="225"/>
      <c r="Q32" s="225"/>
      <c r="R32" s="916">
        <f t="shared" si="11"/>
        <v>367207</v>
      </c>
      <c r="S32" s="225">
        <f t="shared" si="12"/>
        <v>367207</v>
      </c>
      <c r="T32" s="225"/>
      <c r="U32" s="221"/>
    </row>
    <row r="33" spans="1:21" s="222" customFormat="1" ht="13">
      <c r="A33" s="223" t="s">
        <v>146</v>
      </c>
      <c r="B33" s="224">
        <f t="shared" si="9"/>
        <v>0</v>
      </c>
      <c r="C33" s="955"/>
      <c r="D33" s="225"/>
      <c r="E33" s="225">
        <f t="shared" si="10"/>
        <v>0</v>
      </c>
      <c r="F33" s="225"/>
      <c r="G33" s="225"/>
      <c r="H33" s="225"/>
      <c r="I33" s="225"/>
      <c r="J33" s="225"/>
      <c r="K33" s="225"/>
      <c r="L33" s="225"/>
      <c r="M33" s="225"/>
      <c r="N33" s="225"/>
      <c r="O33" s="225"/>
      <c r="P33" s="225"/>
      <c r="Q33" s="225"/>
      <c r="R33" s="916">
        <f t="shared" si="11"/>
        <v>0</v>
      </c>
      <c r="S33" s="225">
        <f t="shared" si="12"/>
        <v>0</v>
      </c>
      <c r="T33" s="225"/>
      <c r="U33" s="221"/>
    </row>
    <row r="34" spans="1:21" s="222" customFormat="1" ht="13">
      <c r="A34" s="223" t="s">
        <v>147</v>
      </c>
      <c r="B34" s="224">
        <f t="shared" si="9"/>
        <v>385813</v>
      </c>
      <c r="C34" s="955">
        <v>385813</v>
      </c>
      <c r="D34" s="225"/>
      <c r="E34" s="225">
        <f t="shared" si="10"/>
        <v>385813</v>
      </c>
      <c r="F34" s="225"/>
      <c r="G34" s="225"/>
      <c r="H34" s="225"/>
      <c r="I34" s="225"/>
      <c r="J34" s="225"/>
      <c r="K34" s="225"/>
      <c r="L34" s="225"/>
      <c r="M34" s="225"/>
      <c r="N34" s="225"/>
      <c r="O34" s="225"/>
      <c r="P34" s="225"/>
      <c r="Q34" s="225"/>
      <c r="R34" s="916">
        <f t="shared" si="11"/>
        <v>385813</v>
      </c>
      <c r="S34" s="225">
        <f t="shared" si="12"/>
        <v>385813</v>
      </c>
      <c r="T34" s="225"/>
      <c r="U34" s="221"/>
    </row>
    <row r="35" spans="1:21" s="222" customFormat="1" ht="13">
      <c r="A35" s="956" t="s">
        <v>1825</v>
      </c>
      <c r="B35" s="224">
        <f t="shared" si="9"/>
        <v>198927</v>
      </c>
      <c r="C35" s="955">
        <v>198927</v>
      </c>
      <c r="D35" s="225"/>
      <c r="E35" s="225">
        <f t="shared" si="10"/>
        <v>198927</v>
      </c>
      <c r="F35" s="225"/>
      <c r="G35" s="225"/>
      <c r="H35" s="225"/>
      <c r="I35" s="225"/>
      <c r="J35" s="225"/>
      <c r="K35" s="225"/>
      <c r="L35" s="225"/>
      <c r="M35" s="225"/>
      <c r="N35" s="225"/>
      <c r="O35" s="225"/>
      <c r="P35" s="225"/>
      <c r="Q35" s="225"/>
      <c r="R35" s="916">
        <f t="shared" si="11"/>
        <v>198927</v>
      </c>
      <c r="S35" s="225">
        <f t="shared" si="12"/>
        <v>198927</v>
      </c>
      <c r="T35" s="225"/>
      <c r="U35" s="221"/>
    </row>
    <row r="36" spans="1:21" s="222" customFormat="1" ht="13">
      <c r="A36" s="227" t="s">
        <v>150</v>
      </c>
      <c r="B36" s="224">
        <f t="shared" si="9"/>
        <v>18824234</v>
      </c>
      <c r="C36" s="224">
        <f>SUM(C28:C35)</f>
        <v>18824234</v>
      </c>
      <c r="D36" s="224">
        <f t="shared" ref="D36:Q36" si="13">SUM(D28:D35)</f>
        <v>0</v>
      </c>
      <c r="E36" s="224">
        <f t="shared" si="13"/>
        <v>6945550</v>
      </c>
      <c r="F36" s="224">
        <f t="shared" si="13"/>
        <v>2881000</v>
      </c>
      <c r="G36" s="224">
        <f t="shared" si="13"/>
        <v>1500000</v>
      </c>
      <c r="H36" s="224">
        <f t="shared" si="13"/>
        <v>0</v>
      </c>
      <c r="I36" s="224">
        <f t="shared" si="13"/>
        <v>600000</v>
      </c>
      <c r="J36" s="224">
        <f t="shared" si="13"/>
        <v>0</v>
      </c>
      <c r="K36" s="224">
        <f t="shared" si="13"/>
        <v>5922684</v>
      </c>
      <c r="L36" s="224">
        <f t="shared" si="13"/>
        <v>975000</v>
      </c>
      <c r="M36" s="224">
        <f t="shared" si="13"/>
        <v>0</v>
      </c>
      <c r="N36" s="224">
        <f t="shared" si="13"/>
        <v>0</v>
      </c>
      <c r="O36" s="224">
        <f t="shared" si="13"/>
        <v>0</v>
      </c>
      <c r="P36" s="224">
        <f t="shared" si="13"/>
        <v>0</v>
      </c>
      <c r="Q36" s="224">
        <f t="shared" si="13"/>
        <v>0</v>
      </c>
      <c r="R36" s="558">
        <f>SUM(R28:R35)</f>
        <v>18824234</v>
      </c>
      <c r="S36" s="228">
        <f>SUM(S28:S35)</f>
        <v>18824234</v>
      </c>
      <c r="T36" s="228">
        <f>SUM(T28:T35)</f>
        <v>0</v>
      </c>
      <c r="U36" s="221"/>
    </row>
    <row r="37" spans="1:21" s="222" customFormat="1" ht="13">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ht="13">
      <c r="A38" s="223" t="s">
        <v>152</v>
      </c>
      <c r="B38" s="224">
        <f>SUM(C38+D38)</f>
        <v>0</v>
      </c>
      <c r="C38" s="225"/>
      <c r="D38" s="225"/>
      <c r="E38" s="225">
        <f t="shared" ref="E38:E41" si="14">B38-SUM(F38:Q38)</f>
        <v>0</v>
      </c>
      <c r="F38" s="225"/>
      <c r="G38" s="225"/>
      <c r="H38" s="225"/>
      <c r="I38" s="225"/>
      <c r="J38" s="225"/>
      <c r="K38" s="225"/>
      <c r="L38" s="225"/>
      <c r="M38" s="225"/>
      <c r="N38" s="225"/>
      <c r="O38" s="225"/>
      <c r="P38" s="225"/>
      <c r="Q38" s="225"/>
      <c r="R38" s="916">
        <f>SUM(E38:Q38)</f>
        <v>0</v>
      </c>
      <c r="S38" s="225">
        <f t="shared" ref="S38:S39" si="15">R38</f>
        <v>0</v>
      </c>
      <c r="T38" s="225"/>
      <c r="U38" s="221"/>
    </row>
    <row r="39" spans="1:21" s="222" customFormat="1" ht="13">
      <c r="A39" s="223" t="s">
        <v>153</v>
      </c>
      <c r="B39" s="224">
        <f>SUM(C39+D39)</f>
        <v>675000</v>
      </c>
      <c r="C39" s="225">
        <v>675000</v>
      </c>
      <c r="D39" s="225"/>
      <c r="E39" s="225">
        <f t="shared" si="14"/>
        <v>675000</v>
      </c>
      <c r="F39" s="225"/>
      <c r="G39" s="225"/>
      <c r="H39" s="225"/>
      <c r="I39" s="225"/>
      <c r="J39" s="225"/>
      <c r="K39" s="225"/>
      <c r="L39" s="225"/>
      <c r="M39" s="225"/>
      <c r="N39" s="225"/>
      <c r="O39" s="225"/>
      <c r="P39" s="225"/>
      <c r="Q39" s="225"/>
      <c r="R39" s="916">
        <f>SUM(E39:Q39)</f>
        <v>675000</v>
      </c>
      <c r="S39" s="225">
        <f t="shared" si="15"/>
        <v>675000</v>
      </c>
      <c r="T39" s="225"/>
      <c r="U39" s="221"/>
    </row>
    <row r="40" spans="1:21" s="222" customFormat="1" ht="13">
      <c r="A40" s="227" t="s">
        <v>154</v>
      </c>
      <c r="B40" s="224">
        <f>SUM(C40:D40)</f>
        <v>675000</v>
      </c>
      <c r="C40" s="224">
        <f>SUM(C37:C39)</f>
        <v>675000</v>
      </c>
      <c r="D40" s="224">
        <f>SUM(D37:D39)</f>
        <v>0</v>
      </c>
      <c r="E40" s="224">
        <f t="shared" ref="E40:T40" si="16">SUM(E38:E39)</f>
        <v>675000</v>
      </c>
      <c r="F40" s="224">
        <f t="shared" si="16"/>
        <v>0</v>
      </c>
      <c r="G40" s="224">
        <f t="shared" si="16"/>
        <v>0</v>
      </c>
      <c r="H40" s="224">
        <f t="shared" si="16"/>
        <v>0</v>
      </c>
      <c r="I40" s="224">
        <f t="shared" si="16"/>
        <v>0</v>
      </c>
      <c r="J40" s="224">
        <f t="shared" si="16"/>
        <v>0</v>
      </c>
      <c r="K40" s="224">
        <f t="shared" si="16"/>
        <v>0</v>
      </c>
      <c r="L40" s="224">
        <f t="shared" si="16"/>
        <v>0</v>
      </c>
      <c r="M40" s="224">
        <f t="shared" si="16"/>
        <v>0</v>
      </c>
      <c r="N40" s="224">
        <f t="shared" si="16"/>
        <v>0</v>
      </c>
      <c r="O40" s="224">
        <f t="shared" si="16"/>
        <v>0</v>
      </c>
      <c r="P40" s="224">
        <f t="shared" si="16"/>
        <v>0</v>
      </c>
      <c r="Q40" s="224">
        <f t="shared" si="16"/>
        <v>0</v>
      </c>
      <c r="R40" s="558">
        <f>SUM(R38:R39)</f>
        <v>675000</v>
      </c>
      <c r="S40" s="228">
        <f t="shared" si="16"/>
        <v>675000</v>
      </c>
      <c r="T40" s="228">
        <f t="shared" si="16"/>
        <v>0</v>
      </c>
      <c r="U40" s="221"/>
    </row>
    <row r="41" spans="1:21" s="222" customFormat="1" ht="13">
      <c r="A41" s="227" t="s">
        <v>155</v>
      </c>
      <c r="B41" s="224">
        <f>SUM(C41:D41)</f>
        <v>482000</v>
      </c>
      <c r="C41" s="225">
        <v>482000</v>
      </c>
      <c r="D41" s="225"/>
      <c r="E41" s="225">
        <f t="shared" si="14"/>
        <v>482000</v>
      </c>
      <c r="F41" s="225"/>
      <c r="G41" s="225"/>
      <c r="H41" s="225"/>
      <c r="I41" s="225"/>
      <c r="J41" s="225"/>
      <c r="K41" s="225"/>
      <c r="L41" s="225"/>
      <c r="M41" s="225"/>
      <c r="N41" s="225"/>
      <c r="O41" s="225"/>
      <c r="P41" s="225"/>
      <c r="Q41" s="225"/>
      <c r="R41" s="916">
        <f>SUM(E41:Q41)</f>
        <v>482000</v>
      </c>
      <c r="S41" s="225">
        <f t="shared" ref="S41" si="17">R41</f>
        <v>482000</v>
      </c>
      <c r="T41" s="225"/>
      <c r="U41" s="221"/>
    </row>
    <row r="42" spans="1:21" s="222" customFormat="1" ht="13">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ht="13">
      <c r="A43" s="223" t="s">
        <v>157</v>
      </c>
      <c r="B43" s="224">
        <f t="shared" ref="B43:B52" si="18">SUM(C43+D43)</f>
        <v>1115604.3999999999</v>
      </c>
      <c r="C43" s="955">
        <v>1115604.3999999999</v>
      </c>
      <c r="D43" s="225"/>
      <c r="E43" s="225">
        <f t="shared" ref="E43:E52" si="19">B43-SUM(F43:Q43)</f>
        <v>1115604.3999999999</v>
      </c>
      <c r="F43" s="225"/>
      <c r="G43" s="225"/>
      <c r="H43" s="225"/>
      <c r="I43" s="225"/>
      <c r="J43" s="225"/>
      <c r="K43" s="225"/>
      <c r="L43" s="225"/>
      <c r="M43" s="225"/>
      <c r="N43" s="225"/>
      <c r="O43" s="225"/>
      <c r="P43" s="225"/>
      <c r="Q43" s="225"/>
      <c r="R43" s="916">
        <f t="shared" ref="R43:R52" si="20">SUM(E43:Q43)</f>
        <v>1115604.3999999999</v>
      </c>
      <c r="S43" s="225">
        <v>661138</v>
      </c>
      <c r="T43" s="225"/>
      <c r="U43" s="221"/>
    </row>
    <row r="44" spans="1:21" s="222" customFormat="1" ht="13">
      <c r="A44" s="223" t="s">
        <v>158</v>
      </c>
      <c r="B44" s="224">
        <f t="shared" si="18"/>
        <v>123414</v>
      </c>
      <c r="C44" s="955">
        <v>123414</v>
      </c>
      <c r="D44" s="225"/>
      <c r="E44" s="225">
        <f t="shared" si="19"/>
        <v>123414</v>
      </c>
      <c r="F44" s="225"/>
      <c r="G44" s="225"/>
      <c r="H44" s="225"/>
      <c r="I44" s="225"/>
      <c r="J44" s="225"/>
      <c r="K44" s="225"/>
      <c r="L44" s="225"/>
      <c r="M44" s="225"/>
      <c r="N44" s="225"/>
      <c r="O44" s="225"/>
      <c r="P44" s="225"/>
      <c r="Q44" s="225"/>
      <c r="R44" s="916">
        <f t="shared" si="20"/>
        <v>123414</v>
      </c>
      <c r="S44" s="225">
        <v>80780</v>
      </c>
      <c r="T44" s="225"/>
      <c r="U44" s="221"/>
    </row>
    <row r="45" spans="1:21" s="222" customFormat="1">
      <c r="A45" s="307" t="s">
        <v>159</v>
      </c>
      <c r="B45" s="224">
        <f t="shared" si="18"/>
        <v>0</v>
      </c>
      <c r="C45" s="955"/>
      <c r="D45" s="225"/>
      <c r="E45" s="225">
        <f t="shared" si="19"/>
        <v>0</v>
      </c>
      <c r="F45" s="225"/>
      <c r="G45" s="225"/>
      <c r="H45" s="225"/>
      <c r="I45" s="225"/>
      <c r="J45" s="225"/>
      <c r="K45" s="225"/>
      <c r="L45" s="225"/>
      <c r="M45" s="225"/>
      <c r="N45" s="225"/>
      <c r="O45" s="225"/>
      <c r="P45" s="225"/>
      <c r="Q45" s="225"/>
      <c r="R45" s="916">
        <f t="shared" si="20"/>
        <v>0</v>
      </c>
      <c r="S45" s="225">
        <f t="shared" ref="S45:S52" si="21">R45</f>
        <v>0</v>
      </c>
      <c r="T45" s="225"/>
      <c r="U45" s="221"/>
    </row>
    <row r="46" spans="1:21" s="222" customFormat="1" ht="13">
      <c r="A46" s="223" t="s">
        <v>160</v>
      </c>
      <c r="B46" s="224">
        <f t="shared" si="18"/>
        <v>0</v>
      </c>
      <c r="C46" s="955"/>
      <c r="D46" s="225"/>
      <c r="E46" s="225">
        <f t="shared" si="19"/>
        <v>0</v>
      </c>
      <c r="F46" s="225"/>
      <c r="G46" s="225"/>
      <c r="H46" s="225"/>
      <c r="I46" s="225"/>
      <c r="J46" s="225"/>
      <c r="K46" s="225"/>
      <c r="L46" s="225"/>
      <c r="M46" s="225"/>
      <c r="N46" s="225"/>
      <c r="O46" s="225"/>
      <c r="P46" s="225"/>
      <c r="Q46" s="225"/>
      <c r="R46" s="916">
        <f t="shared" si="20"/>
        <v>0</v>
      </c>
      <c r="S46" s="225">
        <f t="shared" si="21"/>
        <v>0</v>
      </c>
      <c r="T46" s="225"/>
      <c r="U46" s="221"/>
    </row>
    <row r="47" spans="1:21" s="222" customFormat="1" ht="13">
      <c r="A47" s="223" t="s">
        <v>62</v>
      </c>
      <c r="B47" s="224">
        <f t="shared" si="18"/>
        <v>121389</v>
      </c>
      <c r="C47" s="955">
        <v>121389</v>
      </c>
      <c r="D47" s="225"/>
      <c r="E47" s="225">
        <f t="shared" si="19"/>
        <v>121389</v>
      </c>
      <c r="F47" s="225"/>
      <c r="G47" s="225"/>
      <c r="H47" s="225"/>
      <c r="I47" s="225"/>
      <c r="J47" s="225"/>
      <c r="K47" s="225"/>
      <c r="L47" s="225"/>
      <c r="M47" s="225"/>
      <c r="N47" s="225"/>
      <c r="O47" s="225"/>
      <c r="P47" s="225"/>
      <c r="Q47" s="225"/>
      <c r="R47" s="916">
        <f t="shared" si="20"/>
        <v>121389</v>
      </c>
      <c r="S47" s="225"/>
      <c r="T47" s="225"/>
      <c r="U47" s="221"/>
    </row>
    <row r="48" spans="1:21" s="222" customFormat="1" ht="13">
      <c r="A48" s="223" t="s">
        <v>163</v>
      </c>
      <c r="B48" s="224">
        <f t="shared" si="18"/>
        <v>60000</v>
      </c>
      <c r="C48" s="955">
        <v>60000</v>
      </c>
      <c r="D48" s="225"/>
      <c r="E48" s="225">
        <f t="shared" si="19"/>
        <v>60000</v>
      </c>
      <c r="F48" s="225"/>
      <c r="G48" s="225"/>
      <c r="H48" s="225"/>
      <c r="I48" s="225"/>
      <c r="J48" s="225"/>
      <c r="K48" s="225"/>
      <c r="L48" s="225"/>
      <c r="M48" s="225"/>
      <c r="N48" s="225"/>
      <c r="O48" s="225"/>
      <c r="P48" s="225"/>
      <c r="Q48" s="225"/>
      <c r="R48" s="916">
        <f t="shared" si="20"/>
        <v>60000</v>
      </c>
      <c r="S48" s="225">
        <f t="shared" si="21"/>
        <v>60000</v>
      </c>
      <c r="T48" s="225"/>
      <c r="U48" s="221"/>
    </row>
    <row r="49" spans="1:21" s="222" customFormat="1" ht="13">
      <c r="A49" s="457" t="s">
        <v>161</v>
      </c>
      <c r="B49" s="224">
        <f t="shared" si="18"/>
        <v>10000</v>
      </c>
      <c r="C49" s="955">
        <v>10000</v>
      </c>
      <c r="D49" s="225"/>
      <c r="E49" s="225">
        <f t="shared" si="19"/>
        <v>10000</v>
      </c>
      <c r="F49" s="225"/>
      <c r="G49" s="225"/>
      <c r="H49" s="225"/>
      <c r="I49" s="225"/>
      <c r="J49" s="225"/>
      <c r="K49" s="225"/>
      <c r="L49" s="225"/>
      <c r="M49" s="225"/>
      <c r="N49" s="225"/>
      <c r="O49" s="225"/>
      <c r="P49" s="225"/>
      <c r="Q49" s="225"/>
      <c r="R49" s="916">
        <f t="shared" si="20"/>
        <v>10000</v>
      </c>
      <c r="S49" s="225">
        <f t="shared" si="21"/>
        <v>10000</v>
      </c>
      <c r="T49" s="225"/>
      <c r="U49" s="221"/>
    </row>
    <row r="50" spans="1:21" s="222" customFormat="1" ht="13">
      <c r="A50" s="223" t="s">
        <v>162</v>
      </c>
      <c r="B50" s="224">
        <f t="shared" si="18"/>
        <v>100000</v>
      </c>
      <c r="C50" s="955">
        <v>100000</v>
      </c>
      <c r="D50" s="225"/>
      <c r="E50" s="225">
        <f t="shared" si="19"/>
        <v>100000</v>
      </c>
      <c r="F50" s="225"/>
      <c r="G50" s="225"/>
      <c r="H50" s="225"/>
      <c r="I50" s="225"/>
      <c r="J50" s="225"/>
      <c r="K50" s="225"/>
      <c r="L50" s="225"/>
      <c r="M50" s="225"/>
      <c r="N50" s="225"/>
      <c r="O50" s="225"/>
      <c r="P50" s="225"/>
      <c r="Q50" s="225"/>
      <c r="R50" s="916">
        <f t="shared" si="20"/>
        <v>100000</v>
      </c>
      <c r="S50" s="225">
        <f t="shared" si="21"/>
        <v>100000</v>
      </c>
      <c r="T50" s="225"/>
      <c r="U50" s="221"/>
    </row>
    <row r="51" spans="1:21" s="222" customFormat="1" ht="13">
      <c r="A51" s="230" t="s">
        <v>37</v>
      </c>
      <c r="B51" s="224">
        <f t="shared" si="18"/>
        <v>34000</v>
      </c>
      <c r="C51" s="955">
        <v>34000</v>
      </c>
      <c r="D51" s="225"/>
      <c r="E51" s="225">
        <f t="shared" si="19"/>
        <v>34000</v>
      </c>
      <c r="F51" s="225"/>
      <c r="G51" s="225"/>
      <c r="H51" s="225"/>
      <c r="I51" s="225"/>
      <c r="J51" s="225"/>
      <c r="K51" s="225"/>
      <c r="L51" s="225"/>
      <c r="M51" s="225"/>
      <c r="N51" s="225"/>
      <c r="O51" s="225"/>
      <c r="P51" s="225"/>
      <c r="Q51" s="225"/>
      <c r="R51" s="916">
        <f t="shared" si="20"/>
        <v>34000</v>
      </c>
      <c r="S51" s="225">
        <v>22255</v>
      </c>
      <c r="T51" s="225"/>
      <c r="U51" s="221"/>
    </row>
    <row r="52" spans="1:21" s="222" customFormat="1" ht="13">
      <c r="A52" s="230" t="s">
        <v>37</v>
      </c>
      <c r="B52" s="224">
        <f t="shared" si="18"/>
        <v>0</v>
      </c>
      <c r="C52" s="955"/>
      <c r="D52" s="225"/>
      <c r="E52" s="225">
        <f t="shared" si="19"/>
        <v>0</v>
      </c>
      <c r="F52" s="225"/>
      <c r="G52" s="225"/>
      <c r="H52" s="225"/>
      <c r="I52" s="225"/>
      <c r="J52" s="225"/>
      <c r="K52" s="225"/>
      <c r="L52" s="225"/>
      <c r="M52" s="225"/>
      <c r="N52" s="225"/>
      <c r="O52" s="225"/>
      <c r="P52" s="225"/>
      <c r="Q52" s="225"/>
      <c r="R52" s="916">
        <f t="shared" si="20"/>
        <v>0</v>
      </c>
      <c r="S52" s="225">
        <f t="shared" si="21"/>
        <v>0</v>
      </c>
      <c r="T52" s="225"/>
      <c r="U52" s="221"/>
    </row>
    <row r="53" spans="1:21" s="232" customFormat="1" ht="13">
      <c r="A53" s="227" t="s">
        <v>164</v>
      </c>
      <c r="B53" s="228">
        <f>SUM(C53:D53)</f>
        <v>1564407.4</v>
      </c>
      <c r="C53" s="228">
        <f t="shared" ref="C53:T53" si="22">SUM(C43:C52)</f>
        <v>1564407.4</v>
      </c>
      <c r="D53" s="228">
        <f t="shared" si="22"/>
        <v>0</v>
      </c>
      <c r="E53" s="228">
        <f t="shared" si="22"/>
        <v>1564407.4</v>
      </c>
      <c r="F53" s="228">
        <f t="shared" si="22"/>
        <v>0</v>
      </c>
      <c r="G53" s="228">
        <f t="shared" si="22"/>
        <v>0</v>
      </c>
      <c r="H53" s="228">
        <f t="shared" si="22"/>
        <v>0</v>
      </c>
      <c r="I53" s="228">
        <f t="shared" si="22"/>
        <v>0</v>
      </c>
      <c r="J53" s="228">
        <f t="shared" si="22"/>
        <v>0</v>
      </c>
      <c r="K53" s="228">
        <f t="shared" si="22"/>
        <v>0</v>
      </c>
      <c r="L53" s="228">
        <f t="shared" si="22"/>
        <v>0</v>
      </c>
      <c r="M53" s="228">
        <f t="shared" si="22"/>
        <v>0</v>
      </c>
      <c r="N53" s="228">
        <f t="shared" si="22"/>
        <v>0</v>
      </c>
      <c r="O53" s="228">
        <f t="shared" si="22"/>
        <v>0</v>
      </c>
      <c r="P53" s="228">
        <f t="shared" si="22"/>
        <v>0</v>
      </c>
      <c r="Q53" s="228">
        <f t="shared" si="22"/>
        <v>0</v>
      </c>
      <c r="R53" s="558">
        <f>SUM(R43:R52)</f>
        <v>1564407.4</v>
      </c>
      <c r="S53" s="228">
        <f t="shared" si="22"/>
        <v>934173</v>
      </c>
      <c r="T53" s="228">
        <f t="shared" si="22"/>
        <v>0</v>
      </c>
      <c r="U53" s="231"/>
    </row>
    <row r="54" spans="1:21" s="222" customFormat="1" ht="13">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ht="13">
      <c r="A55" s="223" t="s">
        <v>165</v>
      </c>
      <c r="B55" s="224">
        <f t="shared" ref="B55:B61" si="23">SUM(C55+D55)</f>
        <v>28810</v>
      </c>
      <c r="C55" s="955">
        <v>28810</v>
      </c>
      <c r="D55" s="225"/>
      <c r="E55" s="225">
        <f>B55-SUM(F55:Q55)</f>
        <v>28810</v>
      </c>
      <c r="F55" s="225"/>
      <c r="G55" s="225"/>
      <c r="H55" s="225"/>
      <c r="I55" s="225"/>
      <c r="J55" s="225"/>
      <c r="K55" s="225"/>
      <c r="L55" s="225"/>
      <c r="M55" s="225"/>
      <c r="N55" s="225"/>
      <c r="O55" s="225"/>
      <c r="P55" s="225"/>
      <c r="Q55" s="225"/>
      <c r="R55" s="916">
        <f t="shared" ref="R55:R61" si="24">SUM(E55:Q55)</f>
        <v>28810</v>
      </c>
      <c r="S55" s="226"/>
      <c r="T55" s="226"/>
      <c r="U55" s="221"/>
    </row>
    <row r="56" spans="1:21" s="313" customFormat="1">
      <c r="A56" s="307" t="s">
        <v>159</v>
      </c>
      <c r="B56" s="314">
        <f t="shared" si="23"/>
        <v>0</v>
      </c>
      <c r="C56" s="955"/>
      <c r="D56" s="311"/>
      <c r="E56" s="225">
        <f t="shared" ref="E56:E61" si="25">B56-SUM(F56:Q56)</f>
        <v>0</v>
      </c>
      <c r="F56" s="311"/>
      <c r="G56" s="311"/>
      <c r="H56" s="311"/>
      <c r="I56" s="311"/>
      <c r="J56" s="311"/>
      <c r="K56" s="311"/>
      <c r="L56" s="311"/>
      <c r="M56" s="311"/>
      <c r="N56" s="311"/>
      <c r="O56" s="311"/>
      <c r="P56" s="311"/>
      <c r="Q56" s="311"/>
      <c r="R56" s="916">
        <f t="shared" si="24"/>
        <v>0</v>
      </c>
      <c r="S56" s="315"/>
      <c r="T56" s="315"/>
      <c r="U56" s="312"/>
    </row>
    <row r="57" spans="1:21" s="222" customFormat="1" ht="13">
      <c r="A57" s="223" t="s">
        <v>163</v>
      </c>
      <c r="B57" s="224">
        <f t="shared" si="23"/>
        <v>22500</v>
      </c>
      <c r="C57" s="955">
        <f>12500+10000</f>
        <v>22500</v>
      </c>
      <c r="D57" s="225"/>
      <c r="E57" s="225">
        <f t="shared" si="25"/>
        <v>22500</v>
      </c>
      <c r="F57" s="225"/>
      <c r="G57" s="225"/>
      <c r="H57" s="225"/>
      <c r="I57" s="225"/>
      <c r="J57" s="225"/>
      <c r="K57" s="225"/>
      <c r="L57" s="225"/>
      <c r="M57" s="225"/>
      <c r="N57" s="225"/>
      <c r="O57" s="225"/>
      <c r="P57" s="225"/>
      <c r="Q57" s="225"/>
      <c r="R57" s="916">
        <f t="shared" si="24"/>
        <v>22500</v>
      </c>
      <c r="S57" s="226"/>
      <c r="T57" s="226"/>
      <c r="U57" s="221"/>
    </row>
    <row r="58" spans="1:21" s="222" customFormat="1" ht="13">
      <c r="A58" s="457" t="s">
        <v>161</v>
      </c>
      <c r="B58" s="224">
        <f t="shared" si="23"/>
        <v>0</v>
      </c>
      <c r="C58" s="955"/>
      <c r="D58" s="225"/>
      <c r="E58" s="225">
        <f t="shared" si="25"/>
        <v>0</v>
      </c>
      <c r="F58" s="225"/>
      <c r="G58" s="225"/>
      <c r="H58" s="225"/>
      <c r="I58" s="225"/>
      <c r="J58" s="225"/>
      <c r="K58" s="225"/>
      <c r="L58" s="225"/>
      <c r="M58" s="225"/>
      <c r="N58" s="225"/>
      <c r="O58" s="225"/>
      <c r="P58" s="225"/>
      <c r="Q58" s="225"/>
      <c r="R58" s="916">
        <f t="shared" si="24"/>
        <v>0</v>
      </c>
      <c r="S58" s="226"/>
      <c r="T58" s="226"/>
      <c r="U58" s="221"/>
    </row>
    <row r="59" spans="1:21" s="222" customFormat="1" ht="13">
      <c r="A59" s="223" t="s">
        <v>162</v>
      </c>
      <c r="B59" s="224">
        <f t="shared" si="23"/>
        <v>0</v>
      </c>
      <c r="C59" s="955"/>
      <c r="D59" s="225"/>
      <c r="E59" s="225">
        <f t="shared" si="25"/>
        <v>0</v>
      </c>
      <c r="F59" s="225"/>
      <c r="G59" s="225"/>
      <c r="H59" s="225"/>
      <c r="I59" s="225"/>
      <c r="J59" s="225"/>
      <c r="K59" s="225"/>
      <c r="L59" s="225"/>
      <c r="M59" s="225"/>
      <c r="N59" s="225"/>
      <c r="O59" s="225"/>
      <c r="P59" s="225"/>
      <c r="Q59" s="225"/>
      <c r="R59" s="916">
        <f t="shared" si="24"/>
        <v>0</v>
      </c>
      <c r="S59" s="226"/>
      <c r="T59" s="226"/>
      <c r="U59" s="221"/>
    </row>
    <row r="60" spans="1:21" s="222" customFormat="1" ht="13">
      <c r="A60" s="956" t="s">
        <v>1826</v>
      </c>
      <c r="B60" s="224">
        <f t="shared" si="23"/>
        <v>25000</v>
      </c>
      <c r="C60" s="955">
        <v>25000</v>
      </c>
      <c r="D60" s="225"/>
      <c r="E60" s="225">
        <f t="shared" si="25"/>
        <v>25000</v>
      </c>
      <c r="F60" s="225"/>
      <c r="G60" s="225"/>
      <c r="H60" s="225"/>
      <c r="I60" s="225"/>
      <c r="J60" s="225"/>
      <c r="K60" s="225"/>
      <c r="L60" s="225"/>
      <c r="M60" s="225"/>
      <c r="N60" s="225"/>
      <c r="O60" s="225"/>
      <c r="P60" s="225"/>
      <c r="Q60" s="225"/>
      <c r="R60" s="916">
        <f t="shared" si="24"/>
        <v>25000</v>
      </c>
      <c r="S60" s="226"/>
      <c r="T60" s="226"/>
      <c r="U60" s="221"/>
    </row>
    <row r="61" spans="1:21" s="222" customFormat="1" ht="13">
      <c r="A61" s="956" t="s">
        <v>1827</v>
      </c>
      <c r="B61" s="224">
        <f t="shared" si="23"/>
        <v>10000</v>
      </c>
      <c r="C61" s="955">
        <v>10000</v>
      </c>
      <c r="D61" s="225"/>
      <c r="E61" s="225">
        <f t="shared" si="25"/>
        <v>10000</v>
      </c>
      <c r="F61" s="225"/>
      <c r="G61" s="225"/>
      <c r="H61" s="225"/>
      <c r="I61" s="225"/>
      <c r="J61" s="225"/>
      <c r="K61" s="225"/>
      <c r="L61" s="225"/>
      <c r="M61" s="225"/>
      <c r="N61" s="225"/>
      <c r="O61" s="225"/>
      <c r="P61" s="225"/>
      <c r="Q61" s="225"/>
      <c r="R61" s="916">
        <f t="shared" si="24"/>
        <v>10000</v>
      </c>
      <c r="S61" s="226"/>
      <c r="T61" s="226"/>
      <c r="U61" s="221"/>
    </row>
    <row r="62" spans="1:21" s="222" customFormat="1" ht="13.75" customHeight="1">
      <c r="A62" s="227" t="s">
        <v>320</v>
      </c>
      <c r="B62" s="224">
        <f>SUM(C62:D62)</f>
        <v>86310</v>
      </c>
      <c r="C62" s="224">
        <f t="shared" ref="C62:Q62" si="26">SUM(C55:C61)</f>
        <v>86310</v>
      </c>
      <c r="D62" s="224">
        <f t="shared" si="26"/>
        <v>0</v>
      </c>
      <c r="E62" s="224">
        <f t="shared" si="26"/>
        <v>86310</v>
      </c>
      <c r="F62" s="224">
        <f t="shared" si="26"/>
        <v>0</v>
      </c>
      <c r="G62" s="224">
        <f t="shared" si="26"/>
        <v>0</v>
      </c>
      <c r="H62" s="224">
        <f t="shared" si="26"/>
        <v>0</v>
      </c>
      <c r="I62" s="224">
        <f t="shared" si="26"/>
        <v>0</v>
      </c>
      <c r="J62" s="224">
        <f t="shared" si="26"/>
        <v>0</v>
      </c>
      <c r="K62" s="224">
        <f t="shared" si="26"/>
        <v>0</v>
      </c>
      <c r="L62" s="224">
        <f t="shared" si="26"/>
        <v>0</v>
      </c>
      <c r="M62" s="224">
        <f t="shared" si="26"/>
        <v>0</v>
      </c>
      <c r="N62" s="224">
        <f t="shared" si="26"/>
        <v>0</v>
      </c>
      <c r="O62" s="224">
        <f t="shared" si="26"/>
        <v>0</v>
      </c>
      <c r="P62" s="224">
        <f t="shared" si="26"/>
        <v>0</v>
      </c>
      <c r="Q62" s="224">
        <f t="shared" si="26"/>
        <v>0</v>
      </c>
      <c r="R62" s="558">
        <f>SUM(R55:R61)</f>
        <v>86310</v>
      </c>
      <c r="S62" s="226"/>
      <c r="T62" s="226"/>
      <c r="U62" s="221"/>
    </row>
    <row r="63" spans="1:21" s="222" customFormat="1" ht="13">
      <c r="A63" s="233" t="s">
        <v>321</v>
      </c>
      <c r="B63" s="224">
        <f>SUM(B8+B11+B13+B14+B15+B25+B26+B36+B40+B41+B53+B62)</f>
        <v>23426576.399999999</v>
      </c>
      <c r="C63" s="224">
        <f t="shared" ref="C63:Q63" si="27">SUM(C8+C11+C13+C14+C15+C25+C26+C36+C40+C41+C53+C62)</f>
        <v>23426576.399999999</v>
      </c>
      <c r="D63" s="224">
        <f t="shared" si="27"/>
        <v>0</v>
      </c>
      <c r="E63" s="224">
        <f t="shared" si="27"/>
        <v>9889892.4000000004</v>
      </c>
      <c r="F63" s="224">
        <f t="shared" si="27"/>
        <v>2881000</v>
      </c>
      <c r="G63" s="224">
        <f t="shared" si="27"/>
        <v>1500000</v>
      </c>
      <c r="H63" s="224">
        <f t="shared" si="27"/>
        <v>1300000</v>
      </c>
      <c r="I63" s="224">
        <f t="shared" si="27"/>
        <v>600000</v>
      </c>
      <c r="J63" s="224">
        <f t="shared" si="27"/>
        <v>108000</v>
      </c>
      <c r="K63" s="224">
        <f t="shared" si="27"/>
        <v>5922684</v>
      </c>
      <c r="L63" s="224">
        <f t="shared" si="27"/>
        <v>975000</v>
      </c>
      <c r="M63" s="224">
        <f t="shared" si="27"/>
        <v>250000</v>
      </c>
      <c r="N63" s="224">
        <f t="shared" si="27"/>
        <v>0</v>
      </c>
      <c r="O63" s="224">
        <f t="shared" si="27"/>
        <v>0</v>
      </c>
      <c r="P63" s="224">
        <f t="shared" si="27"/>
        <v>0</v>
      </c>
      <c r="Q63" s="224">
        <f t="shared" si="27"/>
        <v>0</v>
      </c>
      <c r="R63" s="558">
        <f>SUM(R8+R11+R13+R14+R15+R25+R26+R36+R40+R41+R53+R62)</f>
        <v>23426576.399999999</v>
      </c>
      <c r="S63" s="224">
        <f>SUM(S10+S13+S14+S15+S25+S26+S36+S40+S41+S53)</f>
        <v>21252137</v>
      </c>
      <c r="T63" s="224">
        <f>SUM(T11+T13+T14+T15+T25+T26+T36+T40+T41+T53)</f>
        <v>0</v>
      </c>
      <c r="U63" s="221"/>
    </row>
    <row r="64" spans="1:21" s="222" customFormat="1" ht="13">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ht="13">
      <c r="A65" s="223" t="s">
        <v>179</v>
      </c>
      <c r="B65" s="224">
        <f>SUM(C65+D65)</f>
        <v>45500</v>
      </c>
      <c r="C65" s="955">
        <v>45500</v>
      </c>
      <c r="D65" s="225"/>
      <c r="E65" s="225">
        <f t="shared" ref="E65:E66" si="28">B65-SUM(F65:Q65)</f>
        <v>45500</v>
      </c>
      <c r="F65" s="225"/>
      <c r="G65" s="225"/>
      <c r="H65" s="225"/>
      <c r="I65" s="225"/>
      <c r="J65" s="225"/>
      <c r="K65" s="225"/>
      <c r="L65" s="225"/>
      <c r="M65" s="225"/>
      <c r="N65" s="225"/>
      <c r="O65" s="225"/>
      <c r="P65" s="225"/>
      <c r="Q65" s="225"/>
      <c r="R65" s="916">
        <f>SUM(E65:Q65)</f>
        <v>45500</v>
      </c>
      <c r="S65" s="225">
        <v>29782</v>
      </c>
      <c r="T65" s="225"/>
      <c r="U65" s="221"/>
    </row>
    <row r="66" spans="1:21" s="222" customFormat="1" ht="13">
      <c r="A66" s="956" t="s">
        <v>1828</v>
      </c>
      <c r="B66" s="224">
        <f>SUM(C66+D66)</f>
        <v>30000</v>
      </c>
      <c r="C66" s="955">
        <v>30000</v>
      </c>
      <c r="D66" s="225"/>
      <c r="E66" s="225">
        <f t="shared" si="28"/>
        <v>30000</v>
      </c>
      <c r="F66" s="225"/>
      <c r="G66" s="225"/>
      <c r="H66" s="225"/>
      <c r="I66" s="225"/>
      <c r="J66" s="225"/>
      <c r="K66" s="225"/>
      <c r="L66" s="225"/>
      <c r="M66" s="225"/>
      <c r="N66" s="225"/>
      <c r="O66" s="225"/>
      <c r="P66" s="225"/>
      <c r="Q66" s="225"/>
      <c r="R66" s="916">
        <f>SUM(E66:Q66)</f>
        <v>30000</v>
      </c>
      <c r="S66" s="225">
        <f t="shared" ref="S66" si="29">R66</f>
        <v>30000</v>
      </c>
      <c r="T66" s="225"/>
      <c r="U66" s="221"/>
    </row>
    <row r="67" spans="1:21" s="222" customFormat="1" ht="13">
      <c r="A67" s="227" t="s">
        <v>652</v>
      </c>
      <c r="B67" s="224">
        <f>SUM(C67:D67)</f>
        <v>75500</v>
      </c>
      <c r="C67" s="224">
        <f>SUM(C64:C66)</f>
        <v>75500</v>
      </c>
      <c r="D67" s="224">
        <f>SUM(D64:D66)</f>
        <v>0</v>
      </c>
      <c r="E67" s="224">
        <f t="shared" ref="E67:T67" si="30">SUM(E65:E66)</f>
        <v>75500</v>
      </c>
      <c r="F67" s="224">
        <f t="shared" si="30"/>
        <v>0</v>
      </c>
      <c r="G67" s="224">
        <f t="shared" si="30"/>
        <v>0</v>
      </c>
      <c r="H67" s="224">
        <f t="shared" si="30"/>
        <v>0</v>
      </c>
      <c r="I67" s="224">
        <f t="shared" si="30"/>
        <v>0</v>
      </c>
      <c r="J67" s="224">
        <f t="shared" si="30"/>
        <v>0</v>
      </c>
      <c r="K67" s="224">
        <f t="shared" si="30"/>
        <v>0</v>
      </c>
      <c r="L67" s="224">
        <f t="shared" si="30"/>
        <v>0</v>
      </c>
      <c r="M67" s="224">
        <f t="shared" si="30"/>
        <v>0</v>
      </c>
      <c r="N67" s="224">
        <f t="shared" si="30"/>
        <v>0</v>
      </c>
      <c r="O67" s="224">
        <f t="shared" si="30"/>
        <v>0</v>
      </c>
      <c r="P67" s="224">
        <f t="shared" si="30"/>
        <v>0</v>
      </c>
      <c r="Q67" s="224">
        <f t="shared" si="30"/>
        <v>0</v>
      </c>
      <c r="R67" s="558">
        <f>SUM(R65:R66)</f>
        <v>75500</v>
      </c>
      <c r="S67" s="228">
        <f>SUM(S65:S66)</f>
        <v>59782</v>
      </c>
      <c r="T67" s="228">
        <f t="shared" si="30"/>
        <v>0</v>
      </c>
      <c r="U67" s="221"/>
    </row>
    <row r="68" spans="1:21" s="222" customFormat="1" ht="13">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ht="13">
      <c r="A69" s="223" t="s">
        <v>654</v>
      </c>
      <c r="B69" s="224">
        <f>SUM(C69+D69)</f>
        <v>0</v>
      </c>
      <c r="C69" s="225"/>
      <c r="D69" s="225"/>
      <c r="E69" s="225">
        <f t="shared" ref="E69:E73" si="31">B69-SUM(F69:Q69)</f>
        <v>0</v>
      </c>
      <c r="F69" s="225"/>
      <c r="G69" s="225"/>
      <c r="H69" s="225"/>
      <c r="I69" s="225"/>
      <c r="J69" s="225"/>
      <c r="K69" s="225"/>
      <c r="L69" s="225"/>
      <c r="M69" s="225"/>
      <c r="N69" s="225"/>
      <c r="O69" s="225"/>
      <c r="P69" s="225"/>
      <c r="Q69" s="225"/>
      <c r="R69" s="916">
        <f>SUM(E69:Q69)</f>
        <v>0</v>
      </c>
      <c r="S69" s="226"/>
      <c r="T69" s="226"/>
      <c r="U69" s="221"/>
    </row>
    <row r="70" spans="1:21" s="222" customFormat="1" ht="13">
      <c r="A70" s="223" t="s">
        <v>655</v>
      </c>
      <c r="B70" s="224">
        <f>SUM(C70+D70)</f>
        <v>0</v>
      </c>
      <c r="C70" s="225"/>
      <c r="D70" s="225"/>
      <c r="E70" s="225">
        <f t="shared" si="31"/>
        <v>0</v>
      </c>
      <c r="F70" s="225"/>
      <c r="G70" s="225"/>
      <c r="H70" s="225"/>
      <c r="I70" s="225"/>
      <c r="J70" s="225"/>
      <c r="K70" s="225"/>
      <c r="L70" s="225"/>
      <c r="M70" s="225"/>
      <c r="N70" s="225"/>
      <c r="O70" s="225"/>
      <c r="P70" s="225"/>
      <c r="Q70" s="225"/>
      <c r="R70" s="916">
        <f>SUM(E70:Q70)</f>
        <v>0</v>
      </c>
      <c r="S70" s="226"/>
      <c r="T70" s="226"/>
      <c r="U70" s="221"/>
    </row>
    <row r="71" spans="1:21" s="222" customFormat="1">
      <c r="A71" s="762" t="s">
        <v>1124</v>
      </c>
      <c r="B71" s="224">
        <f>SUM(C71+D71)</f>
        <v>0</v>
      </c>
      <c r="C71" s="225"/>
      <c r="D71" s="225"/>
      <c r="E71" s="225">
        <f t="shared" si="31"/>
        <v>0</v>
      </c>
      <c r="F71" s="225"/>
      <c r="G71" s="225"/>
      <c r="H71" s="225"/>
      <c r="I71" s="225"/>
      <c r="J71" s="225"/>
      <c r="K71" s="225"/>
      <c r="L71" s="225"/>
      <c r="M71" s="225"/>
      <c r="N71" s="225"/>
      <c r="O71" s="225"/>
      <c r="P71" s="225"/>
      <c r="Q71" s="225"/>
      <c r="R71" s="916">
        <f>SUM(E71:Q71)</f>
        <v>0</v>
      </c>
      <c r="S71" s="226"/>
      <c r="T71" s="226"/>
      <c r="U71" s="221"/>
    </row>
    <row r="72" spans="1:21" s="222" customFormat="1" ht="13">
      <c r="A72" s="223" t="s">
        <v>656</v>
      </c>
      <c r="B72" s="224">
        <f>SUM(C72+D72)</f>
        <v>158055</v>
      </c>
      <c r="C72" s="955">
        <v>158055</v>
      </c>
      <c r="D72" s="225"/>
      <c r="E72" s="225">
        <f t="shared" si="31"/>
        <v>158055</v>
      </c>
      <c r="F72" s="225"/>
      <c r="G72" s="225"/>
      <c r="H72" s="225"/>
      <c r="I72" s="225"/>
      <c r="J72" s="225"/>
      <c r="K72" s="225"/>
      <c r="L72" s="225"/>
      <c r="M72" s="225"/>
      <c r="N72" s="225"/>
      <c r="O72" s="225"/>
      <c r="P72" s="225"/>
      <c r="Q72" s="225"/>
      <c r="R72" s="916">
        <f>SUM(E72:Q72)</f>
        <v>158055</v>
      </c>
      <c r="S72" s="226"/>
      <c r="T72" s="226"/>
      <c r="U72" s="221"/>
    </row>
    <row r="73" spans="1:21" s="222" customFormat="1" ht="13">
      <c r="A73" s="956" t="s">
        <v>1829</v>
      </c>
      <c r="B73" s="224">
        <f>SUM(C73+D73)</f>
        <v>177505</v>
      </c>
      <c r="C73" s="225">
        <v>177505</v>
      </c>
      <c r="D73" s="225"/>
      <c r="E73" s="225">
        <f t="shared" si="31"/>
        <v>177505</v>
      </c>
      <c r="F73" s="225"/>
      <c r="G73" s="225"/>
      <c r="H73" s="225"/>
      <c r="I73" s="225"/>
      <c r="J73" s="225"/>
      <c r="K73" s="225"/>
      <c r="L73" s="225"/>
      <c r="M73" s="225"/>
      <c r="N73" s="225"/>
      <c r="O73" s="225"/>
      <c r="P73" s="225"/>
      <c r="Q73" s="225"/>
      <c r="R73" s="916">
        <f>SUM(E73:Q73)</f>
        <v>177505</v>
      </c>
      <c r="S73" s="226"/>
      <c r="T73" s="226"/>
      <c r="U73" s="221"/>
    </row>
    <row r="74" spans="1:21" s="222" customFormat="1" ht="13">
      <c r="A74" s="227" t="s">
        <v>657</v>
      </c>
      <c r="B74" s="224">
        <f>SUM(C74:D74)</f>
        <v>335560</v>
      </c>
      <c r="C74" s="224">
        <f>SUM(C69:C73)</f>
        <v>335560</v>
      </c>
      <c r="D74" s="224">
        <f>SUM(D69:D73)</f>
        <v>0</v>
      </c>
      <c r="E74" s="224">
        <f t="shared" ref="E74:Q74" si="32">SUM(E69:E73)</f>
        <v>335560</v>
      </c>
      <c r="F74" s="224">
        <f t="shared" si="32"/>
        <v>0</v>
      </c>
      <c r="G74" s="224">
        <f t="shared" si="32"/>
        <v>0</v>
      </c>
      <c r="H74" s="224">
        <f t="shared" si="32"/>
        <v>0</v>
      </c>
      <c r="I74" s="224">
        <f t="shared" si="32"/>
        <v>0</v>
      </c>
      <c r="J74" s="224">
        <f t="shared" si="32"/>
        <v>0</v>
      </c>
      <c r="K74" s="224">
        <f t="shared" si="32"/>
        <v>0</v>
      </c>
      <c r="L74" s="224">
        <f t="shared" si="32"/>
        <v>0</v>
      </c>
      <c r="M74" s="224">
        <f t="shared" si="32"/>
        <v>0</v>
      </c>
      <c r="N74" s="224">
        <f t="shared" si="32"/>
        <v>0</v>
      </c>
      <c r="O74" s="224">
        <f t="shared" si="32"/>
        <v>0</v>
      </c>
      <c r="P74" s="224">
        <f t="shared" si="32"/>
        <v>0</v>
      </c>
      <c r="Q74" s="224">
        <f t="shared" si="32"/>
        <v>0</v>
      </c>
      <c r="R74" s="558">
        <f>SUM(R69:R73)</f>
        <v>335560</v>
      </c>
      <c r="S74" s="226"/>
      <c r="T74" s="226"/>
      <c r="U74" s="221"/>
    </row>
    <row r="75" spans="1:21" s="222" customFormat="1" ht="13">
      <c r="A75" s="219" t="s">
        <v>1469</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ht="13">
      <c r="A76" s="457" t="s">
        <v>1471</v>
      </c>
      <c r="B76" s="224">
        <f>SUM(C76:D76)</f>
        <v>960943</v>
      </c>
      <c r="C76" s="225">
        <v>960943</v>
      </c>
      <c r="D76" s="225"/>
      <c r="E76" s="225">
        <f t="shared" ref="E76:E77" si="33">B76-SUM(F76:Q76)</f>
        <v>960943</v>
      </c>
      <c r="F76" s="225"/>
      <c r="G76" s="225"/>
      <c r="H76" s="225"/>
      <c r="I76" s="225"/>
      <c r="J76" s="225"/>
      <c r="K76" s="225"/>
      <c r="L76" s="225"/>
      <c r="M76" s="225"/>
      <c r="N76" s="225"/>
      <c r="O76" s="225"/>
      <c r="P76" s="225"/>
      <c r="Q76" s="225"/>
      <c r="R76" s="916">
        <f>SUM(E76:Q76)</f>
        <v>960943</v>
      </c>
      <c r="S76" s="225">
        <f>R76</f>
        <v>960943</v>
      </c>
      <c r="T76" s="225"/>
      <c r="U76" s="221"/>
    </row>
    <row r="77" spans="1:21" s="222" customFormat="1" ht="13">
      <c r="A77" s="457" t="s">
        <v>63</v>
      </c>
      <c r="B77" s="224">
        <f>SUM(C77:D77)</f>
        <v>239741</v>
      </c>
      <c r="C77" s="225">
        <v>239741</v>
      </c>
      <c r="D77" s="225"/>
      <c r="E77" s="225">
        <f t="shared" si="33"/>
        <v>239741</v>
      </c>
      <c r="F77" s="225"/>
      <c r="G77" s="225"/>
      <c r="H77" s="225"/>
      <c r="I77" s="225"/>
      <c r="J77" s="225"/>
      <c r="K77" s="225"/>
      <c r="L77" s="225"/>
      <c r="M77" s="225"/>
      <c r="N77" s="225"/>
      <c r="O77" s="225"/>
      <c r="P77" s="225"/>
      <c r="Q77" s="225"/>
      <c r="R77" s="916">
        <f>SUM(E77:Q77)</f>
        <v>239741</v>
      </c>
      <c r="S77" s="225">
        <f>R77</f>
        <v>239741</v>
      </c>
      <c r="T77" s="225"/>
      <c r="U77" s="221"/>
    </row>
    <row r="78" spans="1:21" s="222" customFormat="1" ht="13">
      <c r="A78" s="227" t="s">
        <v>1468</v>
      </c>
      <c r="B78" s="224">
        <f>SUM(C78:D78)</f>
        <v>1200684</v>
      </c>
      <c r="C78" s="890">
        <f>SUM(C76:C77)</f>
        <v>1200684</v>
      </c>
      <c r="D78" s="890">
        <f t="shared" ref="D78:T78" si="34">SUM(D76:D77)</f>
        <v>0</v>
      </c>
      <c r="E78" s="890">
        <f t="shared" si="34"/>
        <v>1200684</v>
      </c>
      <c r="F78" s="890">
        <f t="shared" si="34"/>
        <v>0</v>
      </c>
      <c r="G78" s="890">
        <f t="shared" si="34"/>
        <v>0</v>
      </c>
      <c r="H78" s="890">
        <f t="shared" si="34"/>
        <v>0</v>
      </c>
      <c r="I78" s="890">
        <f t="shared" si="34"/>
        <v>0</v>
      </c>
      <c r="J78" s="890">
        <f t="shared" si="34"/>
        <v>0</v>
      </c>
      <c r="K78" s="890">
        <f t="shared" si="34"/>
        <v>0</v>
      </c>
      <c r="L78" s="890">
        <f t="shared" si="34"/>
        <v>0</v>
      </c>
      <c r="M78" s="890">
        <f t="shared" si="34"/>
        <v>0</v>
      </c>
      <c r="N78" s="890">
        <f t="shared" si="34"/>
        <v>0</v>
      </c>
      <c r="O78" s="890">
        <f t="shared" si="34"/>
        <v>0</v>
      </c>
      <c r="P78" s="890">
        <f t="shared" si="34"/>
        <v>0</v>
      </c>
      <c r="Q78" s="890">
        <f t="shared" si="34"/>
        <v>0</v>
      </c>
      <c r="R78" s="890">
        <f t="shared" si="34"/>
        <v>1200684</v>
      </c>
      <c r="S78" s="890">
        <f t="shared" si="34"/>
        <v>1200684</v>
      </c>
      <c r="T78" s="890">
        <f t="shared" si="34"/>
        <v>0</v>
      </c>
      <c r="U78" s="221"/>
    </row>
    <row r="79" spans="1:21" s="222" customFormat="1" ht="13">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5" customHeight="1">
      <c r="A80" s="223" t="s">
        <v>845</v>
      </c>
      <c r="B80" s="224">
        <f t="shared" ref="B80:B94" si="35">SUM(C80+D80)</f>
        <v>34273</v>
      </c>
      <c r="C80" s="955">
        <v>34273</v>
      </c>
      <c r="D80" s="225"/>
      <c r="E80" s="225">
        <f t="shared" ref="E80:E94" si="36">B80-SUM(F80:Q80)</f>
        <v>34273</v>
      </c>
      <c r="F80" s="225"/>
      <c r="G80" s="225"/>
      <c r="H80" s="225"/>
      <c r="I80" s="225"/>
      <c r="J80" s="225"/>
      <c r="K80" s="225"/>
      <c r="L80" s="225"/>
      <c r="M80" s="225"/>
      <c r="N80" s="225"/>
      <c r="O80" s="225"/>
      <c r="P80" s="225"/>
      <c r="Q80" s="225"/>
      <c r="R80" s="916">
        <f t="shared" ref="R80:R94" si="37">SUM(E80:Q80)</f>
        <v>34273</v>
      </c>
      <c r="S80" s="226"/>
      <c r="T80" s="226"/>
      <c r="U80" s="221"/>
    </row>
    <row r="81" spans="1:21" s="222" customFormat="1" ht="13">
      <c r="A81" s="223" t="s">
        <v>846</v>
      </c>
      <c r="B81" s="224">
        <f t="shared" si="35"/>
        <v>0</v>
      </c>
      <c r="C81" s="955"/>
      <c r="D81" s="225"/>
      <c r="E81" s="225">
        <f t="shared" si="36"/>
        <v>0</v>
      </c>
      <c r="F81" s="225"/>
      <c r="G81" s="225"/>
      <c r="H81" s="225"/>
      <c r="I81" s="225"/>
      <c r="J81" s="225"/>
      <c r="K81" s="225"/>
      <c r="L81" s="225"/>
      <c r="M81" s="225"/>
      <c r="N81" s="225"/>
      <c r="O81" s="225"/>
      <c r="P81" s="225"/>
      <c r="Q81" s="225"/>
      <c r="R81" s="916">
        <f t="shared" si="37"/>
        <v>0</v>
      </c>
      <c r="S81" s="225">
        <f t="shared" ref="S81:S84" si="38">R81</f>
        <v>0</v>
      </c>
      <c r="T81" s="225"/>
      <c r="U81" s="221"/>
    </row>
    <row r="82" spans="1:21" s="222" customFormat="1" ht="13">
      <c r="A82" s="223" t="s">
        <v>847</v>
      </c>
      <c r="B82" s="224">
        <f t="shared" si="35"/>
        <v>610532</v>
      </c>
      <c r="C82" s="955">
        <v>610532</v>
      </c>
      <c r="D82" s="225"/>
      <c r="E82" s="225">
        <f t="shared" si="36"/>
        <v>610532</v>
      </c>
      <c r="F82" s="225"/>
      <c r="G82" s="225"/>
      <c r="H82" s="225"/>
      <c r="I82" s="225"/>
      <c r="J82" s="225"/>
      <c r="K82" s="225"/>
      <c r="L82" s="225"/>
      <c r="M82" s="225"/>
      <c r="N82" s="225"/>
      <c r="O82" s="225"/>
      <c r="P82" s="225"/>
      <c r="Q82" s="225"/>
      <c r="R82" s="916">
        <f t="shared" si="37"/>
        <v>610532</v>
      </c>
      <c r="S82" s="225">
        <f t="shared" si="38"/>
        <v>610532</v>
      </c>
      <c r="T82" s="225"/>
      <c r="U82" s="221"/>
    </row>
    <row r="83" spans="1:21" s="222" customFormat="1" ht="13">
      <c r="A83" s="223" t="s">
        <v>848</v>
      </c>
      <c r="B83" s="224">
        <f t="shared" si="35"/>
        <v>92878</v>
      </c>
      <c r="C83" s="955">
        <v>92878</v>
      </c>
      <c r="D83" s="225"/>
      <c r="E83" s="225">
        <f t="shared" si="36"/>
        <v>92878</v>
      </c>
      <c r="F83" s="225"/>
      <c r="G83" s="225"/>
      <c r="H83" s="225"/>
      <c r="I83" s="225"/>
      <c r="J83" s="225"/>
      <c r="K83" s="225"/>
      <c r="L83" s="225"/>
      <c r="M83" s="225"/>
      <c r="N83" s="225"/>
      <c r="O83" s="225"/>
      <c r="P83" s="225"/>
      <c r="Q83" s="225"/>
      <c r="R83" s="916">
        <f t="shared" si="37"/>
        <v>92878</v>
      </c>
      <c r="S83" s="225">
        <f t="shared" si="38"/>
        <v>92878</v>
      </c>
      <c r="T83" s="225"/>
      <c r="U83" s="221"/>
    </row>
    <row r="84" spans="1:21" s="222" customFormat="1" ht="13">
      <c r="A84" s="223" t="s">
        <v>849</v>
      </c>
      <c r="B84" s="224">
        <f t="shared" si="35"/>
        <v>0</v>
      </c>
      <c r="C84" s="955"/>
      <c r="D84" s="225"/>
      <c r="E84" s="225">
        <f t="shared" si="36"/>
        <v>0</v>
      </c>
      <c r="F84" s="225"/>
      <c r="G84" s="225"/>
      <c r="H84" s="225"/>
      <c r="I84" s="225"/>
      <c r="J84" s="225"/>
      <c r="K84" s="225"/>
      <c r="L84" s="225"/>
      <c r="M84" s="225"/>
      <c r="N84" s="225"/>
      <c r="O84" s="225"/>
      <c r="P84" s="225"/>
      <c r="Q84" s="225"/>
      <c r="R84" s="916">
        <f t="shared" si="37"/>
        <v>0</v>
      </c>
      <c r="S84" s="225">
        <f t="shared" si="38"/>
        <v>0</v>
      </c>
      <c r="T84" s="225"/>
      <c r="U84" s="221"/>
    </row>
    <row r="85" spans="1:21" s="222" customFormat="1" ht="13">
      <c r="A85" s="223" t="s">
        <v>850</v>
      </c>
      <c r="B85" s="224">
        <f t="shared" si="35"/>
        <v>75000</v>
      </c>
      <c r="C85" s="955">
        <v>75000</v>
      </c>
      <c r="D85" s="225"/>
      <c r="E85" s="225">
        <f t="shared" si="36"/>
        <v>75000</v>
      </c>
      <c r="F85" s="225"/>
      <c r="G85" s="225"/>
      <c r="H85" s="225"/>
      <c r="I85" s="225"/>
      <c r="J85" s="225"/>
      <c r="K85" s="225"/>
      <c r="L85" s="225"/>
      <c r="M85" s="225"/>
      <c r="N85" s="225"/>
      <c r="O85" s="225"/>
      <c r="P85" s="225"/>
      <c r="Q85" s="225"/>
      <c r="R85" s="916">
        <f t="shared" si="37"/>
        <v>75000</v>
      </c>
      <c r="S85" s="226"/>
      <c r="T85" s="226"/>
      <c r="U85" s="221"/>
    </row>
    <row r="86" spans="1:21" s="222" customFormat="1" ht="13">
      <c r="A86" s="223" t="s">
        <v>851</v>
      </c>
      <c r="B86" s="224">
        <f t="shared" si="35"/>
        <v>0</v>
      </c>
      <c r="C86" s="955"/>
      <c r="D86" s="225"/>
      <c r="E86" s="225">
        <f t="shared" si="36"/>
        <v>0</v>
      </c>
      <c r="F86" s="225"/>
      <c r="G86" s="225"/>
      <c r="H86" s="225"/>
      <c r="I86" s="225"/>
      <c r="J86" s="225"/>
      <c r="K86" s="225"/>
      <c r="L86" s="225"/>
      <c r="M86" s="225"/>
      <c r="N86" s="225"/>
      <c r="O86" s="225"/>
      <c r="P86" s="225"/>
      <c r="Q86" s="225"/>
      <c r="R86" s="916">
        <f t="shared" si="37"/>
        <v>0</v>
      </c>
      <c r="S86" s="225">
        <f t="shared" ref="S86:S94" si="39">R86</f>
        <v>0</v>
      </c>
      <c r="T86" s="225"/>
      <c r="U86" s="221"/>
    </row>
    <row r="87" spans="1:21" s="222" customFormat="1" ht="13">
      <c r="A87" s="223" t="s">
        <v>852</v>
      </c>
      <c r="B87" s="224">
        <f t="shared" si="35"/>
        <v>9500</v>
      </c>
      <c r="C87" s="955">
        <v>9500</v>
      </c>
      <c r="D87" s="225"/>
      <c r="E87" s="225">
        <f t="shared" si="36"/>
        <v>9500</v>
      </c>
      <c r="F87" s="225"/>
      <c r="G87" s="225"/>
      <c r="H87" s="225"/>
      <c r="I87" s="225"/>
      <c r="J87" s="225"/>
      <c r="K87" s="225"/>
      <c r="L87" s="225"/>
      <c r="M87" s="225"/>
      <c r="N87" s="225"/>
      <c r="O87" s="225"/>
      <c r="P87" s="225"/>
      <c r="Q87" s="225"/>
      <c r="R87" s="916">
        <f t="shared" si="37"/>
        <v>9500</v>
      </c>
      <c r="S87" s="225"/>
      <c r="T87" s="225"/>
      <c r="U87" s="221"/>
    </row>
    <row r="88" spans="1:21" s="222" customFormat="1" ht="13">
      <c r="A88" s="234" t="s">
        <v>404</v>
      </c>
      <c r="B88" s="224">
        <f t="shared" si="35"/>
        <v>0</v>
      </c>
      <c r="C88" s="955"/>
      <c r="D88" s="225"/>
      <c r="E88" s="225">
        <f t="shared" si="36"/>
        <v>0</v>
      </c>
      <c r="F88" s="225"/>
      <c r="G88" s="225"/>
      <c r="H88" s="225"/>
      <c r="I88" s="225"/>
      <c r="J88" s="225"/>
      <c r="K88" s="225"/>
      <c r="L88" s="225"/>
      <c r="M88" s="225"/>
      <c r="N88" s="225"/>
      <c r="O88" s="225"/>
      <c r="P88" s="225"/>
      <c r="Q88" s="225"/>
      <c r="R88" s="916">
        <f t="shared" si="37"/>
        <v>0</v>
      </c>
      <c r="S88" s="225">
        <f t="shared" si="39"/>
        <v>0</v>
      </c>
      <c r="T88" s="225"/>
      <c r="U88" s="221"/>
    </row>
    <row r="89" spans="1:21" s="222" customFormat="1" ht="13">
      <c r="A89" s="889" t="s">
        <v>1470</v>
      </c>
      <c r="B89" s="224">
        <f t="shared" si="35"/>
        <v>10500</v>
      </c>
      <c r="C89" s="955">
        <v>10500</v>
      </c>
      <c r="D89" s="225"/>
      <c r="E89" s="225">
        <f t="shared" si="36"/>
        <v>10500</v>
      </c>
      <c r="F89" s="225"/>
      <c r="G89" s="225"/>
      <c r="H89" s="225"/>
      <c r="I89" s="225"/>
      <c r="J89" s="225"/>
      <c r="K89" s="225"/>
      <c r="L89" s="225"/>
      <c r="M89" s="225"/>
      <c r="N89" s="225"/>
      <c r="O89" s="225"/>
      <c r="P89" s="225"/>
      <c r="Q89" s="225"/>
      <c r="R89" s="916">
        <f t="shared" si="37"/>
        <v>10500</v>
      </c>
      <c r="S89" s="225">
        <f t="shared" si="39"/>
        <v>10500</v>
      </c>
      <c r="T89" s="225"/>
      <c r="U89" s="221"/>
    </row>
    <row r="90" spans="1:21" s="222" customFormat="1" ht="13">
      <c r="A90" s="956" t="s">
        <v>1830</v>
      </c>
      <c r="B90" s="224">
        <f t="shared" si="35"/>
        <v>27000</v>
      </c>
      <c r="C90" s="955">
        <v>27000</v>
      </c>
      <c r="D90" s="225"/>
      <c r="E90" s="225">
        <f t="shared" si="36"/>
        <v>27000</v>
      </c>
      <c r="F90" s="225"/>
      <c r="G90" s="225"/>
      <c r="H90" s="225"/>
      <c r="I90" s="225"/>
      <c r="J90" s="225"/>
      <c r="K90" s="225"/>
      <c r="L90" s="225"/>
      <c r="M90" s="225"/>
      <c r="N90" s="225"/>
      <c r="O90" s="225"/>
      <c r="P90" s="225"/>
      <c r="Q90" s="225"/>
      <c r="R90" s="916">
        <f t="shared" si="37"/>
        <v>27000</v>
      </c>
      <c r="S90" s="225">
        <f t="shared" si="39"/>
        <v>27000</v>
      </c>
      <c r="T90" s="225"/>
      <c r="U90" s="221"/>
    </row>
    <row r="91" spans="1:21" s="222" customFormat="1" ht="13">
      <c r="A91" s="956" t="s">
        <v>1831</v>
      </c>
      <c r="B91" s="224">
        <f t="shared" si="35"/>
        <v>35000</v>
      </c>
      <c r="C91" s="955">
        <v>35000</v>
      </c>
      <c r="D91" s="225"/>
      <c r="E91" s="225">
        <f t="shared" si="36"/>
        <v>35000</v>
      </c>
      <c r="F91" s="225"/>
      <c r="G91" s="225"/>
      <c r="H91" s="225"/>
      <c r="I91" s="225"/>
      <c r="J91" s="225"/>
      <c r="K91" s="225"/>
      <c r="L91" s="225"/>
      <c r="M91" s="225"/>
      <c r="N91" s="225"/>
      <c r="O91" s="225"/>
      <c r="P91" s="225"/>
      <c r="Q91" s="225"/>
      <c r="R91" s="916">
        <f t="shared" si="37"/>
        <v>35000</v>
      </c>
      <c r="S91" s="225">
        <f t="shared" si="39"/>
        <v>35000</v>
      </c>
      <c r="T91" s="225"/>
      <c r="U91" s="221"/>
    </row>
    <row r="92" spans="1:21" s="222" customFormat="1" ht="13">
      <c r="A92" s="230" t="s">
        <v>37</v>
      </c>
      <c r="B92" s="224">
        <f t="shared" si="35"/>
        <v>0</v>
      </c>
      <c r="C92" s="225"/>
      <c r="D92" s="225"/>
      <c r="E92" s="225">
        <f t="shared" si="36"/>
        <v>0</v>
      </c>
      <c r="F92" s="225"/>
      <c r="G92" s="225"/>
      <c r="H92" s="225"/>
      <c r="I92" s="225"/>
      <c r="J92" s="225"/>
      <c r="K92" s="225"/>
      <c r="L92" s="225"/>
      <c r="M92" s="225"/>
      <c r="N92" s="225"/>
      <c r="O92" s="225"/>
      <c r="P92" s="225"/>
      <c r="Q92" s="225"/>
      <c r="R92" s="916">
        <f t="shared" si="37"/>
        <v>0</v>
      </c>
      <c r="S92" s="225">
        <f t="shared" si="39"/>
        <v>0</v>
      </c>
      <c r="T92" s="225"/>
      <c r="U92" s="221"/>
    </row>
    <row r="93" spans="1:21" s="222" customFormat="1" ht="13">
      <c r="A93" s="230" t="s">
        <v>37</v>
      </c>
      <c r="B93" s="224">
        <f t="shared" si="35"/>
        <v>0</v>
      </c>
      <c r="C93" s="225"/>
      <c r="D93" s="225"/>
      <c r="E93" s="225">
        <f t="shared" si="36"/>
        <v>0</v>
      </c>
      <c r="F93" s="225"/>
      <c r="G93" s="225"/>
      <c r="H93" s="225"/>
      <c r="I93" s="225"/>
      <c r="J93" s="225"/>
      <c r="K93" s="225"/>
      <c r="L93" s="225"/>
      <c r="M93" s="225"/>
      <c r="N93" s="225"/>
      <c r="O93" s="225"/>
      <c r="P93" s="225"/>
      <c r="Q93" s="225"/>
      <c r="R93" s="916">
        <f t="shared" si="37"/>
        <v>0</v>
      </c>
      <c r="S93" s="225">
        <f t="shared" si="39"/>
        <v>0</v>
      </c>
      <c r="T93" s="225"/>
      <c r="U93" s="221"/>
    </row>
    <row r="94" spans="1:21" s="222" customFormat="1" ht="13">
      <c r="A94" s="230" t="s">
        <v>37</v>
      </c>
      <c r="B94" s="224">
        <f t="shared" si="35"/>
        <v>0</v>
      </c>
      <c r="C94" s="225"/>
      <c r="D94" s="225"/>
      <c r="E94" s="225">
        <f t="shared" si="36"/>
        <v>0</v>
      </c>
      <c r="F94" s="225"/>
      <c r="G94" s="225"/>
      <c r="H94" s="225"/>
      <c r="I94" s="225"/>
      <c r="J94" s="225"/>
      <c r="K94" s="225"/>
      <c r="L94" s="225"/>
      <c r="M94" s="225"/>
      <c r="N94" s="225"/>
      <c r="O94" s="225"/>
      <c r="P94" s="225"/>
      <c r="Q94" s="225"/>
      <c r="R94" s="916">
        <f t="shared" si="37"/>
        <v>0</v>
      </c>
      <c r="S94" s="225">
        <f t="shared" si="39"/>
        <v>0</v>
      </c>
      <c r="T94" s="225"/>
      <c r="U94" s="221"/>
    </row>
    <row r="95" spans="1:21" s="222" customFormat="1" ht="13">
      <c r="A95" s="227" t="s">
        <v>853</v>
      </c>
      <c r="B95" s="224">
        <f>SUM(C95:D95)</f>
        <v>894683</v>
      </c>
      <c r="C95" s="224">
        <f t="shared" ref="C95:Q95" si="40">SUM(C80:C94)</f>
        <v>894683</v>
      </c>
      <c r="D95" s="224">
        <f t="shared" si="40"/>
        <v>0</v>
      </c>
      <c r="E95" s="224">
        <f t="shared" si="40"/>
        <v>894683</v>
      </c>
      <c r="F95" s="224">
        <f t="shared" si="40"/>
        <v>0</v>
      </c>
      <c r="G95" s="224">
        <f t="shared" si="40"/>
        <v>0</v>
      </c>
      <c r="H95" s="224">
        <f t="shared" si="40"/>
        <v>0</v>
      </c>
      <c r="I95" s="224">
        <f t="shared" si="40"/>
        <v>0</v>
      </c>
      <c r="J95" s="224">
        <f t="shared" si="40"/>
        <v>0</v>
      </c>
      <c r="K95" s="224">
        <f t="shared" si="40"/>
        <v>0</v>
      </c>
      <c r="L95" s="224">
        <f t="shared" si="40"/>
        <v>0</v>
      </c>
      <c r="M95" s="224">
        <f t="shared" si="40"/>
        <v>0</v>
      </c>
      <c r="N95" s="224">
        <f t="shared" si="40"/>
        <v>0</v>
      </c>
      <c r="O95" s="224">
        <f t="shared" si="40"/>
        <v>0</v>
      </c>
      <c r="P95" s="224">
        <f t="shared" si="40"/>
        <v>0</v>
      </c>
      <c r="Q95" s="224">
        <f t="shared" si="40"/>
        <v>0</v>
      </c>
      <c r="R95" s="558">
        <f>SUM(R80:R94)</f>
        <v>894683</v>
      </c>
      <c r="S95" s="228">
        <f>SUM(S81:S84,S86:S94)</f>
        <v>775910</v>
      </c>
      <c r="T95" s="224">
        <f>SUM(T81:T84,T86:T94)</f>
        <v>0</v>
      </c>
      <c r="U95" s="221"/>
    </row>
    <row r="96" spans="1:21" s="222" customFormat="1" ht="13">
      <c r="A96" s="227" t="s">
        <v>854</v>
      </c>
      <c r="B96" s="224">
        <f>SUM(C96:D96)</f>
        <v>25933003.399999999</v>
      </c>
      <c r="C96" s="224">
        <f>SUM(C63+C67+C74+C78+C95)</f>
        <v>25933003.399999999</v>
      </c>
      <c r="D96" s="224">
        <f t="shared" ref="D96:R96" si="41">SUM(D63+D67+D74+D78+D95)</f>
        <v>0</v>
      </c>
      <c r="E96" s="224">
        <f t="shared" si="41"/>
        <v>12396319.4</v>
      </c>
      <c r="F96" s="224">
        <f t="shared" si="41"/>
        <v>2881000</v>
      </c>
      <c r="G96" s="224">
        <f t="shared" si="41"/>
        <v>1500000</v>
      </c>
      <c r="H96" s="224">
        <f t="shared" si="41"/>
        <v>1300000</v>
      </c>
      <c r="I96" s="224">
        <f t="shared" si="41"/>
        <v>600000</v>
      </c>
      <c r="J96" s="224">
        <f t="shared" si="41"/>
        <v>108000</v>
      </c>
      <c r="K96" s="224">
        <f t="shared" si="41"/>
        <v>5922684</v>
      </c>
      <c r="L96" s="224">
        <f t="shared" si="41"/>
        <v>975000</v>
      </c>
      <c r="M96" s="224">
        <f t="shared" si="41"/>
        <v>250000</v>
      </c>
      <c r="N96" s="224">
        <f t="shared" si="41"/>
        <v>0</v>
      </c>
      <c r="O96" s="224">
        <f t="shared" si="41"/>
        <v>0</v>
      </c>
      <c r="P96" s="224">
        <f t="shared" si="41"/>
        <v>0</v>
      </c>
      <c r="Q96" s="224">
        <f t="shared" si="41"/>
        <v>0</v>
      </c>
      <c r="R96" s="224">
        <f t="shared" si="41"/>
        <v>25933003.399999999</v>
      </c>
      <c r="S96" s="224">
        <f>SUM(S63+S67+S78+S95)</f>
        <v>23288513</v>
      </c>
      <c r="T96" s="224">
        <f>SUM(T63+T67+T78+T95)</f>
        <v>0</v>
      </c>
      <c r="U96" s="221"/>
    </row>
    <row r="97" spans="1:21" s="222" customFormat="1" ht="13">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ht="13">
      <c r="A98" s="223" t="s">
        <v>856</v>
      </c>
      <c r="B98" s="224">
        <f t="shared" ref="B98:B103" si="42">SUM(C98+D98)</f>
        <v>3048949.4</v>
      </c>
      <c r="C98" s="225">
        <v>3048949.4</v>
      </c>
      <c r="D98" s="225"/>
      <c r="E98" s="225">
        <f t="shared" ref="E98:E103" si="43">B98-SUM(F98:Q98)</f>
        <v>2103547</v>
      </c>
      <c r="F98" s="225"/>
      <c r="G98" s="225"/>
      <c r="H98" s="225"/>
      <c r="I98" s="225"/>
      <c r="J98" s="225"/>
      <c r="K98" s="225"/>
      <c r="L98" s="225"/>
      <c r="M98" s="225"/>
      <c r="N98" s="225">
        <f>N108</f>
        <v>945302.4</v>
      </c>
      <c r="O98" s="225">
        <f>O108</f>
        <v>100</v>
      </c>
      <c r="P98" s="225"/>
      <c r="Q98" s="225"/>
      <c r="R98" s="916">
        <f t="shared" ref="R98:R103" si="44">SUM(E98:Q98)</f>
        <v>3048949.4</v>
      </c>
      <c r="S98" s="225">
        <f t="shared" ref="S98:S103" si="45">R98</f>
        <v>3048949.4</v>
      </c>
      <c r="T98" s="225"/>
      <c r="U98" s="221"/>
    </row>
    <row r="99" spans="1:21" s="222" customFormat="1" ht="13">
      <c r="A99" s="223" t="s">
        <v>857</v>
      </c>
      <c r="B99" s="224">
        <f t="shared" si="42"/>
        <v>95000</v>
      </c>
      <c r="C99" s="225">
        <v>95000</v>
      </c>
      <c r="D99" s="225"/>
      <c r="E99" s="225">
        <f t="shared" si="43"/>
        <v>95000</v>
      </c>
      <c r="F99" s="225"/>
      <c r="G99" s="225"/>
      <c r="H99" s="225"/>
      <c r="I99" s="225"/>
      <c r="J99" s="225"/>
      <c r="K99" s="225"/>
      <c r="L99" s="225"/>
      <c r="M99" s="225"/>
      <c r="N99" s="225"/>
      <c r="O99" s="225"/>
      <c r="P99" s="225"/>
      <c r="Q99" s="225"/>
      <c r="R99" s="916">
        <f t="shared" si="44"/>
        <v>95000</v>
      </c>
      <c r="S99" s="225">
        <f t="shared" si="45"/>
        <v>95000</v>
      </c>
      <c r="T99" s="225"/>
      <c r="U99" s="221"/>
    </row>
    <row r="100" spans="1:21" s="222" customFormat="1" ht="13">
      <c r="A100" s="223" t="s">
        <v>858</v>
      </c>
      <c r="B100" s="224">
        <f t="shared" si="42"/>
        <v>0</v>
      </c>
      <c r="C100" s="225"/>
      <c r="D100" s="225"/>
      <c r="E100" s="225">
        <f t="shared" si="43"/>
        <v>0</v>
      </c>
      <c r="F100" s="225"/>
      <c r="G100" s="225"/>
      <c r="H100" s="225"/>
      <c r="I100" s="225"/>
      <c r="J100" s="225"/>
      <c r="K100" s="225"/>
      <c r="L100" s="225"/>
      <c r="M100" s="225"/>
      <c r="N100" s="225"/>
      <c r="O100" s="225"/>
      <c r="P100" s="225"/>
      <c r="Q100" s="225"/>
      <c r="R100" s="916">
        <f t="shared" si="44"/>
        <v>0</v>
      </c>
      <c r="S100" s="225">
        <f t="shared" si="45"/>
        <v>0</v>
      </c>
      <c r="T100" s="225"/>
      <c r="U100" s="221"/>
    </row>
    <row r="101" spans="1:21" s="222" customFormat="1" ht="12" customHeight="1">
      <c r="A101" s="223" t="s">
        <v>859</v>
      </c>
      <c r="B101" s="224">
        <f t="shared" si="42"/>
        <v>0</v>
      </c>
      <c r="C101" s="225"/>
      <c r="D101" s="225"/>
      <c r="E101" s="225">
        <f t="shared" si="43"/>
        <v>0</v>
      </c>
      <c r="F101" s="225"/>
      <c r="G101" s="225"/>
      <c r="H101" s="225"/>
      <c r="I101" s="225"/>
      <c r="J101" s="225"/>
      <c r="K101" s="225"/>
      <c r="L101" s="225"/>
      <c r="M101" s="225"/>
      <c r="N101" s="225"/>
      <c r="O101" s="225"/>
      <c r="P101" s="225"/>
      <c r="Q101" s="225"/>
      <c r="R101" s="916">
        <f t="shared" si="44"/>
        <v>0</v>
      </c>
      <c r="S101" s="225">
        <f t="shared" si="45"/>
        <v>0</v>
      </c>
      <c r="T101" s="225"/>
      <c r="U101" s="221"/>
    </row>
    <row r="102" spans="1:21" s="222" customFormat="1" ht="13">
      <c r="A102" s="457" t="s">
        <v>1129</v>
      </c>
      <c r="B102" s="224">
        <f t="shared" si="42"/>
        <v>0</v>
      </c>
      <c r="C102" s="225"/>
      <c r="D102" s="225"/>
      <c r="E102" s="225">
        <f t="shared" si="43"/>
        <v>0</v>
      </c>
      <c r="F102" s="225"/>
      <c r="G102" s="225"/>
      <c r="H102" s="225"/>
      <c r="I102" s="225"/>
      <c r="J102" s="225"/>
      <c r="K102" s="225"/>
      <c r="L102" s="225"/>
      <c r="M102" s="225"/>
      <c r="N102" s="225"/>
      <c r="O102" s="225"/>
      <c r="P102" s="225"/>
      <c r="Q102" s="225"/>
      <c r="R102" s="916">
        <f t="shared" si="44"/>
        <v>0</v>
      </c>
      <c r="S102" s="225">
        <f t="shared" si="45"/>
        <v>0</v>
      </c>
      <c r="T102" s="225"/>
      <c r="U102" s="221"/>
    </row>
    <row r="103" spans="1:21" s="222" customFormat="1" ht="13">
      <c r="A103" s="230" t="s">
        <v>37</v>
      </c>
      <c r="B103" s="224">
        <f t="shared" si="42"/>
        <v>0</v>
      </c>
      <c r="C103" s="225"/>
      <c r="D103" s="225"/>
      <c r="E103" s="225">
        <f t="shared" si="43"/>
        <v>0</v>
      </c>
      <c r="F103" s="225"/>
      <c r="G103" s="225"/>
      <c r="H103" s="225"/>
      <c r="I103" s="225"/>
      <c r="J103" s="225"/>
      <c r="K103" s="225"/>
      <c r="L103" s="225"/>
      <c r="M103" s="225"/>
      <c r="N103" s="225"/>
      <c r="O103" s="225"/>
      <c r="P103" s="225"/>
      <c r="Q103" s="225"/>
      <c r="R103" s="916">
        <f t="shared" si="44"/>
        <v>0</v>
      </c>
      <c r="S103" s="225">
        <f t="shared" si="45"/>
        <v>0</v>
      </c>
      <c r="T103" s="225"/>
      <c r="U103" s="221"/>
    </row>
    <row r="104" spans="1:21" s="222" customFormat="1" ht="13">
      <c r="A104" s="227" t="s">
        <v>861</v>
      </c>
      <c r="B104" s="224">
        <f>SUM(C104:D104)</f>
        <v>3143949.4</v>
      </c>
      <c r="C104" s="224">
        <f t="shared" ref="C104:T104" si="46">SUM(C98:C103)</f>
        <v>3143949.4</v>
      </c>
      <c r="D104" s="224">
        <f t="shared" si="46"/>
        <v>0</v>
      </c>
      <c r="E104" s="224">
        <f t="shared" si="46"/>
        <v>2198547</v>
      </c>
      <c r="F104" s="224">
        <f t="shared" si="46"/>
        <v>0</v>
      </c>
      <c r="G104" s="224">
        <f t="shared" si="46"/>
        <v>0</v>
      </c>
      <c r="H104" s="224">
        <f t="shared" si="46"/>
        <v>0</v>
      </c>
      <c r="I104" s="224">
        <f t="shared" si="46"/>
        <v>0</v>
      </c>
      <c r="J104" s="224">
        <f t="shared" si="46"/>
        <v>0</v>
      </c>
      <c r="K104" s="224">
        <f t="shared" si="46"/>
        <v>0</v>
      </c>
      <c r="L104" s="224">
        <f t="shared" si="46"/>
        <v>0</v>
      </c>
      <c r="M104" s="224">
        <f t="shared" si="46"/>
        <v>0</v>
      </c>
      <c r="N104" s="224">
        <f t="shared" si="46"/>
        <v>945302.4</v>
      </c>
      <c r="O104" s="224">
        <f t="shared" si="46"/>
        <v>100</v>
      </c>
      <c r="P104" s="224">
        <f t="shared" si="46"/>
        <v>0</v>
      </c>
      <c r="Q104" s="224">
        <f t="shared" si="46"/>
        <v>0</v>
      </c>
      <c r="R104" s="558">
        <f>SUM(R98:R103)</f>
        <v>3143949.4</v>
      </c>
      <c r="S104" s="228">
        <f t="shared" si="46"/>
        <v>3143949.4</v>
      </c>
      <c r="T104" s="228">
        <f t="shared" si="46"/>
        <v>0</v>
      </c>
      <c r="U104" s="221"/>
    </row>
    <row r="105" spans="1:21" s="222" customFormat="1" ht="13">
      <c r="A105" s="227" t="s">
        <v>862</v>
      </c>
      <c r="B105" s="228">
        <f>SUM(C105:D105)</f>
        <v>29076952.799999997</v>
      </c>
      <c r="C105" s="228">
        <f t="shared" ref="C105:R105" si="47">SUM(C96+C104)</f>
        <v>29076952.799999997</v>
      </c>
      <c r="D105" s="228">
        <f t="shared" si="47"/>
        <v>0</v>
      </c>
      <c r="E105" s="228">
        <f t="shared" si="47"/>
        <v>14594866.4</v>
      </c>
      <c r="F105" s="228">
        <f t="shared" si="47"/>
        <v>2881000</v>
      </c>
      <c r="G105" s="228">
        <f t="shared" si="47"/>
        <v>1500000</v>
      </c>
      <c r="H105" s="228">
        <f t="shared" si="47"/>
        <v>1300000</v>
      </c>
      <c r="I105" s="228">
        <f t="shared" si="47"/>
        <v>600000</v>
      </c>
      <c r="J105" s="228">
        <f t="shared" si="47"/>
        <v>108000</v>
      </c>
      <c r="K105" s="228">
        <f t="shared" si="47"/>
        <v>5922684</v>
      </c>
      <c r="L105" s="228">
        <f t="shared" si="47"/>
        <v>975000</v>
      </c>
      <c r="M105" s="228">
        <f t="shared" si="47"/>
        <v>250000</v>
      </c>
      <c r="N105" s="228">
        <f t="shared" si="47"/>
        <v>945302.4</v>
      </c>
      <c r="O105" s="228">
        <f t="shared" si="47"/>
        <v>100</v>
      </c>
      <c r="P105" s="228">
        <f t="shared" si="47"/>
        <v>0</v>
      </c>
      <c r="Q105" s="228">
        <f t="shared" si="47"/>
        <v>0</v>
      </c>
      <c r="R105" s="558">
        <f t="shared" si="47"/>
        <v>29076952.799999997</v>
      </c>
      <c r="S105" s="228">
        <f>S96+S104</f>
        <v>26432462.399999999</v>
      </c>
      <c r="T105" s="228">
        <f>T96+T104</f>
        <v>0</v>
      </c>
      <c r="U105" s="221"/>
    </row>
    <row r="106" spans="1:21">
      <c r="A106" s="898" t="s">
        <v>1172</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26432462.399999999</v>
      </c>
      <c r="T107" s="242">
        <f>T105+T106</f>
        <v>0</v>
      </c>
    </row>
    <row r="108" spans="1:21" s="310" customFormat="1">
      <c r="A108" s="241" t="s">
        <v>974</v>
      </c>
      <c r="B108" s="236"/>
      <c r="C108" s="236"/>
      <c r="D108" s="236"/>
      <c r="E108" s="481">
        <f>Application!AG631</f>
        <v>14594866.4</v>
      </c>
      <c r="F108" s="481">
        <f>Application!AG618</f>
        <v>2881000</v>
      </c>
      <c r="G108" s="481">
        <f>Application!AG619</f>
        <v>1500000</v>
      </c>
      <c r="H108" s="481">
        <f>Application!AG620</f>
        <v>1300000</v>
      </c>
      <c r="I108" s="481">
        <f>Application!AG621</f>
        <v>600000</v>
      </c>
      <c r="J108" s="481">
        <f>Application!AG622</f>
        <v>108000</v>
      </c>
      <c r="K108" s="481">
        <f>Application!AG623</f>
        <v>5922684</v>
      </c>
      <c r="L108" s="481">
        <f>Application!AG624</f>
        <v>975000</v>
      </c>
      <c r="M108" s="481">
        <f>Application!AG625</f>
        <v>250000</v>
      </c>
      <c r="N108" s="481">
        <f>Application!AG626</f>
        <v>945302.4</v>
      </c>
      <c r="O108" s="481">
        <f>Application!AG627</f>
        <v>100</v>
      </c>
      <c r="P108" s="481">
        <f>Application!AG628</f>
        <v>0</v>
      </c>
      <c r="Q108" s="481">
        <f>Application!AG629</f>
        <v>0</v>
      </c>
      <c r="R108" s="237"/>
      <c r="S108" s="237"/>
      <c r="T108" s="237"/>
      <c r="U108" s="309"/>
    </row>
    <row r="109" spans="1:21" ht="10.25" customHeight="1">
      <c r="A109" s="236"/>
      <c r="B109" s="236"/>
      <c r="C109" s="236"/>
      <c r="D109" s="236"/>
    </row>
    <row r="110" spans="1:21">
      <c r="A110" s="241" t="s">
        <v>1068</v>
      </c>
      <c r="B110" s="236"/>
      <c r="C110" s="236"/>
      <c r="D110" s="236"/>
    </row>
    <row r="111" spans="1:21">
      <c r="A111" s="235" t="s">
        <v>1069</v>
      </c>
      <c r="B111" s="236"/>
      <c r="C111" s="236"/>
      <c r="D111" s="236"/>
    </row>
    <row r="112" spans="1:21" ht="12" customHeight="1">
      <c r="A112" s="502"/>
      <c r="B112" s="236"/>
      <c r="C112" s="236"/>
      <c r="D112" s="236"/>
    </row>
    <row r="113" spans="1:21">
      <c r="A113" s="235" t="s">
        <v>1166</v>
      </c>
      <c r="B113" s="236"/>
      <c r="C113" s="236"/>
      <c r="D113" s="236"/>
    </row>
    <row r="114" spans="1:21">
      <c r="A114" s="235" t="s">
        <v>1167</v>
      </c>
      <c r="B114" s="236"/>
      <c r="C114" s="236"/>
      <c r="D114" s="236"/>
    </row>
    <row r="115" spans="1:21" ht="12" customHeight="1">
      <c r="A115" s="502"/>
      <c r="B115" s="236"/>
      <c r="C115" s="236"/>
      <c r="D115" s="236"/>
    </row>
    <row r="116" spans="1:21">
      <c r="A116" s="561" t="s">
        <v>1174</v>
      </c>
      <c r="B116" s="236"/>
      <c r="C116" s="236"/>
      <c r="D116" s="236"/>
    </row>
    <row r="117" spans="1:21">
      <c r="A117" s="561" t="s">
        <v>1491</v>
      </c>
      <c r="B117" s="236"/>
      <c r="C117" s="236"/>
      <c r="D117" s="236"/>
    </row>
    <row r="118" spans="1:21">
      <c r="A118" s="561" t="s">
        <v>1173</v>
      </c>
      <c r="B118" s="236"/>
      <c r="C118" s="236"/>
      <c r="D118" s="236"/>
    </row>
    <row r="119" spans="1:21">
      <c r="A119" s="561" t="s">
        <v>1175</v>
      </c>
      <c r="B119" s="236"/>
      <c r="C119" s="236"/>
      <c r="D119" s="236"/>
    </row>
    <row r="120" spans="1:21" ht="12" customHeight="1">
      <c r="A120" s="560"/>
      <c r="B120" s="236"/>
      <c r="C120" s="236"/>
      <c r="D120" s="236"/>
    </row>
    <row r="121" spans="1:21" ht="16">
      <c r="A121" s="551" t="s">
        <v>1150</v>
      </c>
      <c r="B121" s="236"/>
      <c r="C121" s="236"/>
      <c r="D121" s="236"/>
    </row>
    <row r="122" spans="1:21">
      <c r="A122" s="536" t="s">
        <v>1134</v>
      </c>
      <c r="B122" s="535"/>
      <c r="C122" s="535"/>
      <c r="D122" s="1625" t="s">
        <v>1135</v>
      </c>
      <c r="E122" s="1625"/>
      <c r="F122" s="1625"/>
      <c r="G122" s="535"/>
      <c r="H122" s="535"/>
      <c r="I122" s="535"/>
      <c r="J122" s="535"/>
      <c r="K122" s="535"/>
      <c r="L122" s="535"/>
      <c r="M122" s="535"/>
      <c r="N122" s="535"/>
      <c r="O122" s="535"/>
      <c r="P122" s="535"/>
      <c r="Q122" s="535"/>
      <c r="R122" s="535"/>
      <c r="S122" s="535"/>
      <c r="T122" s="535"/>
      <c r="U122" s="537"/>
    </row>
    <row r="123" spans="1:21" ht="13">
      <c r="A123" s="535" t="s">
        <v>1136</v>
      </c>
      <c r="B123" s="544"/>
      <c r="C123" s="535"/>
      <c r="D123" s="1615" t="s">
        <v>1492</v>
      </c>
      <c r="E123" s="1616"/>
      <c r="F123" s="1616"/>
      <c r="G123" s="1616"/>
      <c r="H123" s="1616"/>
      <c r="I123" s="1616"/>
      <c r="J123" s="1616"/>
      <c r="K123" s="1616"/>
      <c r="L123" s="1616"/>
      <c r="M123" s="1616"/>
      <c r="N123" s="1616"/>
      <c r="O123" s="1616"/>
      <c r="P123" s="1616"/>
      <c r="Q123" s="1616"/>
      <c r="R123" s="1616"/>
      <c r="S123" s="1616"/>
      <c r="T123" s="535"/>
      <c r="U123" s="537"/>
    </row>
    <row r="124" spans="1:21" ht="14">
      <c r="A124" s="534" t="s">
        <v>1137</v>
      </c>
      <c r="B124" s="544"/>
      <c r="C124" s="534"/>
      <c r="D124" s="1616"/>
      <c r="E124" s="1616"/>
      <c r="F124" s="1616"/>
      <c r="G124" s="1616"/>
      <c r="H124" s="1616"/>
      <c r="I124" s="1616"/>
      <c r="J124" s="1616"/>
      <c r="K124" s="1616"/>
      <c r="L124" s="1616"/>
      <c r="M124" s="1616"/>
      <c r="N124" s="1616"/>
      <c r="O124" s="1616"/>
      <c r="P124" s="1616"/>
      <c r="Q124" s="1616"/>
      <c r="R124" s="1616"/>
      <c r="S124" s="1616"/>
      <c r="T124" s="535"/>
      <c r="U124" s="537"/>
    </row>
    <row r="125" spans="1:21" ht="14">
      <c r="A125" s="534" t="s">
        <v>1138</v>
      </c>
      <c r="B125" s="544"/>
      <c r="C125" s="534"/>
      <c r="D125" s="1616"/>
      <c r="E125" s="1616"/>
      <c r="F125" s="1616"/>
      <c r="G125" s="1616"/>
      <c r="H125" s="1616"/>
      <c r="I125" s="1616"/>
      <c r="J125" s="1616"/>
      <c r="K125" s="1616"/>
      <c r="L125" s="1616"/>
      <c r="M125" s="1616"/>
      <c r="N125" s="1616"/>
      <c r="O125" s="1616"/>
      <c r="P125" s="1616"/>
      <c r="Q125" s="1616"/>
      <c r="R125" s="1616"/>
      <c r="S125" s="1616"/>
      <c r="T125" s="535"/>
      <c r="U125" s="537"/>
    </row>
    <row r="126" spans="1:21" ht="14">
      <c r="A126" s="534" t="s">
        <v>1139</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4">
      <c r="A127" s="534" t="s">
        <v>1140</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4">
      <c r="A128" s="534" t="s">
        <v>1141</v>
      </c>
      <c r="B128" s="544"/>
      <c r="C128" s="534"/>
      <c r="D128" s="1623"/>
      <c r="E128" s="1623"/>
      <c r="F128" s="1623"/>
      <c r="G128" s="1623"/>
      <c r="H128" s="1623"/>
      <c r="I128" s="534"/>
      <c r="J128" s="1614"/>
      <c r="K128" s="1614"/>
      <c r="L128" s="534"/>
      <c r="M128" s="534"/>
      <c r="N128" s="534"/>
      <c r="O128" s="534"/>
      <c r="P128" s="534"/>
      <c r="Q128" s="534"/>
      <c r="R128" s="534"/>
      <c r="S128" s="534"/>
      <c r="T128" s="535"/>
      <c r="U128" s="537"/>
    </row>
    <row r="129" spans="1:21" ht="14">
      <c r="A129" s="534" t="s">
        <v>319</v>
      </c>
      <c r="B129" s="544"/>
      <c r="C129" s="534"/>
      <c r="D129" s="1624" t="s">
        <v>1142</v>
      </c>
      <c r="E129" s="1624"/>
      <c r="F129" s="1624"/>
      <c r="G129" s="1624"/>
      <c r="H129" s="1624"/>
      <c r="I129" s="534"/>
      <c r="J129" s="534" t="s">
        <v>1143</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4">
      <c r="A131" s="547" t="s">
        <v>1144</v>
      </c>
      <c r="B131" s="545">
        <f>SUM(B123:B129)</f>
        <v>0</v>
      </c>
      <c r="C131" s="534"/>
      <c r="D131" s="1162"/>
      <c r="E131" s="1162"/>
      <c r="F131" s="1162"/>
      <c r="G131" s="1162"/>
      <c r="H131" s="1162"/>
      <c r="I131" s="534"/>
      <c r="J131" s="1162"/>
      <c r="K131" s="1162"/>
      <c r="L131" s="1162"/>
      <c r="M131" s="1162"/>
      <c r="N131" s="534"/>
      <c r="O131" s="534"/>
      <c r="P131" s="534"/>
      <c r="Q131" s="534"/>
      <c r="R131" s="534"/>
      <c r="S131" s="534"/>
      <c r="T131" s="535"/>
      <c r="U131" s="537"/>
    </row>
    <row r="132" spans="1:21" ht="12" customHeight="1">
      <c r="A132" s="548"/>
      <c r="B132" s="534"/>
      <c r="C132" s="534"/>
      <c r="D132" s="1617" t="s">
        <v>1145</v>
      </c>
      <c r="E132" s="1617"/>
      <c r="F132" s="1617"/>
      <c r="G132" s="1617"/>
      <c r="H132" s="1617"/>
      <c r="I132" s="534"/>
      <c r="J132" s="1617" t="s">
        <v>1146</v>
      </c>
      <c r="K132" s="1617"/>
      <c r="L132" s="1617"/>
      <c r="M132" s="1617"/>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3">
      <c r="A134" s="549" t="s">
        <v>1147</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3">
      <c r="A135" s="502" t="s">
        <v>1148</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3">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18"/>
      <c r="B138" s="1619"/>
      <c r="C138" s="1619"/>
      <c r="D138" s="539"/>
      <c r="E138" s="1614"/>
      <c r="F138" s="1614"/>
      <c r="G138" s="534"/>
      <c r="H138" s="534"/>
      <c r="I138" s="534"/>
      <c r="J138" s="534"/>
      <c r="K138" s="534"/>
      <c r="L138" s="534"/>
      <c r="M138" s="534"/>
      <c r="N138" s="534"/>
      <c r="O138" s="534"/>
      <c r="P138" s="534"/>
      <c r="Q138" s="534"/>
      <c r="R138" s="534"/>
      <c r="S138" s="534"/>
      <c r="T138" s="541"/>
      <c r="U138" s="542"/>
    </row>
    <row r="139" spans="1:21" ht="14">
      <c r="A139" s="1612" t="s">
        <v>1149</v>
      </c>
      <c r="B139" s="1613"/>
      <c r="C139" s="1613"/>
      <c r="D139" s="539"/>
      <c r="E139" s="534" t="s">
        <v>1143</v>
      </c>
      <c r="F139" s="534"/>
      <c r="G139" s="534"/>
      <c r="H139" s="534"/>
      <c r="I139" s="534"/>
      <c r="J139" s="534"/>
      <c r="K139" s="534"/>
      <c r="L139" s="534"/>
      <c r="M139" s="534"/>
      <c r="N139" s="534"/>
      <c r="O139" s="534"/>
      <c r="P139" s="534"/>
      <c r="Q139" s="534"/>
      <c r="R139" s="534"/>
      <c r="S139" s="534"/>
      <c r="T139" s="541"/>
      <c r="U139" s="542"/>
    </row>
    <row r="140" spans="1:21" ht="13">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7" right="0.7" top="0.75" bottom="0.75" header="0.3" footer="0.3"/>
      <printOptions horizontalCentered="1"/>
      <pageSetup paperSize="5" scale="55" firstPageNumber="26" fitToHeight="2" orientation="landscape" useFirstPageNumber="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13" priority="254" stopIfTrue="1">
      <formula>T9&gt;C9</formula>
    </cfRule>
  </conditionalFormatting>
  <conditionalFormatting sqref="S10">
    <cfRule type="expression" dxfId="112" priority="253" stopIfTrue="1">
      <formula>(S10+T10)&gt;C10</formula>
    </cfRule>
  </conditionalFormatting>
  <conditionalFormatting sqref="R8">
    <cfRule type="cellIs" dxfId="111" priority="242" stopIfTrue="1" operator="notEqual">
      <formula>$B8</formula>
    </cfRule>
    <cfRule type="cellIs" priority="245" stopIfTrue="1" operator="notEqual">
      <formula>$B8</formula>
    </cfRule>
  </conditionalFormatting>
  <conditionalFormatting sqref="R4:R7">
    <cfRule type="cellIs" dxfId="110" priority="244" stopIfTrue="1" operator="notEqual">
      <formula>$B4</formula>
    </cfRule>
  </conditionalFormatting>
  <conditionalFormatting sqref="R9:R10">
    <cfRule type="cellIs" dxfId="109" priority="243" stopIfTrue="1" operator="notEqual">
      <formula>$B9</formula>
    </cfRule>
  </conditionalFormatting>
  <conditionalFormatting sqref="R11:R12">
    <cfRule type="cellIs" dxfId="108" priority="240" stopIfTrue="1" operator="notEqual">
      <formula>$B11</formula>
    </cfRule>
    <cfRule type="cellIs" priority="241" stopIfTrue="1" operator="notEqual">
      <formula>$B11</formula>
    </cfRule>
  </conditionalFormatting>
  <conditionalFormatting sqref="R13:R15">
    <cfRule type="cellIs" dxfId="107" priority="239" stopIfTrue="1" operator="notEqual">
      <formula>$B13</formula>
    </cfRule>
  </conditionalFormatting>
  <conditionalFormatting sqref="R25">
    <cfRule type="cellIs" dxfId="106" priority="237" stopIfTrue="1" operator="notEqual">
      <formula>$B25</formula>
    </cfRule>
    <cfRule type="cellIs" priority="238" stopIfTrue="1" operator="notEqual">
      <formula>$B25</formula>
    </cfRule>
  </conditionalFormatting>
  <conditionalFormatting sqref="R17:R24">
    <cfRule type="cellIs" dxfId="105" priority="236" stopIfTrue="1" operator="notEqual">
      <formula>$B17</formula>
    </cfRule>
  </conditionalFormatting>
  <conditionalFormatting sqref="R26">
    <cfRule type="cellIs" dxfId="104" priority="235" stopIfTrue="1" operator="notEqual">
      <formula>$B26</formula>
    </cfRule>
  </conditionalFormatting>
  <conditionalFormatting sqref="R36">
    <cfRule type="cellIs" dxfId="103" priority="233" stopIfTrue="1" operator="notEqual">
      <formula>$B36</formula>
    </cfRule>
    <cfRule type="cellIs" priority="234" stopIfTrue="1" operator="notEqual">
      <formula>$B36</formula>
    </cfRule>
  </conditionalFormatting>
  <conditionalFormatting sqref="R28:R35">
    <cfRule type="cellIs" dxfId="102" priority="232" stopIfTrue="1" operator="notEqual">
      <formula>$B28</formula>
    </cfRule>
  </conditionalFormatting>
  <conditionalFormatting sqref="R40">
    <cfRule type="cellIs" dxfId="101" priority="230" stopIfTrue="1" operator="notEqual">
      <formula>$B40</formula>
    </cfRule>
    <cfRule type="cellIs" priority="231" stopIfTrue="1" operator="notEqual">
      <formula>$B40</formula>
    </cfRule>
  </conditionalFormatting>
  <conditionalFormatting sqref="R38:R39">
    <cfRule type="cellIs" dxfId="100" priority="229" stopIfTrue="1" operator="notEqual">
      <formula>$B38</formula>
    </cfRule>
  </conditionalFormatting>
  <conditionalFormatting sqref="R41">
    <cfRule type="cellIs" dxfId="99" priority="228" stopIfTrue="1" operator="notEqual">
      <formula>$B41</formula>
    </cfRule>
  </conditionalFormatting>
  <conditionalFormatting sqref="R53">
    <cfRule type="cellIs" dxfId="98" priority="226" stopIfTrue="1" operator="notEqual">
      <formula>$B53</formula>
    </cfRule>
    <cfRule type="cellIs" priority="227" stopIfTrue="1" operator="notEqual">
      <formula>$B53</formula>
    </cfRule>
  </conditionalFormatting>
  <conditionalFormatting sqref="R43:R52">
    <cfRule type="cellIs" dxfId="97" priority="225" stopIfTrue="1" operator="notEqual">
      <formula>$B43</formula>
    </cfRule>
  </conditionalFormatting>
  <conditionalFormatting sqref="R62:R63">
    <cfRule type="cellIs" dxfId="96" priority="223" stopIfTrue="1" operator="notEqual">
      <formula>$B62</formula>
    </cfRule>
    <cfRule type="cellIs" priority="224" stopIfTrue="1" operator="notEqual">
      <formula>$B62</formula>
    </cfRule>
  </conditionalFormatting>
  <conditionalFormatting sqref="R55:R61">
    <cfRule type="cellIs" dxfId="95" priority="222" stopIfTrue="1" operator="notEqual">
      <formula>$B55</formula>
    </cfRule>
  </conditionalFormatting>
  <conditionalFormatting sqref="R67">
    <cfRule type="cellIs" dxfId="94" priority="220" stopIfTrue="1" operator="notEqual">
      <formula>$B67</formula>
    </cfRule>
    <cfRule type="cellIs" priority="221" stopIfTrue="1" operator="notEqual">
      <formula>$B67</formula>
    </cfRule>
  </conditionalFormatting>
  <conditionalFormatting sqref="R65:R66">
    <cfRule type="cellIs" dxfId="93" priority="219" stopIfTrue="1" operator="notEqual">
      <formula>$B65</formula>
    </cfRule>
  </conditionalFormatting>
  <conditionalFormatting sqref="R74">
    <cfRule type="cellIs" dxfId="92" priority="217" stopIfTrue="1" operator="notEqual">
      <formula>$B74</formula>
    </cfRule>
    <cfRule type="cellIs" priority="218" stopIfTrue="1" operator="notEqual">
      <formula>$B74</formula>
    </cfRule>
  </conditionalFormatting>
  <conditionalFormatting sqref="R95">
    <cfRule type="cellIs" dxfId="91" priority="215" stopIfTrue="1" operator="notEqual">
      <formula>$B95</formula>
    </cfRule>
    <cfRule type="cellIs" priority="216" stopIfTrue="1" operator="notEqual">
      <formula>$B95</formula>
    </cfRule>
  </conditionalFormatting>
  <conditionalFormatting sqref="R69:R73">
    <cfRule type="cellIs" dxfId="90" priority="214" stopIfTrue="1" operator="notEqual">
      <formula>$B69</formula>
    </cfRule>
  </conditionalFormatting>
  <conditionalFormatting sqref="R76:R77">
    <cfRule type="cellIs" dxfId="89" priority="213" stopIfTrue="1" operator="notEqual">
      <formula>$B76</formula>
    </cfRule>
  </conditionalFormatting>
  <conditionalFormatting sqref="R80:R94">
    <cfRule type="cellIs" dxfId="88" priority="212" stopIfTrue="1" operator="notEqual">
      <formula>$B80</formula>
    </cfRule>
  </conditionalFormatting>
  <conditionalFormatting sqref="R104:R105">
    <cfRule type="cellIs" dxfId="87" priority="210" stopIfTrue="1" operator="notEqual">
      <formula>$B104</formula>
    </cfRule>
    <cfRule type="cellIs" priority="211" stopIfTrue="1" operator="notEqual">
      <formula>$B104</formula>
    </cfRule>
  </conditionalFormatting>
  <conditionalFormatting sqref="R98:R103">
    <cfRule type="cellIs" dxfId="86" priority="209" stopIfTrue="1" operator="notEqual">
      <formula>$B98</formula>
    </cfRule>
  </conditionalFormatting>
  <conditionalFormatting sqref="E105:Q105">
    <cfRule type="cellIs" dxfId="85" priority="208" stopIfTrue="1" operator="notEqual">
      <formula>E$108</formula>
    </cfRule>
  </conditionalFormatting>
  <conditionalFormatting sqref="S13">
    <cfRule type="expression" dxfId="84" priority="205" stopIfTrue="1">
      <formula>(S13+T13)&gt;C13</formula>
    </cfRule>
  </conditionalFormatting>
  <conditionalFormatting sqref="S14">
    <cfRule type="expression" dxfId="83" priority="202" stopIfTrue="1">
      <formula>(S14+T14)&gt;C14</formula>
    </cfRule>
  </conditionalFormatting>
  <conditionalFormatting sqref="S17">
    <cfRule type="expression" dxfId="82" priority="201" stopIfTrue="1">
      <formula>(S17+T17)&gt;C17</formula>
    </cfRule>
  </conditionalFormatting>
  <conditionalFormatting sqref="S18">
    <cfRule type="expression" dxfId="81" priority="193" stopIfTrue="1">
      <formula>(S18+T18)&gt;C18</formula>
    </cfRule>
  </conditionalFormatting>
  <conditionalFormatting sqref="S19">
    <cfRule type="expression" dxfId="80" priority="191" stopIfTrue="1">
      <formula>(S19+T19)&gt;C19</formula>
    </cfRule>
  </conditionalFormatting>
  <conditionalFormatting sqref="S20">
    <cfRule type="expression" dxfId="79" priority="190" stopIfTrue="1">
      <formula>(S20+T20)&gt;C20</formula>
    </cfRule>
  </conditionalFormatting>
  <conditionalFormatting sqref="S21">
    <cfRule type="expression" dxfId="78" priority="189" stopIfTrue="1">
      <formula>(S21+T21)&gt;C21</formula>
    </cfRule>
  </conditionalFormatting>
  <conditionalFormatting sqref="S22">
    <cfRule type="expression" dxfId="77" priority="188" stopIfTrue="1">
      <formula>(S22+T22)&gt;C22</formula>
    </cfRule>
  </conditionalFormatting>
  <conditionalFormatting sqref="S23">
    <cfRule type="expression" dxfId="76" priority="187" stopIfTrue="1">
      <formula>(S23+T23)&gt;C23</formula>
    </cfRule>
  </conditionalFormatting>
  <conditionalFormatting sqref="S24">
    <cfRule type="expression" dxfId="75" priority="186" stopIfTrue="1">
      <formula>(S24+T24)&gt;C24</formula>
    </cfRule>
  </conditionalFormatting>
  <conditionalFormatting sqref="S26">
    <cfRule type="expression" dxfId="74" priority="179" stopIfTrue="1">
      <formula>(S26+T26)&gt;C26</formula>
    </cfRule>
  </conditionalFormatting>
  <conditionalFormatting sqref="S28:S35">
    <cfRule type="expression" dxfId="73" priority="177" stopIfTrue="1">
      <formula>(S28+T28)&gt;C28</formula>
    </cfRule>
  </conditionalFormatting>
  <conditionalFormatting sqref="S43">
    <cfRule type="expression" dxfId="72" priority="155" stopIfTrue="1">
      <formula>(S43+T43)&gt;C43</formula>
    </cfRule>
  </conditionalFormatting>
  <conditionalFormatting sqref="S44">
    <cfRule type="expression" dxfId="71" priority="150" stopIfTrue="1">
      <formula>(S44+T44)&gt;C44</formula>
    </cfRule>
  </conditionalFormatting>
  <conditionalFormatting sqref="S76">
    <cfRule type="expression" dxfId="70" priority="128" stopIfTrue="1">
      <formula>(S76+T76)&gt;C76</formula>
    </cfRule>
  </conditionalFormatting>
  <conditionalFormatting sqref="S77">
    <cfRule type="expression" dxfId="69" priority="127" stopIfTrue="1">
      <formula>(S77+T77)&gt;C77</formula>
    </cfRule>
  </conditionalFormatting>
  <conditionalFormatting sqref="T10">
    <cfRule type="expression" dxfId="68" priority="83" stopIfTrue="1">
      <formula>(S10+T10)&gt;C10</formula>
    </cfRule>
  </conditionalFormatting>
  <conditionalFormatting sqref="T13">
    <cfRule type="expression" dxfId="67" priority="81" stopIfTrue="1">
      <formula>(S13+T13)&gt;C13</formula>
    </cfRule>
  </conditionalFormatting>
  <conditionalFormatting sqref="T14">
    <cfRule type="expression" dxfId="66" priority="80" stopIfTrue="1">
      <formula>(S14+T14)&gt;C14</formula>
    </cfRule>
  </conditionalFormatting>
  <conditionalFormatting sqref="T17">
    <cfRule type="expression" dxfId="65" priority="79" stopIfTrue="1">
      <formula>(S17+T17)&gt;C17</formula>
    </cfRule>
  </conditionalFormatting>
  <conditionalFormatting sqref="T18">
    <cfRule type="expression" dxfId="64" priority="62" stopIfTrue="1">
      <formula>(S18+T18)&gt;C18</formula>
    </cfRule>
  </conditionalFormatting>
  <conditionalFormatting sqref="T19">
    <cfRule type="expression" dxfId="63" priority="61" stopIfTrue="1">
      <formula>(S19+T19)&gt;C19</formula>
    </cfRule>
  </conditionalFormatting>
  <conditionalFormatting sqref="T20">
    <cfRule type="expression" dxfId="62" priority="60" stopIfTrue="1">
      <formula>(S20+T20)&gt;C20</formula>
    </cfRule>
  </conditionalFormatting>
  <conditionalFormatting sqref="T21">
    <cfRule type="expression" dxfId="61" priority="59" stopIfTrue="1">
      <formula>(S21+T21)&gt;C21</formula>
    </cfRule>
  </conditionalFormatting>
  <conditionalFormatting sqref="T22">
    <cfRule type="expression" dxfId="60" priority="58" stopIfTrue="1">
      <formula>(S22+T22)&gt;C22</formula>
    </cfRule>
  </conditionalFormatting>
  <conditionalFormatting sqref="T23">
    <cfRule type="expression" dxfId="59" priority="57" stopIfTrue="1">
      <formula>(S23+T23)&gt;C23</formula>
    </cfRule>
  </conditionalFormatting>
  <conditionalFormatting sqref="T24">
    <cfRule type="expression" dxfId="58" priority="56" stopIfTrue="1">
      <formula>(S24+T24)&gt;C24</formula>
    </cfRule>
  </conditionalFormatting>
  <conditionalFormatting sqref="T26">
    <cfRule type="expression" dxfId="57" priority="54" stopIfTrue="1">
      <formula>(S26+T26)&gt;C26</formula>
    </cfRule>
  </conditionalFormatting>
  <conditionalFormatting sqref="T28">
    <cfRule type="expression" dxfId="56" priority="53" stopIfTrue="1">
      <formula>(S28+T28)&gt;C28</formula>
    </cfRule>
  </conditionalFormatting>
  <conditionalFormatting sqref="T29">
    <cfRule type="expression" dxfId="55" priority="51" stopIfTrue="1">
      <formula>(S29+T29)&gt;C29</formula>
    </cfRule>
  </conditionalFormatting>
  <conditionalFormatting sqref="T30">
    <cfRule type="expression" dxfId="54" priority="50" stopIfTrue="1">
      <formula>(S30+T30)&gt;C30</formula>
    </cfRule>
  </conditionalFormatting>
  <conditionalFormatting sqref="T31">
    <cfRule type="expression" dxfId="53" priority="49" stopIfTrue="1">
      <formula>(S31+T31)&gt;C31</formula>
    </cfRule>
  </conditionalFormatting>
  <conditionalFormatting sqref="T32">
    <cfRule type="expression" dxfId="52" priority="48" stopIfTrue="1">
      <formula>(S32+T32)&gt;C32</formula>
    </cfRule>
  </conditionalFormatting>
  <conditionalFormatting sqref="T33">
    <cfRule type="expression" dxfId="51" priority="47" stopIfTrue="1">
      <formula>(S33+T33)&gt;C33</formula>
    </cfRule>
  </conditionalFormatting>
  <conditionalFormatting sqref="T34">
    <cfRule type="expression" dxfId="50" priority="46" stopIfTrue="1">
      <formula>(S34+T34)&gt;C34</formula>
    </cfRule>
  </conditionalFormatting>
  <conditionalFormatting sqref="T35">
    <cfRule type="expression" dxfId="49" priority="45" stopIfTrue="1">
      <formula>(S35+T35)&gt;C35</formula>
    </cfRule>
  </conditionalFormatting>
  <conditionalFormatting sqref="T38">
    <cfRule type="expression" dxfId="48" priority="44" stopIfTrue="1">
      <formula>(S38+T38)&gt;C38</formula>
    </cfRule>
  </conditionalFormatting>
  <conditionalFormatting sqref="T39">
    <cfRule type="expression" dxfId="47" priority="43" stopIfTrue="1">
      <formula>(S39+T39)&gt;C39</formula>
    </cfRule>
  </conditionalFormatting>
  <conditionalFormatting sqref="T41">
    <cfRule type="expression" dxfId="46" priority="42" stopIfTrue="1">
      <formula>(S41+T41)&gt;C41</formula>
    </cfRule>
  </conditionalFormatting>
  <conditionalFormatting sqref="T43">
    <cfRule type="expression" dxfId="45" priority="41" stopIfTrue="1">
      <formula>(S43+T43)&gt;C43</formula>
    </cfRule>
  </conditionalFormatting>
  <conditionalFormatting sqref="T44">
    <cfRule type="expression" dxfId="44" priority="40" stopIfTrue="1">
      <formula>(S44+T44)&gt;C44</formula>
    </cfRule>
  </conditionalFormatting>
  <conditionalFormatting sqref="T45">
    <cfRule type="expression" dxfId="43" priority="39" stopIfTrue="1">
      <formula>(S45+T45)&gt;C45</formula>
    </cfRule>
  </conditionalFormatting>
  <conditionalFormatting sqref="T46">
    <cfRule type="expression" dxfId="42" priority="38" stopIfTrue="1">
      <formula>(S46+T46)&gt;C46</formula>
    </cfRule>
  </conditionalFormatting>
  <conditionalFormatting sqref="T47">
    <cfRule type="expression" dxfId="41" priority="37" stopIfTrue="1">
      <formula>(S47+T47)&gt;C47</formula>
    </cfRule>
  </conditionalFormatting>
  <conditionalFormatting sqref="T48">
    <cfRule type="expression" dxfId="40" priority="36" stopIfTrue="1">
      <formula>(S48+T48)&gt;C48</formula>
    </cfRule>
  </conditionalFormatting>
  <conditionalFormatting sqref="T49">
    <cfRule type="expression" dxfId="39" priority="35" stopIfTrue="1">
      <formula>(S49+T49)&gt;C49</formula>
    </cfRule>
  </conditionalFormatting>
  <conditionalFormatting sqref="T50">
    <cfRule type="expression" dxfId="38" priority="34" stopIfTrue="1">
      <formula>(S50+T50)&gt;C50</formula>
    </cfRule>
  </conditionalFormatting>
  <conditionalFormatting sqref="T51">
    <cfRule type="expression" dxfId="37" priority="33" stopIfTrue="1">
      <formula>(S51+T51)&gt;C51</formula>
    </cfRule>
  </conditionalFormatting>
  <conditionalFormatting sqref="T52">
    <cfRule type="expression" dxfId="36" priority="32" stopIfTrue="1">
      <formula>(S52+T52)&gt;C52</formula>
    </cfRule>
  </conditionalFormatting>
  <conditionalFormatting sqref="T65">
    <cfRule type="expression" dxfId="35" priority="31" stopIfTrue="1">
      <formula>(S65+T65)&gt;C65</formula>
    </cfRule>
  </conditionalFormatting>
  <conditionalFormatting sqref="T66">
    <cfRule type="expression" dxfId="34" priority="30" stopIfTrue="1">
      <formula>(S66+T66)&gt;C66</formula>
    </cfRule>
  </conditionalFormatting>
  <conditionalFormatting sqref="T76">
    <cfRule type="expression" dxfId="33" priority="29" stopIfTrue="1">
      <formula>(S76+T76)&gt;C76</formula>
    </cfRule>
  </conditionalFormatting>
  <conditionalFormatting sqref="T77">
    <cfRule type="expression" dxfId="32" priority="28" stopIfTrue="1">
      <formula>(S77+T77)&gt;C77</formula>
    </cfRule>
  </conditionalFormatting>
  <conditionalFormatting sqref="T81">
    <cfRule type="expression" dxfId="31" priority="27" stopIfTrue="1">
      <formula>(S81+T81)&gt;C81</formula>
    </cfRule>
  </conditionalFormatting>
  <conditionalFormatting sqref="T82">
    <cfRule type="expression" dxfId="30" priority="26" stopIfTrue="1">
      <formula>(S82+T82)&gt;C82</formula>
    </cfRule>
  </conditionalFormatting>
  <conditionalFormatting sqref="T83">
    <cfRule type="expression" dxfId="29" priority="25" stopIfTrue="1">
      <formula>(S83+T83)&gt;C83</formula>
    </cfRule>
  </conditionalFormatting>
  <conditionalFormatting sqref="T84">
    <cfRule type="expression" dxfId="28" priority="24" stopIfTrue="1">
      <formula>(S84+T84)&gt;C84</formula>
    </cfRule>
  </conditionalFormatting>
  <conditionalFormatting sqref="T86">
    <cfRule type="expression" dxfId="27" priority="23" stopIfTrue="1">
      <formula>(S86+T86)&gt;C86</formula>
    </cfRule>
  </conditionalFormatting>
  <conditionalFormatting sqref="T87">
    <cfRule type="expression" dxfId="26" priority="22" stopIfTrue="1">
      <formula>(S87+T87)&gt;C87</formula>
    </cfRule>
  </conditionalFormatting>
  <conditionalFormatting sqref="T88">
    <cfRule type="expression" dxfId="25" priority="21" stopIfTrue="1">
      <formula>(S88+T88)&gt;C88</formula>
    </cfRule>
  </conditionalFormatting>
  <conditionalFormatting sqref="T89">
    <cfRule type="expression" dxfId="24" priority="20" stopIfTrue="1">
      <formula>(S89+T89)&gt;C89</formula>
    </cfRule>
  </conditionalFormatting>
  <conditionalFormatting sqref="T90">
    <cfRule type="expression" dxfId="23" priority="19" stopIfTrue="1">
      <formula>(S90+T90)&gt;C90</formula>
    </cfRule>
  </conditionalFormatting>
  <conditionalFormatting sqref="T91">
    <cfRule type="expression" dxfId="22" priority="18" stopIfTrue="1">
      <formula>(S91+T91)&gt;C91</formula>
    </cfRule>
  </conditionalFormatting>
  <conditionalFormatting sqref="T92">
    <cfRule type="expression" dxfId="21" priority="17" stopIfTrue="1">
      <formula>(S92+T92)&gt;C92</formula>
    </cfRule>
  </conditionalFormatting>
  <conditionalFormatting sqref="T93">
    <cfRule type="expression" dxfId="20" priority="16" stopIfTrue="1">
      <formula>(S93+T93)&gt;C93</formula>
    </cfRule>
  </conditionalFormatting>
  <conditionalFormatting sqref="T94">
    <cfRule type="expression" dxfId="19" priority="15" stopIfTrue="1">
      <formula>(S94+T94)&gt;C94</formula>
    </cfRule>
  </conditionalFormatting>
  <conditionalFormatting sqref="T98">
    <cfRule type="expression" dxfId="18" priority="14" stopIfTrue="1">
      <formula>(S98+T98)&gt;C98</formula>
    </cfRule>
  </conditionalFormatting>
  <conditionalFormatting sqref="T99">
    <cfRule type="expression" dxfId="17" priority="13" stopIfTrue="1">
      <formula>(S99+T99)&gt;C99</formula>
    </cfRule>
  </conditionalFormatting>
  <conditionalFormatting sqref="T100">
    <cfRule type="expression" dxfId="16" priority="12" stopIfTrue="1">
      <formula>(S100+T100)&gt;C100</formula>
    </cfRule>
  </conditionalFormatting>
  <conditionalFormatting sqref="T101">
    <cfRule type="expression" dxfId="15" priority="11" stopIfTrue="1">
      <formula>(S101+T101)&gt;C101</formula>
    </cfRule>
  </conditionalFormatting>
  <conditionalFormatting sqref="T102">
    <cfRule type="expression" dxfId="14" priority="10" stopIfTrue="1">
      <formula>(S102+T102)&gt;C102</formula>
    </cfRule>
  </conditionalFormatting>
  <conditionalFormatting sqref="T103">
    <cfRule type="expression" dxfId="13" priority="9" stopIfTrue="1">
      <formula>(S103+T103)&gt;C103</formula>
    </cfRule>
  </conditionalFormatting>
  <conditionalFormatting sqref="S38:S39">
    <cfRule type="expression" dxfId="12" priority="8" stopIfTrue="1">
      <formula>(S38+T38)&gt;C38</formula>
    </cfRule>
  </conditionalFormatting>
  <conditionalFormatting sqref="S41">
    <cfRule type="expression" dxfId="11" priority="7" stopIfTrue="1">
      <formula>(S41+T41)&gt;C41</formula>
    </cfRule>
  </conditionalFormatting>
  <conditionalFormatting sqref="S45:S52">
    <cfRule type="expression" dxfId="10" priority="6" stopIfTrue="1">
      <formula>(S45+T45)&gt;C45</formula>
    </cfRule>
  </conditionalFormatting>
  <conditionalFormatting sqref="S65:S66">
    <cfRule type="expression" dxfId="9" priority="5" stopIfTrue="1">
      <formula>(S65+T65)&gt;C65</formula>
    </cfRule>
  </conditionalFormatting>
  <conditionalFormatting sqref="S81:S84">
    <cfRule type="expression" dxfId="8" priority="4" stopIfTrue="1">
      <formula>(S81+T81)&gt;C81</formula>
    </cfRule>
  </conditionalFormatting>
  <conditionalFormatting sqref="S86:S94">
    <cfRule type="expression" dxfId="7" priority="3" stopIfTrue="1">
      <formula>(S86+T86)&gt;C86</formula>
    </cfRule>
  </conditionalFormatting>
  <conditionalFormatting sqref="S98:S103">
    <cfRule type="expression" dxfId="6" priority="1" stopIfTrue="1">
      <formula>(S98+T98)&gt;C98</formula>
    </cfRule>
  </conditionalFormatting>
  <printOptions horizontalCentered="1"/>
  <pageMargins left="0.25" right="0.25" top="0.5" bottom="0.5" header="0.25" footer="0.25"/>
  <pageSetup paperSize="5" scale="57" firstPageNumber="26" fitToHeight="2" orientation="landscape" useFirstPageNumber="1"/>
  <headerFooter alignWithMargins="0">
    <oddFooter>&amp;C&amp;P&amp;R&amp;A</oddFooter>
  </headerFooter>
  <rowBreaks count="1" manualBreakCount="1">
    <brk id="67" max="19" man="1"/>
  </rowBreaks>
  <legacy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showGridLines="0" showZeros="0" zoomScaleSheetLayoutView="100" workbookViewId="0">
      <selection activeCell="B2" sqref="B2"/>
    </sheetView>
  </sheetViews>
  <sheetFormatPr baseColWidth="10" defaultColWidth="0" defaultRowHeight="12" zeroHeight="1"/>
  <cols>
    <col min="1" max="1" width="32.6640625" style="634" customWidth="1"/>
    <col min="2" max="3" width="12.1640625" style="627" customWidth="1"/>
    <col min="4" max="6" width="12.83203125" style="627" customWidth="1"/>
    <col min="7" max="9" width="12.1640625" style="627" customWidth="1"/>
    <col min="10" max="10" width="12.1640625" style="628" customWidth="1"/>
    <col min="11" max="11" width="8.83203125" style="629" hidden="1" customWidth="1"/>
    <col min="12" max="21" width="8.83203125" style="627" hidden="1" customWidth="1"/>
    <col min="22" max="23" width="0" style="627" hidden="1"/>
    <col min="24" max="256" width="8.83203125" style="627" hidden="1"/>
    <col min="257" max="257" width="32.6640625" style="627" hidden="1" customWidth="1"/>
    <col min="258" max="259" width="12.1640625" style="627" hidden="1" customWidth="1"/>
    <col min="260" max="260" width="12.83203125" style="627" hidden="1" customWidth="1"/>
    <col min="261" max="266" width="12.1640625" style="627" hidden="1" customWidth="1"/>
    <col min="267" max="277" width="8.83203125" style="627" hidden="1" customWidth="1"/>
    <col min="278" max="512" width="8.83203125" style="627" hidden="1"/>
    <col min="513" max="513" width="32.6640625" style="627" hidden="1" customWidth="1"/>
    <col min="514" max="515" width="12.1640625" style="627" hidden="1" customWidth="1"/>
    <col min="516" max="516" width="12.83203125" style="627" hidden="1" customWidth="1"/>
    <col min="517" max="522" width="12.1640625" style="627" hidden="1" customWidth="1"/>
    <col min="523" max="533" width="8.83203125" style="627" hidden="1" customWidth="1"/>
    <col min="534" max="768" width="8.83203125" style="627" hidden="1"/>
    <col min="769" max="769" width="32.6640625" style="627" hidden="1" customWidth="1"/>
    <col min="770" max="771" width="12.1640625" style="627" hidden="1" customWidth="1"/>
    <col min="772" max="772" width="12.83203125" style="627" hidden="1" customWidth="1"/>
    <col min="773" max="778" width="12.1640625" style="627" hidden="1" customWidth="1"/>
    <col min="779" max="789" width="8.83203125" style="627" hidden="1" customWidth="1"/>
    <col min="790" max="1024" width="8.83203125" style="627" hidden="1"/>
    <col min="1025" max="1025" width="32.6640625" style="627" hidden="1" customWidth="1"/>
    <col min="1026" max="1027" width="12.1640625" style="627" hidden="1" customWidth="1"/>
    <col min="1028" max="1028" width="12.83203125" style="627" hidden="1" customWidth="1"/>
    <col min="1029" max="1034" width="12.1640625" style="627" hidden="1" customWidth="1"/>
    <col min="1035" max="1045" width="8.83203125" style="627" hidden="1" customWidth="1"/>
    <col min="1046" max="1280" width="8.83203125" style="627" hidden="1"/>
    <col min="1281" max="1281" width="32.6640625" style="627" hidden="1" customWidth="1"/>
    <col min="1282" max="1283" width="12.1640625" style="627" hidden="1" customWidth="1"/>
    <col min="1284" max="1284" width="12.83203125" style="627" hidden="1" customWidth="1"/>
    <col min="1285" max="1290" width="12.1640625" style="627" hidden="1" customWidth="1"/>
    <col min="1291" max="1301" width="8.83203125" style="627" hidden="1" customWidth="1"/>
    <col min="1302" max="1536" width="8.83203125" style="627" hidden="1"/>
    <col min="1537" max="1537" width="32.6640625" style="627" hidden="1" customWidth="1"/>
    <col min="1538" max="1539" width="12.1640625" style="627" hidden="1" customWidth="1"/>
    <col min="1540" max="1540" width="12.83203125" style="627" hidden="1" customWidth="1"/>
    <col min="1541" max="1546" width="12.1640625" style="627" hidden="1" customWidth="1"/>
    <col min="1547" max="1557" width="8.83203125" style="627" hidden="1" customWidth="1"/>
    <col min="1558" max="1792" width="8.83203125" style="627" hidden="1"/>
    <col min="1793" max="1793" width="32.6640625" style="627" hidden="1" customWidth="1"/>
    <col min="1794" max="1795" width="12.1640625" style="627" hidden="1" customWidth="1"/>
    <col min="1796" max="1796" width="12.83203125" style="627" hidden="1" customWidth="1"/>
    <col min="1797" max="1802" width="12.1640625" style="627" hidden="1" customWidth="1"/>
    <col min="1803" max="1813" width="8.83203125" style="627" hidden="1" customWidth="1"/>
    <col min="1814" max="2048" width="8.83203125" style="627" hidden="1"/>
    <col min="2049" max="2049" width="32.6640625" style="627" hidden="1" customWidth="1"/>
    <col min="2050" max="2051" width="12.1640625" style="627" hidden="1" customWidth="1"/>
    <col min="2052" max="2052" width="12.83203125" style="627" hidden="1" customWidth="1"/>
    <col min="2053" max="2058" width="12.1640625" style="627" hidden="1" customWidth="1"/>
    <col min="2059" max="2069" width="8.83203125" style="627" hidden="1" customWidth="1"/>
    <col min="2070" max="2304" width="8.83203125" style="627" hidden="1"/>
    <col min="2305" max="2305" width="32.6640625" style="627" hidden="1" customWidth="1"/>
    <col min="2306" max="2307" width="12.1640625" style="627" hidden="1" customWidth="1"/>
    <col min="2308" max="2308" width="12.83203125" style="627" hidden="1" customWidth="1"/>
    <col min="2309" max="2314" width="12.1640625" style="627" hidden="1" customWidth="1"/>
    <col min="2315" max="2325" width="8.83203125" style="627" hidden="1" customWidth="1"/>
    <col min="2326" max="2560" width="8.83203125" style="627" hidden="1"/>
    <col min="2561" max="2561" width="32.6640625" style="627" hidden="1" customWidth="1"/>
    <col min="2562" max="2563" width="12.1640625" style="627" hidden="1" customWidth="1"/>
    <col min="2564" max="2564" width="12.83203125" style="627" hidden="1" customWidth="1"/>
    <col min="2565" max="2570" width="12.1640625" style="627" hidden="1" customWidth="1"/>
    <col min="2571" max="2581" width="8.83203125" style="627" hidden="1" customWidth="1"/>
    <col min="2582" max="2816" width="8.83203125" style="627" hidden="1"/>
    <col min="2817" max="2817" width="32.6640625" style="627" hidden="1" customWidth="1"/>
    <col min="2818" max="2819" width="12.1640625" style="627" hidden="1" customWidth="1"/>
    <col min="2820" max="2820" width="12.83203125" style="627" hidden="1" customWidth="1"/>
    <col min="2821" max="2826" width="12.1640625" style="627" hidden="1" customWidth="1"/>
    <col min="2827" max="2837" width="8.83203125" style="627" hidden="1" customWidth="1"/>
    <col min="2838" max="3072" width="8.83203125" style="627" hidden="1"/>
    <col min="3073" max="3073" width="32.6640625" style="627" hidden="1" customWidth="1"/>
    <col min="3074" max="3075" width="12.1640625" style="627" hidden="1" customWidth="1"/>
    <col min="3076" max="3076" width="12.83203125" style="627" hidden="1" customWidth="1"/>
    <col min="3077" max="3082" width="12.1640625" style="627" hidden="1" customWidth="1"/>
    <col min="3083" max="3093" width="8.83203125" style="627" hidden="1" customWidth="1"/>
    <col min="3094" max="3328" width="8.83203125" style="627" hidden="1"/>
    <col min="3329" max="3329" width="32.6640625" style="627" hidden="1" customWidth="1"/>
    <col min="3330" max="3331" width="12.1640625" style="627" hidden="1" customWidth="1"/>
    <col min="3332" max="3332" width="12.83203125" style="627" hidden="1" customWidth="1"/>
    <col min="3333" max="3338" width="12.1640625" style="627" hidden="1" customWidth="1"/>
    <col min="3339" max="3349" width="8.83203125" style="627" hidden="1" customWidth="1"/>
    <col min="3350" max="3584" width="8.83203125" style="627" hidden="1"/>
    <col min="3585" max="3585" width="32.6640625" style="627" hidden="1" customWidth="1"/>
    <col min="3586" max="3587" width="12.1640625" style="627" hidden="1" customWidth="1"/>
    <col min="3588" max="3588" width="12.83203125" style="627" hidden="1" customWidth="1"/>
    <col min="3589" max="3594" width="12.1640625" style="627" hidden="1" customWidth="1"/>
    <col min="3595" max="3605" width="8.83203125" style="627" hidden="1" customWidth="1"/>
    <col min="3606" max="3840" width="8.83203125" style="627" hidden="1"/>
    <col min="3841" max="3841" width="32.6640625" style="627" hidden="1" customWidth="1"/>
    <col min="3842" max="3843" width="12.1640625" style="627" hidden="1" customWidth="1"/>
    <col min="3844" max="3844" width="12.83203125" style="627" hidden="1" customWidth="1"/>
    <col min="3845" max="3850" width="12.1640625" style="627" hidden="1" customWidth="1"/>
    <col min="3851" max="3861" width="8.83203125" style="627" hidden="1" customWidth="1"/>
    <col min="3862" max="4096" width="8.83203125" style="627" hidden="1"/>
    <col min="4097" max="4097" width="32.6640625" style="627" hidden="1" customWidth="1"/>
    <col min="4098" max="4099" width="12.1640625" style="627" hidden="1" customWidth="1"/>
    <col min="4100" max="4100" width="12.83203125" style="627" hidden="1" customWidth="1"/>
    <col min="4101" max="4106" width="12.1640625" style="627" hidden="1" customWidth="1"/>
    <col min="4107" max="4117" width="8.83203125" style="627" hidden="1" customWidth="1"/>
    <col min="4118" max="4352" width="8.83203125" style="627" hidden="1"/>
    <col min="4353" max="4353" width="32.6640625" style="627" hidden="1" customWidth="1"/>
    <col min="4354" max="4355" width="12.1640625" style="627" hidden="1" customWidth="1"/>
    <col min="4356" max="4356" width="12.83203125" style="627" hidden="1" customWidth="1"/>
    <col min="4357" max="4362" width="12.1640625" style="627" hidden="1" customWidth="1"/>
    <col min="4363" max="4373" width="8.83203125" style="627" hidden="1" customWidth="1"/>
    <col min="4374" max="4608" width="8.83203125" style="627" hidden="1"/>
    <col min="4609" max="4609" width="32.6640625" style="627" hidden="1" customWidth="1"/>
    <col min="4610" max="4611" width="12.1640625" style="627" hidden="1" customWidth="1"/>
    <col min="4612" max="4612" width="12.83203125" style="627" hidden="1" customWidth="1"/>
    <col min="4613" max="4618" width="12.1640625" style="627" hidden="1" customWidth="1"/>
    <col min="4619" max="4629" width="8.83203125" style="627" hidden="1" customWidth="1"/>
    <col min="4630" max="4864" width="8.83203125" style="627" hidden="1"/>
    <col min="4865" max="4865" width="32.6640625" style="627" hidden="1" customWidth="1"/>
    <col min="4866" max="4867" width="12.1640625" style="627" hidden="1" customWidth="1"/>
    <col min="4868" max="4868" width="12.83203125" style="627" hidden="1" customWidth="1"/>
    <col min="4869" max="4874" width="12.1640625" style="627" hidden="1" customWidth="1"/>
    <col min="4875" max="4885" width="8.83203125" style="627" hidden="1" customWidth="1"/>
    <col min="4886" max="5120" width="8.83203125" style="627" hidden="1"/>
    <col min="5121" max="5121" width="32.6640625" style="627" hidden="1" customWidth="1"/>
    <col min="5122" max="5123" width="12.1640625" style="627" hidden="1" customWidth="1"/>
    <col min="5124" max="5124" width="12.83203125" style="627" hidden="1" customWidth="1"/>
    <col min="5125" max="5130" width="12.1640625" style="627" hidden="1" customWidth="1"/>
    <col min="5131" max="5141" width="8.83203125" style="627" hidden="1" customWidth="1"/>
    <col min="5142" max="5376" width="8.83203125" style="627" hidden="1"/>
    <col min="5377" max="5377" width="32.6640625" style="627" hidden="1" customWidth="1"/>
    <col min="5378" max="5379" width="12.1640625" style="627" hidden="1" customWidth="1"/>
    <col min="5380" max="5380" width="12.83203125" style="627" hidden="1" customWidth="1"/>
    <col min="5381" max="5386" width="12.1640625" style="627" hidden="1" customWidth="1"/>
    <col min="5387" max="5397" width="8.83203125" style="627" hidden="1" customWidth="1"/>
    <col min="5398" max="5632" width="8.83203125" style="627" hidden="1"/>
    <col min="5633" max="5633" width="32.6640625" style="627" hidden="1" customWidth="1"/>
    <col min="5634" max="5635" width="12.1640625" style="627" hidden="1" customWidth="1"/>
    <col min="5636" max="5636" width="12.83203125" style="627" hidden="1" customWidth="1"/>
    <col min="5637" max="5642" width="12.1640625" style="627" hidden="1" customWidth="1"/>
    <col min="5643" max="5653" width="8.83203125" style="627" hidden="1" customWidth="1"/>
    <col min="5654" max="5888" width="8.83203125" style="627" hidden="1"/>
    <col min="5889" max="5889" width="32.6640625" style="627" hidden="1" customWidth="1"/>
    <col min="5890" max="5891" width="12.1640625" style="627" hidden="1" customWidth="1"/>
    <col min="5892" max="5892" width="12.83203125" style="627" hidden="1" customWidth="1"/>
    <col min="5893" max="5898" width="12.1640625" style="627" hidden="1" customWidth="1"/>
    <col min="5899" max="5909" width="8.83203125" style="627" hidden="1" customWidth="1"/>
    <col min="5910" max="6144" width="8.83203125" style="627" hidden="1"/>
    <col min="6145" max="6145" width="32.6640625" style="627" hidden="1" customWidth="1"/>
    <col min="6146" max="6147" width="12.1640625" style="627" hidden="1" customWidth="1"/>
    <col min="6148" max="6148" width="12.83203125" style="627" hidden="1" customWidth="1"/>
    <col min="6149" max="6154" width="12.1640625" style="627" hidden="1" customWidth="1"/>
    <col min="6155" max="6165" width="8.83203125" style="627" hidden="1" customWidth="1"/>
    <col min="6166" max="6400" width="8.83203125" style="627" hidden="1"/>
    <col min="6401" max="6401" width="32.6640625" style="627" hidden="1" customWidth="1"/>
    <col min="6402" max="6403" width="12.1640625" style="627" hidden="1" customWidth="1"/>
    <col min="6404" max="6404" width="12.83203125" style="627" hidden="1" customWidth="1"/>
    <col min="6405" max="6410" width="12.1640625" style="627" hidden="1" customWidth="1"/>
    <col min="6411" max="6421" width="8.83203125" style="627" hidden="1" customWidth="1"/>
    <col min="6422" max="6656" width="8.83203125" style="627" hidden="1"/>
    <col min="6657" max="6657" width="32.6640625" style="627" hidden="1" customWidth="1"/>
    <col min="6658" max="6659" width="12.1640625" style="627" hidden="1" customWidth="1"/>
    <col min="6660" max="6660" width="12.83203125" style="627" hidden="1" customWidth="1"/>
    <col min="6661" max="6666" width="12.1640625" style="627" hidden="1" customWidth="1"/>
    <col min="6667" max="6677" width="8.83203125" style="627" hidden="1" customWidth="1"/>
    <col min="6678" max="6912" width="8.83203125" style="627" hidden="1"/>
    <col min="6913" max="6913" width="32.6640625" style="627" hidden="1" customWidth="1"/>
    <col min="6914" max="6915" width="12.1640625" style="627" hidden="1" customWidth="1"/>
    <col min="6916" max="6916" width="12.83203125" style="627" hidden="1" customWidth="1"/>
    <col min="6917" max="6922" width="12.1640625" style="627" hidden="1" customWidth="1"/>
    <col min="6923" max="6933" width="8.83203125" style="627" hidden="1" customWidth="1"/>
    <col min="6934" max="7168" width="8.83203125" style="627" hidden="1"/>
    <col min="7169" max="7169" width="32.6640625" style="627" hidden="1" customWidth="1"/>
    <col min="7170" max="7171" width="12.1640625" style="627" hidden="1" customWidth="1"/>
    <col min="7172" max="7172" width="12.83203125" style="627" hidden="1" customWidth="1"/>
    <col min="7173" max="7178" width="12.1640625" style="627" hidden="1" customWidth="1"/>
    <col min="7179" max="7189" width="8.83203125" style="627" hidden="1" customWidth="1"/>
    <col min="7190" max="7424" width="8.83203125" style="627" hidden="1"/>
    <col min="7425" max="7425" width="32.6640625" style="627" hidden="1" customWidth="1"/>
    <col min="7426" max="7427" width="12.1640625" style="627" hidden="1" customWidth="1"/>
    <col min="7428" max="7428" width="12.83203125" style="627" hidden="1" customWidth="1"/>
    <col min="7429" max="7434" width="12.1640625" style="627" hidden="1" customWidth="1"/>
    <col min="7435" max="7445" width="8.83203125" style="627" hidden="1" customWidth="1"/>
    <col min="7446" max="7680" width="8.83203125" style="627" hidden="1"/>
    <col min="7681" max="7681" width="32.6640625" style="627" hidden="1" customWidth="1"/>
    <col min="7682" max="7683" width="12.1640625" style="627" hidden="1" customWidth="1"/>
    <col min="7684" max="7684" width="12.83203125" style="627" hidden="1" customWidth="1"/>
    <col min="7685" max="7690" width="12.1640625" style="627" hidden="1" customWidth="1"/>
    <col min="7691" max="7701" width="8.83203125" style="627" hidden="1" customWidth="1"/>
    <col min="7702" max="7936" width="8.83203125" style="627" hidden="1"/>
    <col min="7937" max="7937" width="32.6640625" style="627" hidden="1" customWidth="1"/>
    <col min="7938" max="7939" width="12.1640625" style="627" hidden="1" customWidth="1"/>
    <col min="7940" max="7940" width="12.83203125" style="627" hidden="1" customWidth="1"/>
    <col min="7941" max="7946" width="12.1640625" style="627" hidden="1" customWidth="1"/>
    <col min="7947" max="7957" width="8.83203125" style="627" hidden="1" customWidth="1"/>
    <col min="7958" max="8192" width="8.83203125" style="627" hidden="1"/>
    <col min="8193" max="8193" width="32.6640625" style="627" hidden="1" customWidth="1"/>
    <col min="8194" max="8195" width="12.1640625" style="627" hidden="1" customWidth="1"/>
    <col min="8196" max="8196" width="12.83203125" style="627" hidden="1" customWidth="1"/>
    <col min="8197" max="8202" width="12.1640625" style="627" hidden="1" customWidth="1"/>
    <col min="8203" max="8213" width="8.83203125" style="627" hidden="1" customWidth="1"/>
    <col min="8214" max="8448" width="8.83203125" style="627" hidden="1"/>
    <col min="8449" max="8449" width="32.6640625" style="627" hidden="1" customWidth="1"/>
    <col min="8450" max="8451" width="12.1640625" style="627" hidden="1" customWidth="1"/>
    <col min="8452" max="8452" width="12.83203125" style="627" hidden="1" customWidth="1"/>
    <col min="8453" max="8458" width="12.1640625" style="627" hidden="1" customWidth="1"/>
    <col min="8459" max="8469" width="8.83203125" style="627" hidden="1" customWidth="1"/>
    <col min="8470" max="8704" width="8.83203125" style="627" hidden="1"/>
    <col min="8705" max="8705" width="32.6640625" style="627" hidden="1" customWidth="1"/>
    <col min="8706" max="8707" width="12.1640625" style="627" hidden="1" customWidth="1"/>
    <col min="8708" max="8708" width="12.83203125" style="627" hidden="1" customWidth="1"/>
    <col min="8709" max="8714" width="12.1640625" style="627" hidden="1" customWidth="1"/>
    <col min="8715" max="8725" width="8.83203125" style="627" hidden="1" customWidth="1"/>
    <col min="8726" max="8960" width="8.83203125" style="627" hidden="1"/>
    <col min="8961" max="8961" width="32.6640625" style="627" hidden="1" customWidth="1"/>
    <col min="8962" max="8963" width="12.1640625" style="627" hidden="1" customWidth="1"/>
    <col min="8964" max="8964" width="12.83203125" style="627" hidden="1" customWidth="1"/>
    <col min="8965" max="8970" width="12.1640625" style="627" hidden="1" customWidth="1"/>
    <col min="8971" max="8981" width="8.83203125" style="627" hidden="1" customWidth="1"/>
    <col min="8982" max="9216" width="8.83203125" style="627" hidden="1"/>
    <col min="9217" max="9217" width="32.6640625" style="627" hidden="1" customWidth="1"/>
    <col min="9218" max="9219" width="12.1640625" style="627" hidden="1" customWidth="1"/>
    <col min="9220" max="9220" width="12.83203125" style="627" hidden="1" customWidth="1"/>
    <col min="9221" max="9226" width="12.1640625" style="627" hidden="1" customWidth="1"/>
    <col min="9227" max="9237" width="8.83203125" style="627" hidden="1" customWidth="1"/>
    <col min="9238" max="9472" width="8.83203125" style="627" hidden="1"/>
    <col min="9473" max="9473" width="32.6640625" style="627" hidden="1" customWidth="1"/>
    <col min="9474" max="9475" width="12.1640625" style="627" hidden="1" customWidth="1"/>
    <col min="9476" max="9476" width="12.83203125" style="627" hidden="1" customWidth="1"/>
    <col min="9477" max="9482" width="12.1640625" style="627" hidden="1" customWidth="1"/>
    <col min="9483" max="9493" width="8.83203125" style="627" hidden="1" customWidth="1"/>
    <col min="9494" max="9728" width="8.83203125" style="627" hidden="1"/>
    <col min="9729" max="9729" width="32.6640625" style="627" hidden="1" customWidth="1"/>
    <col min="9730" max="9731" width="12.1640625" style="627" hidden="1" customWidth="1"/>
    <col min="9732" max="9732" width="12.83203125" style="627" hidden="1" customWidth="1"/>
    <col min="9733" max="9738" width="12.1640625" style="627" hidden="1" customWidth="1"/>
    <col min="9739" max="9749" width="8.83203125" style="627" hidden="1" customWidth="1"/>
    <col min="9750" max="9984" width="8.83203125" style="627" hidden="1"/>
    <col min="9985" max="9985" width="32.6640625" style="627" hidden="1" customWidth="1"/>
    <col min="9986" max="9987" width="12.1640625" style="627" hidden="1" customWidth="1"/>
    <col min="9988" max="9988" width="12.83203125" style="627" hidden="1" customWidth="1"/>
    <col min="9989" max="9994" width="12.1640625" style="627" hidden="1" customWidth="1"/>
    <col min="9995" max="10005" width="8.83203125" style="627" hidden="1" customWidth="1"/>
    <col min="10006" max="10240" width="8.83203125" style="627" hidden="1"/>
    <col min="10241" max="10241" width="32.6640625" style="627" hidden="1" customWidth="1"/>
    <col min="10242" max="10243" width="12.1640625" style="627" hidden="1" customWidth="1"/>
    <col min="10244" max="10244" width="12.83203125" style="627" hidden="1" customWidth="1"/>
    <col min="10245" max="10250" width="12.1640625" style="627" hidden="1" customWidth="1"/>
    <col min="10251" max="10261" width="8.83203125" style="627" hidden="1" customWidth="1"/>
    <col min="10262" max="10496" width="8.83203125" style="627" hidden="1"/>
    <col min="10497" max="10497" width="32.6640625" style="627" hidden="1" customWidth="1"/>
    <col min="10498" max="10499" width="12.1640625" style="627" hidden="1" customWidth="1"/>
    <col min="10500" max="10500" width="12.83203125" style="627" hidden="1" customWidth="1"/>
    <col min="10501" max="10506" width="12.1640625" style="627" hidden="1" customWidth="1"/>
    <col min="10507" max="10517" width="8.83203125" style="627" hidden="1" customWidth="1"/>
    <col min="10518" max="10752" width="8.83203125" style="627" hidden="1"/>
    <col min="10753" max="10753" width="32.6640625" style="627" hidden="1" customWidth="1"/>
    <col min="10754" max="10755" width="12.1640625" style="627" hidden="1" customWidth="1"/>
    <col min="10756" max="10756" width="12.83203125" style="627" hidden="1" customWidth="1"/>
    <col min="10757" max="10762" width="12.1640625" style="627" hidden="1" customWidth="1"/>
    <col min="10763" max="10773" width="8.83203125" style="627" hidden="1" customWidth="1"/>
    <col min="10774" max="11008" width="8.83203125" style="627" hidden="1"/>
    <col min="11009" max="11009" width="32.6640625" style="627" hidden="1" customWidth="1"/>
    <col min="11010" max="11011" width="12.1640625" style="627" hidden="1" customWidth="1"/>
    <col min="11012" max="11012" width="12.83203125" style="627" hidden="1" customWidth="1"/>
    <col min="11013" max="11018" width="12.1640625" style="627" hidden="1" customWidth="1"/>
    <col min="11019" max="11029" width="8.83203125" style="627" hidden="1" customWidth="1"/>
    <col min="11030" max="11264" width="8.83203125" style="627" hidden="1"/>
    <col min="11265" max="11265" width="32.6640625" style="627" hidden="1" customWidth="1"/>
    <col min="11266" max="11267" width="12.1640625" style="627" hidden="1" customWidth="1"/>
    <col min="11268" max="11268" width="12.83203125" style="627" hidden="1" customWidth="1"/>
    <col min="11269" max="11274" width="12.1640625" style="627" hidden="1" customWidth="1"/>
    <col min="11275" max="11285" width="8.83203125" style="627" hidden="1" customWidth="1"/>
    <col min="11286" max="11520" width="8.83203125" style="627" hidden="1"/>
    <col min="11521" max="11521" width="32.6640625" style="627" hidden="1" customWidth="1"/>
    <col min="11522" max="11523" width="12.1640625" style="627" hidden="1" customWidth="1"/>
    <col min="11524" max="11524" width="12.83203125" style="627" hidden="1" customWidth="1"/>
    <col min="11525" max="11530" width="12.1640625" style="627" hidden="1" customWidth="1"/>
    <col min="11531" max="11541" width="8.83203125" style="627" hidden="1" customWidth="1"/>
    <col min="11542" max="11776" width="8.83203125" style="627" hidden="1"/>
    <col min="11777" max="11777" width="32.6640625" style="627" hidden="1" customWidth="1"/>
    <col min="11778" max="11779" width="12.1640625" style="627" hidden="1" customWidth="1"/>
    <col min="11780" max="11780" width="12.83203125" style="627" hidden="1" customWidth="1"/>
    <col min="11781" max="11786" width="12.1640625" style="627" hidden="1" customWidth="1"/>
    <col min="11787" max="11797" width="8.83203125" style="627" hidden="1" customWidth="1"/>
    <col min="11798" max="12032" width="8.83203125" style="627" hidden="1"/>
    <col min="12033" max="12033" width="32.6640625" style="627" hidden="1" customWidth="1"/>
    <col min="12034" max="12035" width="12.1640625" style="627" hidden="1" customWidth="1"/>
    <col min="12036" max="12036" width="12.83203125" style="627" hidden="1" customWidth="1"/>
    <col min="12037" max="12042" width="12.1640625" style="627" hidden="1" customWidth="1"/>
    <col min="12043" max="12053" width="8.83203125" style="627" hidden="1" customWidth="1"/>
    <col min="12054" max="12288" width="8.83203125" style="627" hidden="1"/>
    <col min="12289" max="12289" width="32.6640625" style="627" hidden="1" customWidth="1"/>
    <col min="12290" max="12291" width="12.1640625" style="627" hidden="1" customWidth="1"/>
    <col min="12292" max="12292" width="12.83203125" style="627" hidden="1" customWidth="1"/>
    <col min="12293" max="12298" width="12.1640625" style="627" hidden="1" customWidth="1"/>
    <col min="12299" max="12309" width="8.83203125" style="627" hidden="1" customWidth="1"/>
    <col min="12310" max="12544" width="8.83203125" style="627" hidden="1"/>
    <col min="12545" max="12545" width="32.6640625" style="627" hidden="1" customWidth="1"/>
    <col min="12546" max="12547" width="12.1640625" style="627" hidden="1" customWidth="1"/>
    <col min="12548" max="12548" width="12.83203125" style="627" hidden="1" customWidth="1"/>
    <col min="12549" max="12554" width="12.1640625" style="627" hidden="1" customWidth="1"/>
    <col min="12555" max="12565" width="8.83203125" style="627" hidden="1" customWidth="1"/>
    <col min="12566" max="12800" width="8.83203125" style="627" hidden="1"/>
    <col min="12801" max="12801" width="32.6640625" style="627" hidden="1" customWidth="1"/>
    <col min="12802" max="12803" width="12.1640625" style="627" hidden="1" customWidth="1"/>
    <col min="12804" max="12804" width="12.83203125" style="627" hidden="1" customWidth="1"/>
    <col min="12805" max="12810" width="12.1640625" style="627" hidden="1" customWidth="1"/>
    <col min="12811" max="12821" width="8.83203125" style="627" hidden="1" customWidth="1"/>
    <col min="12822" max="13056" width="8.83203125" style="627" hidden="1"/>
    <col min="13057" max="13057" width="32.6640625" style="627" hidden="1" customWidth="1"/>
    <col min="13058" max="13059" width="12.1640625" style="627" hidden="1" customWidth="1"/>
    <col min="13060" max="13060" width="12.83203125" style="627" hidden="1" customWidth="1"/>
    <col min="13061" max="13066" width="12.1640625" style="627" hidden="1" customWidth="1"/>
    <col min="13067" max="13077" width="8.83203125" style="627" hidden="1" customWidth="1"/>
    <col min="13078" max="13312" width="8.83203125" style="627" hidden="1"/>
    <col min="13313" max="13313" width="32.6640625" style="627" hidden="1" customWidth="1"/>
    <col min="13314" max="13315" width="12.1640625" style="627" hidden="1" customWidth="1"/>
    <col min="13316" max="13316" width="12.83203125" style="627" hidden="1" customWidth="1"/>
    <col min="13317" max="13322" width="12.1640625" style="627" hidden="1" customWidth="1"/>
    <col min="13323" max="13333" width="8.83203125" style="627" hidden="1" customWidth="1"/>
    <col min="13334" max="13568" width="8.83203125" style="627" hidden="1"/>
    <col min="13569" max="13569" width="32.6640625" style="627" hidden="1" customWidth="1"/>
    <col min="13570" max="13571" width="12.1640625" style="627" hidden="1" customWidth="1"/>
    <col min="13572" max="13572" width="12.83203125" style="627" hidden="1" customWidth="1"/>
    <col min="13573" max="13578" width="12.1640625" style="627" hidden="1" customWidth="1"/>
    <col min="13579" max="13589" width="8.83203125" style="627" hidden="1" customWidth="1"/>
    <col min="13590" max="13824" width="8.83203125" style="627" hidden="1"/>
    <col min="13825" max="13825" width="32.6640625" style="627" hidden="1" customWidth="1"/>
    <col min="13826" max="13827" width="12.1640625" style="627" hidden="1" customWidth="1"/>
    <col min="13828" max="13828" width="12.83203125" style="627" hidden="1" customWidth="1"/>
    <col min="13829" max="13834" width="12.1640625" style="627" hidden="1" customWidth="1"/>
    <col min="13835" max="13845" width="8.83203125" style="627" hidden="1" customWidth="1"/>
    <col min="13846" max="14080" width="8.83203125" style="627" hidden="1"/>
    <col min="14081" max="14081" width="32.6640625" style="627" hidden="1" customWidth="1"/>
    <col min="14082" max="14083" width="12.1640625" style="627" hidden="1" customWidth="1"/>
    <col min="14084" max="14084" width="12.83203125" style="627" hidden="1" customWidth="1"/>
    <col min="14085" max="14090" width="12.1640625" style="627" hidden="1" customWidth="1"/>
    <col min="14091" max="14101" width="8.83203125" style="627" hidden="1" customWidth="1"/>
    <col min="14102" max="14336" width="8.83203125" style="627" hidden="1"/>
    <col min="14337" max="14337" width="32.6640625" style="627" hidden="1" customWidth="1"/>
    <col min="14338" max="14339" width="12.1640625" style="627" hidden="1" customWidth="1"/>
    <col min="14340" max="14340" width="12.83203125" style="627" hidden="1" customWidth="1"/>
    <col min="14341" max="14346" width="12.1640625" style="627" hidden="1" customWidth="1"/>
    <col min="14347" max="14357" width="8.83203125" style="627" hidden="1" customWidth="1"/>
    <col min="14358" max="14592" width="8.83203125" style="627" hidden="1"/>
    <col min="14593" max="14593" width="32.6640625" style="627" hidden="1" customWidth="1"/>
    <col min="14594" max="14595" width="12.1640625" style="627" hidden="1" customWidth="1"/>
    <col min="14596" max="14596" width="12.83203125" style="627" hidden="1" customWidth="1"/>
    <col min="14597" max="14602" width="12.1640625" style="627" hidden="1" customWidth="1"/>
    <col min="14603" max="14613" width="8.83203125" style="627" hidden="1" customWidth="1"/>
    <col min="14614" max="14848" width="8.83203125" style="627" hidden="1"/>
    <col min="14849" max="14849" width="32.6640625" style="627" hidden="1" customWidth="1"/>
    <col min="14850" max="14851" width="12.1640625" style="627" hidden="1" customWidth="1"/>
    <col min="14852" max="14852" width="12.83203125" style="627" hidden="1" customWidth="1"/>
    <col min="14853" max="14858" width="12.1640625" style="627" hidden="1" customWidth="1"/>
    <col min="14859" max="14869" width="8.83203125" style="627" hidden="1" customWidth="1"/>
    <col min="14870" max="15104" width="8.83203125" style="627" hidden="1"/>
    <col min="15105" max="15105" width="32.6640625" style="627" hidden="1" customWidth="1"/>
    <col min="15106" max="15107" width="12.1640625" style="627" hidden="1" customWidth="1"/>
    <col min="15108" max="15108" width="12.83203125" style="627" hidden="1" customWidth="1"/>
    <col min="15109" max="15114" width="12.1640625" style="627" hidden="1" customWidth="1"/>
    <col min="15115" max="15125" width="8.83203125" style="627" hidden="1" customWidth="1"/>
    <col min="15126" max="15360" width="8.83203125" style="627" hidden="1"/>
    <col min="15361" max="15361" width="32.6640625" style="627" hidden="1" customWidth="1"/>
    <col min="15362" max="15363" width="12.1640625" style="627" hidden="1" customWidth="1"/>
    <col min="15364" max="15364" width="12.83203125" style="627" hidden="1" customWidth="1"/>
    <col min="15365" max="15370" width="12.1640625" style="627" hidden="1" customWidth="1"/>
    <col min="15371" max="15381" width="8.83203125" style="627" hidden="1" customWidth="1"/>
    <col min="15382" max="15616" width="8.83203125" style="627" hidden="1"/>
    <col min="15617" max="15617" width="32.6640625" style="627" hidden="1" customWidth="1"/>
    <col min="15618" max="15619" width="12.1640625" style="627" hidden="1" customWidth="1"/>
    <col min="15620" max="15620" width="12.83203125" style="627" hidden="1" customWidth="1"/>
    <col min="15621" max="15626" width="12.1640625" style="627" hidden="1" customWidth="1"/>
    <col min="15627" max="15637" width="8.83203125" style="627" hidden="1" customWidth="1"/>
    <col min="15638" max="15872" width="8.83203125" style="627" hidden="1"/>
    <col min="15873" max="15873" width="32.6640625" style="627" hidden="1" customWidth="1"/>
    <col min="15874" max="15875" width="12.1640625" style="627" hidden="1" customWidth="1"/>
    <col min="15876" max="15876" width="12.83203125" style="627" hidden="1" customWidth="1"/>
    <col min="15877" max="15882" width="12.1640625" style="627" hidden="1" customWidth="1"/>
    <col min="15883" max="15893" width="8.83203125" style="627" hidden="1" customWidth="1"/>
    <col min="15894" max="16128" width="8.83203125" style="627" hidden="1"/>
    <col min="16129" max="16129" width="32.6640625" style="627" hidden="1" customWidth="1"/>
    <col min="16130" max="16131" width="12.1640625" style="627" hidden="1" customWidth="1"/>
    <col min="16132" max="16132" width="12.83203125" style="627" hidden="1" customWidth="1"/>
    <col min="16133" max="16138" width="12.1640625" style="627" hidden="1" customWidth="1"/>
    <col min="16139" max="16149" width="8.83203125" style="627" hidden="1" customWidth="1"/>
    <col min="16150" max="16384" width="8.83203125" style="627" hidden="1"/>
  </cols>
  <sheetData>
    <row r="1" spans="1:11" s="584" customFormat="1" ht="13">
      <c r="A1" s="1632" t="s">
        <v>1495</v>
      </c>
      <c r="B1" s="1633"/>
      <c r="C1" s="1633"/>
      <c r="D1" s="1633"/>
      <c r="E1" s="1633"/>
      <c r="F1" s="1633"/>
      <c r="G1" s="1633"/>
      <c r="H1" s="1633"/>
      <c r="I1" s="1633"/>
      <c r="J1" s="1634"/>
      <c r="K1" s="583"/>
    </row>
    <row r="2" spans="1:11" s="639" customFormat="1" ht="78">
      <c r="A2" s="635"/>
      <c r="B2" s="636" t="s">
        <v>1179</v>
      </c>
      <c r="C2" s="636" t="s">
        <v>1497</v>
      </c>
      <c r="D2" s="637" t="s">
        <v>1498</v>
      </c>
      <c r="E2" s="636" t="s">
        <v>1393</v>
      </c>
      <c r="F2" s="636" t="s">
        <v>1499</v>
      </c>
      <c r="G2" s="636" t="s">
        <v>1500</v>
      </c>
      <c r="H2" s="636" t="s">
        <v>1180</v>
      </c>
      <c r="I2" s="636" t="s">
        <v>1501</v>
      </c>
      <c r="J2" s="636" t="s">
        <v>1502</v>
      </c>
      <c r="K2" s="638"/>
    </row>
    <row r="3" spans="1:11" s="588" customFormat="1" ht="13">
      <c r="A3" s="585" t="s">
        <v>29</v>
      </c>
      <c r="B3" s="586"/>
      <c r="C3" s="586"/>
      <c r="D3" s="586"/>
      <c r="E3" s="586"/>
      <c r="F3" s="586"/>
      <c r="G3" s="586"/>
      <c r="H3" s="586"/>
      <c r="I3" s="586"/>
      <c r="J3" s="586"/>
      <c r="K3" s="587"/>
    </row>
    <row r="4" spans="1:11" s="588" customFormat="1" ht="13">
      <c r="A4" s="592" t="s">
        <v>30</v>
      </c>
      <c r="B4" s="589">
        <f>'Sources and Uses Budget'!C4</f>
        <v>1300000</v>
      </c>
      <c r="C4" s="590"/>
      <c r="D4" s="590"/>
      <c r="E4" s="591"/>
      <c r="F4" s="591"/>
      <c r="G4" s="591"/>
      <c r="H4" s="591"/>
      <c r="I4" s="591"/>
      <c r="J4" s="591"/>
      <c r="K4" s="587"/>
    </row>
    <row r="5" spans="1:11" s="588" customFormat="1" ht="13">
      <c r="A5" s="592" t="s">
        <v>31</v>
      </c>
      <c r="B5" s="589">
        <f>'Sources and Uses Budget'!C5</f>
        <v>82895</v>
      </c>
      <c r="C5" s="590"/>
      <c r="D5" s="590"/>
      <c r="E5" s="591"/>
      <c r="F5" s="591"/>
      <c r="G5" s="591"/>
      <c r="H5" s="591"/>
      <c r="I5" s="591"/>
      <c r="J5" s="591"/>
      <c r="K5" s="587"/>
    </row>
    <row r="6" spans="1:11" s="588" customFormat="1" ht="13">
      <c r="A6" s="592" t="s">
        <v>32</v>
      </c>
      <c r="B6" s="589">
        <f>'Sources and Uses Budget'!C6</f>
        <v>75000</v>
      </c>
      <c r="C6" s="590"/>
      <c r="D6" s="590"/>
      <c r="E6" s="591"/>
      <c r="F6" s="591"/>
      <c r="G6" s="591"/>
      <c r="H6" s="591"/>
      <c r="I6" s="591"/>
      <c r="J6" s="591"/>
      <c r="K6" s="587"/>
    </row>
    <row r="7" spans="1:11" s="588" customFormat="1" ht="13">
      <c r="A7" s="592" t="s">
        <v>104</v>
      </c>
      <c r="B7" s="589">
        <f>'Sources and Uses Budget'!C7</f>
        <v>0</v>
      </c>
      <c r="C7" s="590"/>
      <c r="D7" s="590"/>
      <c r="E7" s="591"/>
      <c r="F7" s="591"/>
      <c r="G7" s="591"/>
      <c r="H7" s="591"/>
      <c r="I7" s="591"/>
      <c r="J7" s="591"/>
      <c r="K7" s="587"/>
    </row>
    <row r="8" spans="1:11" s="588" customFormat="1" ht="13">
      <c r="A8" s="593" t="s">
        <v>644</v>
      </c>
      <c r="B8" s="589">
        <f>'Sources and Uses Budget'!C8</f>
        <v>1457895</v>
      </c>
      <c r="C8" s="589">
        <f>SUM(C4:C7)</f>
        <v>0</v>
      </c>
      <c r="D8" s="589">
        <f>SUM(D4:D7)</f>
        <v>0</v>
      </c>
      <c r="E8" s="591"/>
      <c r="F8" s="591"/>
      <c r="G8" s="591"/>
      <c r="H8" s="591"/>
      <c r="I8" s="591"/>
      <c r="J8" s="591"/>
      <c r="K8" s="587"/>
    </row>
    <row r="9" spans="1:11" s="588" customFormat="1" ht="13">
      <c r="A9" s="592" t="s">
        <v>645</v>
      </c>
      <c r="B9" s="589">
        <f>'Sources and Uses Budget'!C9</f>
        <v>0</v>
      </c>
      <c r="C9" s="590"/>
      <c r="D9" s="590"/>
      <c r="E9" s="591"/>
      <c r="F9" s="591"/>
      <c r="G9" s="591"/>
      <c r="H9" s="589">
        <f>'Sources and Uses Budget'!T9</f>
        <v>0</v>
      </c>
      <c r="I9" s="590"/>
      <c r="J9" s="590"/>
      <c r="K9" s="587"/>
    </row>
    <row r="10" spans="1:11" s="588" customFormat="1" ht="13">
      <c r="A10" s="592" t="s">
        <v>646</v>
      </c>
      <c r="B10" s="589">
        <f>'Sources and Uses Budget'!C10</f>
        <v>311730</v>
      </c>
      <c r="C10" s="590"/>
      <c r="D10" s="590"/>
      <c r="E10" s="589">
        <f>'Sources and Uses Budget'!S10</f>
        <v>311730</v>
      </c>
      <c r="F10" s="590"/>
      <c r="G10" s="590"/>
      <c r="H10" s="589">
        <f>'Sources and Uses Budget'!T10</f>
        <v>0</v>
      </c>
      <c r="I10" s="590"/>
      <c r="J10" s="590"/>
      <c r="K10" s="587"/>
    </row>
    <row r="11" spans="1:11" s="588" customFormat="1" ht="13">
      <c r="A11" s="593" t="s">
        <v>647</v>
      </c>
      <c r="B11" s="589">
        <f>'Sources and Uses Budget'!C11</f>
        <v>311730</v>
      </c>
      <c r="C11" s="589">
        <f>SUM(C9:C10)</f>
        <v>0</v>
      </c>
      <c r="D11" s="589">
        <f>SUM(D9:D10)</f>
        <v>0</v>
      </c>
      <c r="E11" s="591"/>
      <c r="F11" s="591"/>
      <c r="G11" s="591"/>
      <c r="H11" s="589">
        <f>'Sources and Uses Budget'!T11</f>
        <v>0</v>
      </c>
      <c r="I11" s="589">
        <f>SUM(I9:I10)</f>
        <v>0</v>
      </c>
      <c r="J11" s="589">
        <f>SUM(J9:J10)</f>
        <v>0</v>
      </c>
      <c r="K11" s="587"/>
    </row>
    <row r="12" spans="1:11" s="588" customFormat="1" ht="13">
      <c r="A12" s="593" t="s">
        <v>91</v>
      </c>
      <c r="B12" s="589">
        <f>'Sources and Uses Budget'!C12</f>
        <v>1769625</v>
      </c>
      <c r="C12" s="589">
        <f>SUM(C8+C11)</f>
        <v>0</v>
      </c>
      <c r="D12" s="589">
        <f>SUM(D8+D11)</f>
        <v>0</v>
      </c>
      <c r="E12" s="591"/>
      <c r="F12" s="591"/>
      <c r="G12" s="591"/>
      <c r="H12" s="591"/>
      <c r="I12" s="591"/>
      <c r="J12" s="591"/>
      <c r="K12" s="587"/>
    </row>
    <row r="13" spans="1:11" s="588" customFormat="1">
      <c r="A13" s="594" t="s">
        <v>1001</v>
      </c>
      <c r="B13" s="589">
        <f>'Sources and Uses Budget'!C13</f>
        <v>25000</v>
      </c>
      <c r="C13" s="590"/>
      <c r="D13" s="590"/>
      <c r="E13" s="589">
        <f>'Sources and Uses Budget'!S13</f>
        <v>25000</v>
      </c>
      <c r="F13" s="590"/>
      <c r="G13" s="590"/>
      <c r="H13" s="589">
        <f>'Sources and Uses Budget'!T13</f>
        <v>0</v>
      </c>
      <c r="I13" s="590"/>
      <c r="J13" s="590"/>
      <c r="K13" s="587"/>
    </row>
    <row r="14" spans="1:11" s="588" customFormat="1" ht="26">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ht="13">
      <c r="A15" s="595" t="s">
        <v>1397</v>
      </c>
      <c r="B15" s="589">
        <f>'Sources and Uses Budget'!C15</f>
        <v>0</v>
      </c>
      <c r="C15" s="590"/>
      <c r="D15" s="590"/>
      <c r="E15" s="591">
        <f>'Sources and Uses Budget'!S15</f>
        <v>0</v>
      </c>
      <c r="F15" s="591"/>
      <c r="G15" s="591"/>
      <c r="H15" s="591">
        <f>'Sources and Uses Budget'!T15</f>
        <v>0</v>
      </c>
      <c r="I15" s="591"/>
      <c r="J15" s="591"/>
      <c r="K15" s="587"/>
    </row>
    <row r="16" spans="1:11" s="588" customFormat="1" ht="13">
      <c r="A16" s="585" t="s">
        <v>648</v>
      </c>
      <c r="B16" s="586"/>
      <c r="C16" s="586"/>
      <c r="D16" s="586"/>
      <c r="E16" s="586"/>
      <c r="F16" s="586"/>
      <c r="G16" s="586"/>
      <c r="H16" s="586"/>
      <c r="I16" s="586"/>
      <c r="J16" s="586"/>
      <c r="K16" s="587"/>
    </row>
    <row r="17" spans="1:11" s="588" customFormat="1" ht="13">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ht="13">
      <c r="A18" s="592" t="s">
        <v>650</v>
      </c>
      <c r="B18" s="589">
        <f>'Sources and Uses Budget'!C18</f>
        <v>0</v>
      </c>
      <c r="C18" s="590"/>
      <c r="D18" s="590"/>
      <c r="E18" s="589">
        <f>'Sources and Uses Budget'!S18</f>
        <v>0</v>
      </c>
      <c r="F18" s="590"/>
      <c r="G18" s="590"/>
      <c r="H18" s="589">
        <f>'Sources and Uses Budget'!T18</f>
        <v>0</v>
      </c>
      <c r="I18" s="590"/>
      <c r="J18" s="590"/>
      <c r="K18" s="587"/>
    </row>
    <row r="19" spans="1:11" s="588" customFormat="1" ht="13">
      <c r="A19" s="592" t="s">
        <v>651</v>
      </c>
      <c r="B19" s="589">
        <f>'Sources and Uses Budget'!C19</f>
        <v>0</v>
      </c>
      <c r="C19" s="590"/>
      <c r="D19" s="590"/>
      <c r="E19" s="589">
        <f>'Sources and Uses Budget'!S19</f>
        <v>0</v>
      </c>
      <c r="F19" s="590"/>
      <c r="G19" s="590"/>
      <c r="H19" s="589">
        <f>'Sources and Uses Budget'!T19</f>
        <v>0</v>
      </c>
      <c r="I19" s="590"/>
      <c r="J19" s="590"/>
      <c r="K19" s="587"/>
    </row>
    <row r="20" spans="1:11" s="588" customFormat="1" ht="13">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ht="13">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ht="13">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ht="13">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ht="13">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ht="13">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ht="13">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ht="13">
      <c r="A27" s="585" t="s">
        <v>149</v>
      </c>
      <c r="B27" s="586"/>
      <c r="C27" s="586"/>
      <c r="D27" s="586"/>
      <c r="E27" s="586"/>
      <c r="F27" s="586"/>
      <c r="G27" s="586"/>
      <c r="H27" s="586"/>
      <c r="I27" s="586"/>
      <c r="J27" s="586"/>
      <c r="K27" s="587"/>
    </row>
    <row r="28" spans="1:11" s="588" customFormat="1" ht="13">
      <c r="A28" s="223" t="s">
        <v>649</v>
      </c>
      <c r="B28" s="589">
        <f>'Sources and Uses Budget'!C28</f>
        <v>933211</v>
      </c>
      <c r="C28" s="590"/>
      <c r="D28" s="590"/>
      <c r="E28" s="589">
        <f>'Sources and Uses Budget'!S28</f>
        <v>933211</v>
      </c>
      <c r="F28" s="590"/>
      <c r="G28" s="590"/>
      <c r="H28" s="589">
        <f>'Sources and Uses Budget'!T28</f>
        <v>0</v>
      </c>
      <c r="I28" s="590"/>
      <c r="J28" s="590"/>
      <c r="K28" s="587"/>
    </row>
    <row r="29" spans="1:11" s="588" customFormat="1" ht="13">
      <c r="A29" s="223" t="s">
        <v>650</v>
      </c>
      <c r="B29" s="589">
        <f>'Sources and Uses Budget'!C29</f>
        <v>15521118</v>
      </c>
      <c r="C29" s="590"/>
      <c r="D29" s="590"/>
      <c r="E29" s="589">
        <f>'Sources and Uses Budget'!S29</f>
        <v>15521118</v>
      </c>
      <c r="F29" s="590"/>
      <c r="G29" s="590"/>
      <c r="H29" s="589">
        <f>'Sources and Uses Budget'!T29</f>
        <v>0</v>
      </c>
      <c r="I29" s="590"/>
      <c r="J29" s="590"/>
      <c r="K29" s="587"/>
    </row>
    <row r="30" spans="1:11" s="588" customFormat="1" ht="13">
      <c r="A30" s="223" t="s">
        <v>651</v>
      </c>
      <c r="B30" s="589">
        <f>'Sources and Uses Budget'!C30</f>
        <v>1050752</v>
      </c>
      <c r="C30" s="590"/>
      <c r="D30" s="590"/>
      <c r="E30" s="589">
        <f>'Sources and Uses Budget'!S30</f>
        <v>1050752</v>
      </c>
      <c r="F30" s="590"/>
      <c r="G30" s="590"/>
      <c r="H30" s="589">
        <f>'Sources and Uses Budget'!T30</f>
        <v>0</v>
      </c>
      <c r="I30" s="590"/>
      <c r="J30" s="590"/>
      <c r="K30" s="587"/>
    </row>
    <row r="31" spans="1:11" s="588" customFormat="1" ht="13">
      <c r="A31" s="223" t="s">
        <v>144</v>
      </c>
      <c r="B31" s="589">
        <f>'Sources and Uses Budget'!C31</f>
        <v>367206</v>
      </c>
      <c r="C31" s="590"/>
      <c r="D31" s="590"/>
      <c r="E31" s="589">
        <f>'Sources and Uses Budget'!S31</f>
        <v>367206</v>
      </c>
      <c r="F31" s="590"/>
      <c r="G31" s="590"/>
      <c r="H31" s="589">
        <f>'Sources and Uses Budget'!T31</f>
        <v>0</v>
      </c>
      <c r="I31" s="590"/>
      <c r="J31" s="590"/>
      <c r="K31" s="587"/>
    </row>
    <row r="32" spans="1:11" s="588" customFormat="1" ht="13">
      <c r="A32" s="223" t="s">
        <v>145</v>
      </c>
      <c r="B32" s="589">
        <f>'Sources and Uses Budget'!C32</f>
        <v>367207</v>
      </c>
      <c r="C32" s="590"/>
      <c r="D32" s="590"/>
      <c r="E32" s="589">
        <f>'Sources and Uses Budget'!S32</f>
        <v>367207</v>
      </c>
      <c r="F32" s="590"/>
      <c r="G32" s="590"/>
      <c r="H32" s="589">
        <f>'Sources and Uses Budget'!T32</f>
        <v>0</v>
      </c>
      <c r="I32" s="590"/>
      <c r="J32" s="590"/>
      <c r="K32" s="587"/>
    </row>
    <row r="33" spans="1:11" s="588" customFormat="1" ht="13">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ht="13">
      <c r="A34" s="223" t="s">
        <v>147</v>
      </c>
      <c r="B34" s="589">
        <f>'Sources and Uses Budget'!C34</f>
        <v>385813</v>
      </c>
      <c r="C34" s="590"/>
      <c r="D34" s="590"/>
      <c r="E34" s="589">
        <f>'Sources and Uses Budget'!S34</f>
        <v>385813</v>
      </c>
      <c r="F34" s="590"/>
      <c r="G34" s="590"/>
      <c r="H34" s="589">
        <f>'Sources and Uses Budget'!T34</f>
        <v>0</v>
      </c>
      <c r="I34" s="590"/>
      <c r="J34" s="590"/>
      <c r="K34" s="587"/>
    </row>
    <row r="35" spans="1:11" s="588" customFormat="1" ht="13">
      <c r="A35" s="595" t="str">
        <f>'Sources and Uses Budget'!$A35</f>
        <v>Other: PV System</v>
      </c>
      <c r="B35" s="589">
        <f>'Sources and Uses Budget'!C35</f>
        <v>198927</v>
      </c>
      <c r="C35" s="590"/>
      <c r="D35" s="590"/>
      <c r="E35" s="589">
        <f>'Sources and Uses Budget'!S35</f>
        <v>198927</v>
      </c>
      <c r="F35" s="590"/>
      <c r="G35" s="590"/>
      <c r="H35" s="589">
        <f>'Sources and Uses Budget'!T35</f>
        <v>0</v>
      </c>
      <c r="I35" s="590"/>
      <c r="J35" s="590"/>
      <c r="K35" s="587"/>
    </row>
    <row r="36" spans="1:11" s="588" customFormat="1" ht="13">
      <c r="A36" s="597" t="s">
        <v>150</v>
      </c>
      <c r="B36" s="589">
        <f>'Sources and Uses Budget'!C36</f>
        <v>18824234</v>
      </c>
      <c r="C36" s="589">
        <f>SUM(C28:C35)</f>
        <v>0</v>
      </c>
      <c r="D36" s="589">
        <f>SUM(D28:D35)</f>
        <v>0</v>
      </c>
      <c r="E36" s="589">
        <f>'Sources and Uses Budget'!S36</f>
        <v>18824234</v>
      </c>
      <c r="F36" s="596">
        <f>SUM(F28:F35)</f>
        <v>0</v>
      </c>
      <c r="G36" s="596">
        <f>SUM(G28:G35)</f>
        <v>0</v>
      </c>
      <c r="H36" s="589">
        <f>'Sources and Uses Budget'!T36</f>
        <v>0</v>
      </c>
      <c r="I36" s="596">
        <f>SUM(I28:I35)</f>
        <v>0</v>
      </c>
      <c r="J36" s="596">
        <f>SUM(J28:J35)</f>
        <v>0</v>
      </c>
      <c r="K36" s="587"/>
    </row>
    <row r="37" spans="1:11" s="588" customFormat="1" ht="13">
      <c r="A37" s="585" t="s">
        <v>151</v>
      </c>
      <c r="B37" s="586"/>
      <c r="C37" s="586"/>
      <c r="D37" s="586"/>
      <c r="E37" s="586"/>
      <c r="F37" s="586"/>
      <c r="G37" s="586"/>
      <c r="H37" s="586"/>
      <c r="I37" s="586"/>
      <c r="J37" s="586"/>
      <c r="K37" s="587"/>
    </row>
    <row r="38" spans="1:11" s="588" customFormat="1" ht="13">
      <c r="A38" s="592" t="s">
        <v>152</v>
      </c>
      <c r="B38" s="589">
        <f>'Sources and Uses Budget'!C38</f>
        <v>0</v>
      </c>
      <c r="C38" s="590"/>
      <c r="D38" s="590"/>
      <c r="E38" s="589">
        <f>'Sources and Uses Budget'!S38</f>
        <v>0</v>
      </c>
      <c r="F38" s="590"/>
      <c r="G38" s="590"/>
      <c r="H38" s="589">
        <f>'Sources and Uses Budget'!T38</f>
        <v>0</v>
      </c>
      <c r="I38" s="590"/>
      <c r="J38" s="590"/>
      <c r="K38" s="587"/>
    </row>
    <row r="39" spans="1:11" s="588" customFormat="1" ht="13">
      <c r="A39" s="592" t="s">
        <v>153</v>
      </c>
      <c r="B39" s="589">
        <f>'Sources and Uses Budget'!C39</f>
        <v>675000</v>
      </c>
      <c r="C39" s="590"/>
      <c r="D39" s="590"/>
      <c r="E39" s="589">
        <f>'Sources and Uses Budget'!S39</f>
        <v>675000</v>
      </c>
      <c r="F39" s="590"/>
      <c r="G39" s="590"/>
      <c r="H39" s="589">
        <f>'Sources and Uses Budget'!T39</f>
        <v>0</v>
      </c>
      <c r="I39" s="590"/>
      <c r="J39" s="590"/>
      <c r="K39" s="587"/>
    </row>
    <row r="40" spans="1:11" s="588" customFormat="1" ht="13">
      <c r="A40" s="593" t="s">
        <v>154</v>
      </c>
      <c r="B40" s="589">
        <f>'Sources and Uses Budget'!C40</f>
        <v>675000</v>
      </c>
      <c r="C40" s="589">
        <f>SUM(C37:C39)</f>
        <v>0</v>
      </c>
      <c r="D40" s="589">
        <f>SUM(D37:D39)</f>
        <v>0</v>
      </c>
      <c r="E40" s="589">
        <f>'Sources and Uses Budget'!S40</f>
        <v>675000</v>
      </c>
      <c r="F40" s="596">
        <f>SUM(F38:F39)</f>
        <v>0</v>
      </c>
      <c r="G40" s="596">
        <f>SUM(G38:G39)</f>
        <v>0</v>
      </c>
      <c r="H40" s="589">
        <f>'Sources and Uses Budget'!T40</f>
        <v>0</v>
      </c>
      <c r="I40" s="596">
        <f>SUM(I38:I39)</f>
        <v>0</v>
      </c>
      <c r="J40" s="596">
        <f>SUM(J38:J39)</f>
        <v>0</v>
      </c>
      <c r="K40" s="587"/>
    </row>
    <row r="41" spans="1:11" s="588" customFormat="1" ht="13">
      <c r="A41" s="593" t="s">
        <v>155</v>
      </c>
      <c r="B41" s="589">
        <f>'Sources and Uses Budget'!C41</f>
        <v>482000</v>
      </c>
      <c r="C41" s="590"/>
      <c r="D41" s="590"/>
      <c r="E41" s="589">
        <f>'Sources and Uses Budget'!S41</f>
        <v>482000</v>
      </c>
      <c r="F41" s="590"/>
      <c r="G41" s="590"/>
      <c r="H41" s="589">
        <f>'Sources and Uses Budget'!T41</f>
        <v>0</v>
      </c>
      <c r="I41" s="590"/>
      <c r="J41" s="590"/>
      <c r="K41" s="587"/>
    </row>
    <row r="42" spans="1:11" s="588" customFormat="1" ht="13">
      <c r="A42" s="585" t="s">
        <v>156</v>
      </c>
      <c r="B42" s="586"/>
      <c r="C42" s="586"/>
      <c r="D42" s="586"/>
      <c r="E42" s="586"/>
      <c r="F42" s="586"/>
      <c r="G42" s="586"/>
      <c r="H42" s="586"/>
      <c r="I42" s="586"/>
      <c r="J42" s="586"/>
      <c r="K42" s="587"/>
    </row>
    <row r="43" spans="1:11" s="588" customFormat="1" ht="13">
      <c r="A43" s="592" t="s">
        <v>157</v>
      </c>
      <c r="B43" s="589">
        <f>'Sources and Uses Budget'!C43</f>
        <v>1115604.3999999999</v>
      </c>
      <c r="C43" s="590"/>
      <c r="D43" s="590"/>
      <c r="E43" s="589">
        <f>'Sources and Uses Budget'!S43</f>
        <v>661138</v>
      </c>
      <c r="F43" s="590"/>
      <c r="G43" s="590"/>
      <c r="H43" s="589">
        <f>'Sources and Uses Budget'!T43</f>
        <v>0</v>
      </c>
      <c r="I43" s="590"/>
      <c r="J43" s="590"/>
      <c r="K43" s="587"/>
    </row>
    <row r="44" spans="1:11" s="588" customFormat="1" ht="13">
      <c r="A44" s="592" t="s">
        <v>158</v>
      </c>
      <c r="B44" s="589">
        <f>'Sources and Uses Budget'!C44</f>
        <v>123414</v>
      </c>
      <c r="C44" s="590"/>
      <c r="D44" s="590"/>
      <c r="E44" s="589">
        <f>'Sources and Uses Budget'!S44</f>
        <v>80780</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ht="13">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ht="13">
      <c r="A47" s="457" t="s">
        <v>62</v>
      </c>
      <c r="B47" s="589">
        <f>'Sources and Uses Budget'!C47</f>
        <v>121389</v>
      </c>
      <c r="C47" s="590"/>
      <c r="D47" s="590"/>
      <c r="E47" s="589">
        <f>'Sources and Uses Budget'!S47</f>
        <v>0</v>
      </c>
      <c r="F47" s="590"/>
      <c r="G47" s="590"/>
      <c r="H47" s="589">
        <f>'Sources and Uses Budget'!T47</f>
        <v>0</v>
      </c>
      <c r="I47" s="590"/>
      <c r="J47" s="590"/>
      <c r="K47" s="587"/>
    </row>
    <row r="48" spans="1:11" s="588" customFormat="1" ht="13">
      <c r="A48" s="592" t="s">
        <v>163</v>
      </c>
      <c r="B48" s="589">
        <f>'Sources and Uses Budget'!C48</f>
        <v>60000</v>
      </c>
      <c r="C48" s="590"/>
      <c r="D48" s="590"/>
      <c r="E48" s="589">
        <f>'Sources and Uses Budget'!S48</f>
        <v>60000</v>
      </c>
      <c r="F48" s="590"/>
      <c r="G48" s="590"/>
      <c r="H48" s="589">
        <f>'Sources and Uses Budget'!T48</f>
        <v>0</v>
      </c>
      <c r="I48" s="590"/>
      <c r="J48" s="590"/>
      <c r="K48" s="587"/>
    </row>
    <row r="49" spans="1:11" s="588" customFormat="1" ht="13">
      <c r="A49" s="592" t="s">
        <v>161</v>
      </c>
      <c r="B49" s="589">
        <f>'Sources and Uses Budget'!C49</f>
        <v>10000</v>
      </c>
      <c r="C49" s="590"/>
      <c r="D49" s="590"/>
      <c r="E49" s="589">
        <f>'Sources and Uses Budget'!S49</f>
        <v>10000</v>
      </c>
      <c r="F49" s="590"/>
      <c r="G49" s="590"/>
      <c r="H49" s="589">
        <f>'Sources and Uses Budget'!T49</f>
        <v>0</v>
      </c>
      <c r="I49" s="590"/>
      <c r="J49" s="590"/>
      <c r="K49" s="587"/>
    </row>
    <row r="50" spans="1:11" s="588" customFormat="1" ht="13">
      <c r="A50" s="592" t="s">
        <v>162</v>
      </c>
      <c r="B50" s="589">
        <f>'Sources and Uses Budget'!C50</f>
        <v>100000</v>
      </c>
      <c r="C50" s="590"/>
      <c r="D50" s="590"/>
      <c r="E50" s="589">
        <f>'Sources and Uses Budget'!S50</f>
        <v>100000</v>
      </c>
      <c r="F50" s="590"/>
      <c r="G50" s="590"/>
      <c r="H50" s="589">
        <f>'Sources and Uses Budget'!T50</f>
        <v>0</v>
      </c>
      <c r="I50" s="590"/>
      <c r="J50" s="590"/>
      <c r="K50" s="587"/>
    </row>
    <row r="51" spans="1:11" s="588" customFormat="1" ht="13">
      <c r="A51" s="595" t="str">
        <f>'Sources and Uses Budget'!$A60</f>
        <v>Other: Perm Lender Legal/Exp</v>
      </c>
      <c r="B51" s="589">
        <f>'Sources and Uses Budget'!C51</f>
        <v>34000</v>
      </c>
      <c r="C51" s="590"/>
      <c r="D51" s="590"/>
      <c r="E51" s="589">
        <f>'Sources and Uses Budget'!S51</f>
        <v>22255</v>
      </c>
      <c r="F51" s="590"/>
      <c r="G51" s="590"/>
      <c r="H51" s="589">
        <f>'Sources and Uses Budget'!T51</f>
        <v>0</v>
      </c>
      <c r="I51" s="590"/>
      <c r="J51" s="590"/>
      <c r="K51" s="587"/>
    </row>
    <row r="52" spans="1:11" s="588" customFormat="1" ht="13">
      <c r="A52" s="595" t="str">
        <f>'Sources and Uses Budget'!$A61</f>
        <v>Other: Borrower Legal-Perm</v>
      </c>
      <c r="B52" s="589">
        <f>'Sources and Uses Budget'!C52</f>
        <v>0</v>
      </c>
      <c r="C52" s="590"/>
      <c r="D52" s="590"/>
      <c r="E52" s="589">
        <f>'Sources and Uses Budget'!S52</f>
        <v>0</v>
      </c>
      <c r="F52" s="590"/>
      <c r="G52" s="590"/>
      <c r="H52" s="589">
        <f>'Sources and Uses Budget'!T52</f>
        <v>0</v>
      </c>
      <c r="I52" s="590"/>
      <c r="J52" s="590"/>
      <c r="K52" s="587"/>
    </row>
    <row r="53" spans="1:11" s="599" customFormat="1" ht="13">
      <c r="A53" s="593" t="s">
        <v>164</v>
      </c>
      <c r="B53" s="589">
        <f>'Sources and Uses Budget'!C53</f>
        <v>1564407.4</v>
      </c>
      <c r="C53" s="596">
        <f>SUM(C43:C52)</f>
        <v>0</v>
      </c>
      <c r="D53" s="596">
        <f>SUM(D43:D52)</f>
        <v>0</v>
      </c>
      <c r="E53" s="589">
        <f>'Sources and Uses Budget'!S53</f>
        <v>934173</v>
      </c>
      <c r="F53" s="596">
        <f>SUM(F43:F52)</f>
        <v>0</v>
      </c>
      <c r="G53" s="596">
        <f>SUM(G43:G52)</f>
        <v>0</v>
      </c>
      <c r="H53" s="589">
        <f>'Sources and Uses Budget'!T53</f>
        <v>0</v>
      </c>
      <c r="I53" s="596">
        <f>SUM(I43:I52)</f>
        <v>0</v>
      </c>
      <c r="J53" s="596">
        <f>SUM(J43:J52)</f>
        <v>0</v>
      </c>
      <c r="K53" s="598"/>
    </row>
    <row r="54" spans="1:11" s="588" customFormat="1" ht="13">
      <c r="A54" s="585" t="s">
        <v>453</v>
      </c>
      <c r="B54" s="586"/>
      <c r="C54" s="586"/>
      <c r="D54" s="586"/>
      <c r="E54" s="586"/>
      <c r="F54" s="586"/>
      <c r="G54" s="586"/>
      <c r="H54" s="586"/>
      <c r="I54" s="586"/>
      <c r="J54" s="586"/>
      <c r="K54" s="587"/>
    </row>
    <row r="55" spans="1:11" s="588" customFormat="1" ht="13">
      <c r="A55" s="592" t="s">
        <v>165</v>
      </c>
      <c r="B55" s="589">
        <f>'Sources and Uses Budget'!C55</f>
        <v>28810</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ht="13">
      <c r="A57" s="592" t="s">
        <v>163</v>
      </c>
      <c r="B57" s="589">
        <f>'Sources and Uses Budget'!C57</f>
        <v>22500</v>
      </c>
      <c r="C57" s="590"/>
      <c r="D57" s="590"/>
      <c r="E57" s="591"/>
      <c r="F57" s="591"/>
      <c r="G57" s="591"/>
      <c r="H57" s="591"/>
      <c r="I57" s="591"/>
      <c r="J57" s="591"/>
      <c r="K57" s="587"/>
    </row>
    <row r="58" spans="1:11" s="588" customFormat="1" ht="13">
      <c r="A58" s="592" t="s">
        <v>161</v>
      </c>
      <c r="B58" s="589">
        <f>'Sources and Uses Budget'!C58</f>
        <v>0</v>
      </c>
      <c r="C58" s="590"/>
      <c r="D58" s="590"/>
      <c r="E58" s="591"/>
      <c r="F58" s="591"/>
      <c r="G58" s="591"/>
      <c r="H58" s="591"/>
      <c r="I58" s="591"/>
      <c r="J58" s="591"/>
      <c r="K58" s="587"/>
    </row>
    <row r="59" spans="1:11" s="588" customFormat="1" ht="13">
      <c r="A59" s="592" t="s">
        <v>162</v>
      </c>
      <c r="B59" s="589">
        <f>'Sources and Uses Budget'!C59</f>
        <v>0</v>
      </c>
      <c r="C59" s="590"/>
      <c r="D59" s="590"/>
      <c r="E59" s="591"/>
      <c r="F59" s="591"/>
      <c r="G59" s="591"/>
      <c r="H59" s="591"/>
      <c r="I59" s="591"/>
      <c r="J59" s="591"/>
      <c r="K59" s="587"/>
    </row>
    <row r="60" spans="1:11" s="588" customFormat="1" ht="13">
      <c r="A60" s="595" t="str">
        <f>'Sources and Uses Budget'!$A60</f>
        <v>Other: Perm Lender Legal/Exp</v>
      </c>
      <c r="B60" s="589">
        <f>'Sources and Uses Budget'!C60</f>
        <v>25000</v>
      </c>
      <c r="C60" s="590"/>
      <c r="D60" s="590"/>
      <c r="E60" s="591"/>
      <c r="F60" s="591"/>
      <c r="G60" s="591"/>
      <c r="H60" s="591"/>
      <c r="I60" s="591"/>
      <c r="J60" s="591"/>
      <c r="K60" s="587"/>
    </row>
    <row r="61" spans="1:11" s="588" customFormat="1" ht="13">
      <c r="A61" s="595" t="str">
        <f>'Sources and Uses Budget'!$A61</f>
        <v>Other: Borrower Legal-Perm</v>
      </c>
      <c r="B61" s="589">
        <f>'Sources and Uses Budget'!C61</f>
        <v>10000</v>
      </c>
      <c r="C61" s="590"/>
      <c r="D61" s="590"/>
      <c r="E61" s="591"/>
      <c r="F61" s="591"/>
      <c r="G61" s="591"/>
      <c r="H61" s="591"/>
      <c r="I61" s="591"/>
      <c r="J61" s="591"/>
      <c r="K61" s="587"/>
    </row>
    <row r="62" spans="1:11" s="588" customFormat="1" ht="13.75" customHeight="1">
      <c r="A62" s="593" t="s">
        <v>320</v>
      </c>
      <c r="B62" s="589">
        <f>'Sources and Uses Budget'!C62</f>
        <v>86310</v>
      </c>
      <c r="C62" s="589">
        <f>SUM(C55:C61)</f>
        <v>0</v>
      </c>
      <c r="D62" s="589">
        <f>SUM(D55:D61)</f>
        <v>0</v>
      </c>
      <c r="E62" s="591"/>
      <c r="F62" s="591"/>
      <c r="G62" s="591"/>
      <c r="H62" s="591"/>
      <c r="I62" s="591"/>
      <c r="J62" s="591"/>
      <c r="K62" s="587"/>
    </row>
    <row r="63" spans="1:11" s="588" customFormat="1" ht="13">
      <c r="A63" s="600" t="s">
        <v>321</v>
      </c>
      <c r="B63" s="589">
        <f>'Sources and Uses Budget'!C63</f>
        <v>23426576.399999999</v>
      </c>
      <c r="C63" s="589">
        <f>SUM(C8+C11+C13+C14+C15+C25+C26+C36+C40+C41+C53+C62)</f>
        <v>0</v>
      </c>
      <c r="D63" s="589">
        <f>SUM(D8+D11+D13+D14+D15+D25+D26+D36+D40+D41+D53+D62)</f>
        <v>0</v>
      </c>
      <c r="E63" s="589">
        <f>'Sources and Uses Budget'!S63</f>
        <v>21252137</v>
      </c>
      <c r="F63" s="589">
        <f>SUM(F10+F13+F14+F15+F25+F26+F36+F40+F41+F53)</f>
        <v>0</v>
      </c>
      <c r="G63" s="589">
        <f>SUM(G10+G13+G14+G15+G25+G26+G36+G40+G41+G53)</f>
        <v>0</v>
      </c>
      <c r="H63" s="589">
        <f>'Sources and Uses Budget'!T63</f>
        <v>0</v>
      </c>
      <c r="I63" s="589">
        <f>SUM(I11+I13+I14+I15+I25+I26+I36+I40+I41+I53)</f>
        <v>0</v>
      </c>
      <c r="J63" s="589">
        <f>SUM(J11+J13+J14+J15+J25+J26+J36+J40+J41+J53)</f>
        <v>0</v>
      </c>
      <c r="K63" s="587"/>
    </row>
    <row r="64" spans="1:11" s="588" customFormat="1" ht="13">
      <c r="A64" s="585" t="s">
        <v>178</v>
      </c>
      <c r="B64" s="586"/>
      <c r="C64" s="586"/>
      <c r="D64" s="586"/>
      <c r="E64" s="586"/>
      <c r="F64" s="586"/>
      <c r="G64" s="586"/>
      <c r="H64" s="586"/>
      <c r="I64" s="586"/>
      <c r="J64" s="586"/>
      <c r="K64" s="587"/>
    </row>
    <row r="65" spans="1:11" s="588" customFormat="1" ht="13">
      <c r="A65" s="223" t="s">
        <v>179</v>
      </c>
      <c r="B65" s="589">
        <f>'Sources and Uses Budget'!C65</f>
        <v>45500</v>
      </c>
      <c r="C65" s="590"/>
      <c r="D65" s="590"/>
      <c r="E65" s="589">
        <f>'Sources and Uses Budget'!S65</f>
        <v>29782</v>
      </c>
      <c r="F65" s="590"/>
      <c r="G65" s="590"/>
      <c r="H65" s="589">
        <f>'Sources and Uses Budget'!T65</f>
        <v>0</v>
      </c>
      <c r="I65" s="590"/>
      <c r="J65" s="590"/>
      <c r="K65" s="587"/>
    </row>
    <row r="66" spans="1:11" s="588" customFormat="1" ht="13">
      <c r="A66" s="595" t="str">
        <f>'Sources and Uses Budget'!$A73</f>
        <v>Other: Transition Reserve</v>
      </c>
      <c r="B66" s="589">
        <f>'Sources and Uses Budget'!C66</f>
        <v>30000</v>
      </c>
      <c r="C66" s="590"/>
      <c r="D66" s="590"/>
      <c r="E66" s="589">
        <f>'Sources and Uses Budget'!S66</f>
        <v>30000</v>
      </c>
      <c r="F66" s="590"/>
      <c r="G66" s="590"/>
      <c r="H66" s="589">
        <f>'Sources and Uses Budget'!T66</f>
        <v>0</v>
      </c>
      <c r="I66" s="590"/>
      <c r="J66" s="590"/>
      <c r="K66" s="587"/>
    </row>
    <row r="67" spans="1:11" s="588" customFormat="1" ht="13">
      <c r="A67" s="593" t="s">
        <v>652</v>
      </c>
      <c r="B67" s="589">
        <f>'Sources and Uses Budget'!C67</f>
        <v>75500</v>
      </c>
      <c r="C67" s="589">
        <f>SUM(C64:C66)</f>
        <v>0</v>
      </c>
      <c r="D67" s="589">
        <f>SUM(D64:D66)</f>
        <v>0</v>
      </c>
      <c r="E67" s="589">
        <f>'Sources and Uses Budget'!S67</f>
        <v>59782</v>
      </c>
      <c r="F67" s="596">
        <f>SUM(F65:F66)</f>
        <v>0</v>
      </c>
      <c r="G67" s="596">
        <f>SUM(G65:G66)</f>
        <v>0</v>
      </c>
      <c r="H67" s="589">
        <f>'Sources and Uses Budget'!T67</f>
        <v>0</v>
      </c>
      <c r="I67" s="596">
        <f>SUM(I65:I66)</f>
        <v>0</v>
      </c>
      <c r="J67" s="596">
        <f>SUM(J65:J66)</f>
        <v>0</v>
      </c>
      <c r="K67" s="587"/>
    </row>
    <row r="68" spans="1:11" s="588" customFormat="1" ht="13">
      <c r="A68" s="585" t="s">
        <v>653</v>
      </c>
      <c r="B68" s="586"/>
      <c r="C68" s="586"/>
      <c r="D68" s="586"/>
      <c r="E68" s="586"/>
      <c r="F68" s="586"/>
      <c r="G68" s="586"/>
      <c r="H68" s="586"/>
      <c r="I68" s="586"/>
      <c r="J68" s="586"/>
      <c r="K68" s="587"/>
    </row>
    <row r="69" spans="1:11" s="588" customFormat="1" ht="13">
      <c r="A69" s="592" t="s">
        <v>654</v>
      </c>
      <c r="B69" s="589">
        <f>'Sources and Uses Budget'!C69</f>
        <v>0</v>
      </c>
      <c r="C69" s="590"/>
      <c r="D69" s="590"/>
      <c r="E69" s="591"/>
      <c r="F69" s="591"/>
      <c r="G69" s="591"/>
      <c r="H69" s="591"/>
      <c r="I69" s="591"/>
      <c r="J69" s="591"/>
      <c r="K69" s="587"/>
    </row>
    <row r="70" spans="1:11" s="588" customFormat="1" ht="13">
      <c r="A70" s="592" t="s">
        <v>655</v>
      </c>
      <c r="B70" s="589">
        <f>'Sources and Uses Budget'!C70</f>
        <v>0</v>
      </c>
      <c r="C70" s="590"/>
      <c r="D70" s="590"/>
      <c r="E70" s="591"/>
      <c r="F70" s="591"/>
      <c r="G70" s="591"/>
      <c r="H70" s="591"/>
      <c r="I70" s="591"/>
      <c r="J70" s="591"/>
      <c r="K70" s="587"/>
    </row>
    <row r="71" spans="1:11" s="588" customFormat="1">
      <c r="A71" s="763" t="s">
        <v>1124</v>
      </c>
      <c r="B71" s="589">
        <f>'Sources and Uses Budget'!C71</f>
        <v>0</v>
      </c>
      <c r="C71" s="590"/>
      <c r="D71" s="590"/>
      <c r="E71" s="591"/>
      <c r="F71" s="591"/>
      <c r="G71" s="591"/>
      <c r="H71" s="591"/>
      <c r="I71" s="591"/>
      <c r="J71" s="591"/>
      <c r="K71" s="587"/>
    </row>
    <row r="72" spans="1:11" s="588" customFormat="1" ht="13">
      <c r="A72" s="592" t="s">
        <v>656</v>
      </c>
      <c r="B72" s="589">
        <f>'Sources and Uses Budget'!C72</f>
        <v>158055</v>
      </c>
      <c r="C72" s="590"/>
      <c r="D72" s="590"/>
      <c r="E72" s="591"/>
      <c r="F72" s="591"/>
      <c r="G72" s="591"/>
      <c r="H72" s="591"/>
      <c r="I72" s="591"/>
      <c r="J72" s="591"/>
      <c r="K72" s="587"/>
    </row>
    <row r="73" spans="1:11" s="588" customFormat="1" ht="13">
      <c r="A73" s="595" t="str">
        <f>'Sources and Uses Budget'!$A73</f>
        <v>Other: Transition Reserve</v>
      </c>
      <c r="B73" s="589">
        <f>'Sources and Uses Budget'!C73</f>
        <v>177505</v>
      </c>
      <c r="C73" s="590"/>
      <c r="D73" s="590"/>
      <c r="E73" s="591"/>
      <c r="F73" s="591"/>
      <c r="G73" s="591"/>
      <c r="H73" s="591"/>
      <c r="I73" s="591"/>
      <c r="J73" s="591"/>
      <c r="K73" s="587"/>
    </row>
    <row r="74" spans="1:11" s="588" customFormat="1" ht="13">
      <c r="A74" s="593" t="s">
        <v>657</v>
      </c>
      <c r="B74" s="589">
        <f>'Sources and Uses Budget'!C74</f>
        <v>335560</v>
      </c>
      <c r="C74" s="589">
        <f>SUM(C69:C73)</f>
        <v>0</v>
      </c>
      <c r="D74" s="589">
        <f>SUM(D69:D73)</f>
        <v>0</v>
      </c>
      <c r="E74" s="591"/>
      <c r="F74" s="591"/>
      <c r="G74" s="591"/>
      <c r="H74" s="591"/>
      <c r="I74" s="591"/>
      <c r="J74" s="591"/>
      <c r="K74" s="587"/>
    </row>
    <row r="75" spans="1:11" s="588" customFormat="1" ht="13">
      <c r="A75" s="585" t="s">
        <v>1469</v>
      </c>
      <c r="B75" s="586"/>
      <c r="C75" s="586"/>
      <c r="D75" s="586"/>
      <c r="E75" s="586"/>
      <c r="F75" s="586"/>
      <c r="G75" s="586"/>
      <c r="H75" s="586"/>
      <c r="I75" s="586"/>
      <c r="J75" s="586"/>
      <c r="K75" s="587"/>
    </row>
    <row r="76" spans="1:11" s="588" customFormat="1" ht="13">
      <c r="A76" s="592" t="s">
        <v>1471</v>
      </c>
      <c r="B76" s="589">
        <f>'Sources and Uses Budget'!C76</f>
        <v>960943</v>
      </c>
      <c r="C76" s="590"/>
      <c r="D76" s="590"/>
      <c r="E76" s="589">
        <f>'Sources and Uses Budget'!S76</f>
        <v>960943</v>
      </c>
      <c r="F76" s="590"/>
      <c r="G76" s="590"/>
      <c r="H76" s="589">
        <f>'Sources and Uses Budget'!T76</f>
        <v>0</v>
      </c>
      <c r="I76" s="590"/>
      <c r="J76" s="590"/>
      <c r="K76" s="587"/>
    </row>
    <row r="77" spans="1:11" s="588" customFormat="1" ht="13">
      <c r="A77" s="592" t="s">
        <v>63</v>
      </c>
      <c r="B77" s="589">
        <f>'Sources and Uses Budget'!C77</f>
        <v>239741</v>
      </c>
      <c r="C77" s="590"/>
      <c r="D77" s="590"/>
      <c r="E77" s="589">
        <f>'Sources and Uses Budget'!S77</f>
        <v>239741</v>
      </c>
      <c r="F77" s="590"/>
      <c r="G77" s="590"/>
      <c r="H77" s="589">
        <f>'Sources and Uses Budget'!T77</f>
        <v>0</v>
      </c>
      <c r="I77" s="590"/>
      <c r="J77" s="590"/>
      <c r="K77" s="587"/>
    </row>
    <row r="78" spans="1:11" s="588" customFormat="1" ht="13">
      <c r="A78" s="593" t="s">
        <v>1468</v>
      </c>
      <c r="B78" s="589">
        <f>'Sources and Uses Budget'!C78</f>
        <v>1200684</v>
      </c>
      <c r="C78" s="589">
        <f>SUM(C76:C77)</f>
        <v>0</v>
      </c>
      <c r="D78" s="589">
        <f>SUM(D76:D77)</f>
        <v>0</v>
      </c>
      <c r="E78" s="589">
        <f>'Sources and Uses Budget'!S78</f>
        <v>1200684</v>
      </c>
      <c r="F78" s="589">
        <f>SUM(F76:F77)</f>
        <v>0</v>
      </c>
      <c r="G78" s="589">
        <f>SUM(G76:G77)</f>
        <v>0</v>
      </c>
      <c r="H78" s="589">
        <f>'Sources and Uses Budget'!T78</f>
        <v>0</v>
      </c>
      <c r="I78" s="589">
        <f>SUM(I76:I77)</f>
        <v>0</v>
      </c>
      <c r="J78" s="589">
        <f>SUM(J76:J77)</f>
        <v>0</v>
      </c>
      <c r="K78" s="587"/>
    </row>
    <row r="79" spans="1:11" s="588" customFormat="1" ht="13">
      <c r="A79" s="585" t="s">
        <v>844</v>
      </c>
      <c r="B79" s="586"/>
      <c r="C79" s="586"/>
      <c r="D79" s="586"/>
      <c r="E79" s="586"/>
      <c r="F79" s="586"/>
      <c r="G79" s="586"/>
      <c r="H79" s="586"/>
      <c r="I79" s="586"/>
      <c r="J79" s="586"/>
      <c r="K79" s="587"/>
    </row>
    <row r="80" spans="1:11" s="588" customFormat="1" ht="13.75" customHeight="1">
      <c r="A80" s="223" t="s">
        <v>845</v>
      </c>
      <c r="B80" s="589">
        <f>'Sources and Uses Budget'!C80</f>
        <v>34273</v>
      </c>
      <c r="C80" s="590"/>
      <c r="D80" s="590"/>
      <c r="E80" s="591"/>
      <c r="F80" s="591"/>
      <c r="G80" s="591"/>
      <c r="H80" s="591"/>
      <c r="I80" s="591"/>
      <c r="J80" s="591"/>
      <c r="K80" s="587"/>
    </row>
    <row r="81" spans="1:11" s="588" customFormat="1" ht="13">
      <c r="A81" s="223" t="s">
        <v>846</v>
      </c>
      <c r="B81" s="589">
        <f>'Sources and Uses Budget'!C81</f>
        <v>0</v>
      </c>
      <c r="C81" s="590"/>
      <c r="D81" s="590"/>
      <c r="E81" s="589">
        <f>'Sources and Uses Budget'!S81</f>
        <v>0</v>
      </c>
      <c r="F81" s="590"/>
      <c r="G81" s="590"/>
      <c r="H81" s="589">
        <f>'Sources and Uses Budget'!T81</f>
        <v>0</v>
      </c>
      <c r="I81" s="590"/>
      <c r="J81" s="590"/>
      <c r="K81" s="587"/>
    </row>
    <row r="82" spans="1:11" s="588" customFormat="1" ht="13">
      <c r="A82" s="223" t="s">
        <v>847</v>
      </c>
      <c r="B82" s="589">
        <f>'Sources and Uses Budget'!C82</f>
        <v>610532</v>
      </c>
      <c r="C82" s="590"/>
      <c r="D82" s="590"/>
      <c r="E82" s="589">
        <f>'Sources and Uses Budget'!S82</f>
        <v>610532</v>
      </c>
      <c r="F82" s="590"/>
      <c r="G82" s="590"/>
      <c r="H82" s="589">
        <f>'Sources and Uses Budget'!T82</f>
        <v>0</v>
      </c>
      <c r="I82" s="590"/>
      <c r="J82" s="590"/>
      <c r="K82" s="587"/>
    </row>
    <row r="83" spans="1:11" s="588" customFormat="1" ht="13">
      <c r="A83" s="223" t="s">
        <v>848</v>
      </c>
      <c r="B83" s="589">
        <f>'Sources and Uses Budget'!C83</f>
        <v>92878</v>
      </c>
      <c r="C83" s="590"/>
      <c r="D83" s="590"/>
      <c r="E83" s="589">
        <f>'Sources and Uses Budget'!S83</f>
        <v>92878</v>
      </c>
      <c r="F83" s="590"/>
      <c r="G83" s="590"/>
      <c r="H83" s="589">
        <f>'Sources and Uses Budget'!T83</f>
        <v>0</v>
      </c>
      <c r="I83" s="590"/>
      <c r="J83" s="590"/>
      <c r="K83" s="587"/>
    </row>
    <row r="84" spans="1:11" s="588" customFormat="1" ht="13">
      <c r="A84" s="223" t="s">
        <v>849</v>
      </c>
      <c r="B84" s="589">
        <f>'Sources and Uses Budget'!C84</f>
        <v>0</v>
      </c>
      <c r="C84" s="590"/>
      <c r="D84" s="590"/>
      <c r="E84" s="589">
        <f>'Sources and Uses Budget'!S84</f>
        <v>0</v>
      </c>
      <c r="F84" s="590"/>
      <c r="G84" s="590"/>
      <c r="H84" s="589">
        <f>'Sources and Uses Budget'!T84</f>
        <v>0</v>
      </c>
      <c r="I84" s="590"/>
      <c r="J84" s="590"/>
      <c r="K84" s="587"/>
    </row>
    <row r="85" spans="1:11" s="588" customFormat="1" ht="13">
      <c r="A85" s="223" t="s">
        <v>850</v>
      </c>
      <c r="B85" s="589">
        <f>'Sources and Uses Budget'!C85</f>
        <v>75000</v>
      </c>
      <c r="C85" s="590"/>
      <c r="D85" s="590"/>
      <c r="E85" s="591"/>
      <c r="F85" s="591"/>
      <c r="G85" s="591"/>
      <c r="H85" s="591"/>
      <c r="I85" s="591"/>
      <c r="J85" s="591"/>
      <c r="K85" s="587"/>
    </row>
    <row r="86" spans="1:11" s="588" customFormat="1" ht="13">
      <c r="A86" s="223" t="s">
        <v>851</v>
      </c>
      <c r="B86" s="589">
        <f>'Sources and Uses Budget'!C86</f>
        <v>0</v>
      </c>
      <c r="C86" s="590"/>
      <c r="D86" s="590"/>
      <c r="E86" s="589">
        <f>'Sources and Uses Budget'!S86</f>
        <v>0</v>
      </c>
      <c r="F86" s="590"/>
      <c r="G86" s="590"/>
      <c r="H86" s="589">
        <f>'Sources and Uses Budget'!T86</f>
        <v>0</v>
      </c>
      <c r="I86" s="590"/>
      <c r="J86" s="590"/>
      <c r="K86" s="587"/>
    </row>
    <row r="87" spans="1:11" s="588" customFormat="1" ht="13">
      <c r="A87" s="223" t="s">
        <v>852</v>
      </c>
      <c r="B87" s="589">
        <f>'Sources and Uses Budget'!C87</f>
        <v>9500</v>
      </c>
      <c r="C87" s="590"/>
      <c r="D87" s="590"/>
      <c r="E87" s="589">
        <f>'Sources and Uses Budget'!S87</f>
        <v>0</v>
      </c>
      <c r="F87" s="590"/>
      <c r="G87" s="590"/>
      <c r="H87" s="589">
        <f>'Sources and Uses Budget'!T87</f>
        <v>0</v>
      </c>
      <c r="I87" s="590"/>
      <c r="J87" s="590"/>
      <c r="K87" s="587"/>
    </row>
    <row r="88" spans="1:11" s="588" customFormat="1" ht="13">
      <c r="A88" s="234" t="s">
        <v>404</v>
      </c>
      <c r="B88" s="589">
        <f>'Sources and Uses Budget'!C88</f>
        <v>0</v>
      </c>
      <c r="C88" s="590"/>
      <c r="D88" s="590"/>
      <c r="E88" s="589">
        <f>'Sources and Uses Budget'!S88</f>
        <v>0</v>
      </c>
      <c r="F88" s="590"/>
      <c r="G88" s="590"/>
      <c r="H88" s="589">
        <f>'Sources and Uses Budget'!T88</f>
        <v>0</v>
      </c>
      <c r="I88" s="590"/>
      <c r="J88" s="590"/>
      <c r="K88" s="587"/>
    </row>
    <row r="89" spans="1:11" s="588" customFormat="1" ht="13">
      <c r="A89" s="889" t="s">
        <v>1470</v>
      </c>
      <c r="B89" s="589">
        <f>'Sources and Uses Budget'!C89</f>
        <v>10500</v>
      </c>
      <c r="C89" s="590"/>
      <c r="D89" s="590"/>
      <c r="E89" s="589">
        <f>'Sources and Uses Budget'!S89</f>
        <v>10500</v>
      </c>
      <c r="F89" s="590"/>
      <c r="G89" s="590"/>
      <c r="H89" s="589">
        <f>'Sources and Uses Budget'!T89</f>
        <v>0</v>
      </c>
      <c r="I89" s="590"/>
      <c r="J89" s="590"/>
      <c r="K89" s="587"/>
    </row>
    <row r="90" spans="1:11" s="588" customFormat="1" ht="13">
      <c r="A90" s="595" t="str">
        <f>'Sources and Uses Budget'!$A90</f>
        <v>Other: Prevailing Wage</v>
      </c>
      <c r="B90" s="589">
        <f>'Sources and Uses Budget'!C90</f>
        <v>27000</v>
      </c>
      <c r="C90" s="590"/>
      <c r="D90" s="590"/>
      <c r="E90" s="589">
        <f>'Sources and Uses Budget'!S90</f>
        <v>27000</v>
      </c>
      <c r="F90" s="590"/>
      <c r="G90" s="590"/>
      <c r="H90" s="589">
        <f>'Sources and Uses Budget'!T90</f>
        <v>0</v>
      </c>
      <c r="I90" s="590"/>
      <c r="J90" s="590"/>
      <c r="K90" s="587"/>
    </row>
    <row r="91" spans="1:11" s="588" customFormat="1" ht="13">
      <c r="A91" s="595" t="str">
        <f>'Sources and Uses Budget'!$A91</f>
        <v>Other: Security</v>
      </c>
      <c r="B91" s="589">
        <f>'Sources and Uses Budget'!C91</f>
        <v>35000</v>
      </c>
      <c r="C91" s="590"/>
      <c r="D91" s="590"/>
      <c r="E91" s="589">
        <f>'Sources and Uses Budget'!S91</f>
        <v>35000</v>
      </c>
      <c r="F91" s="590"/>
      <c r="G91" s="590"/>
      <c r="H91" s="589">
        <f>'Sources and Uses Budget'!T91</f>
        <v>0</v>
      </c>
      <c r="I91" s="590"/>
      <c r="J91" s="590"/>
      <c r="K91" s="587"/>
    </row>
    <row r="92" spans="1:11" s="588" customFormat="1" ht="13">
      <c r="A92" s="595" t="str">
        <f>'Sources and Uses Budget'!$A92</f>
        <v>Other: (Specify)</v>
      </c>
      <c r="B92" s="589">
        <f>'Sources and Uses Budget'!C92</f>
        <v>0</v>
      </c>
      <c r="C92" s="590"/>
      <c r="D92" s="590"/>
      <c r="E92" s="589">
        <f>'Sources and Uses Budget'!S92</f>
        <v>0</v>
      </c>
      <c r="F92" s="590"/>
      <c r="G92" s="590"/>
      <c r="H92" s="589">
        <f>'Sources and Uses Budget'!T92</f>
        <v>0</v>
      </c>
      <c r="I92" s="590"/>
      <c r="J92" s="590"/>
      <c r="K92" s="587"/>
    </row>
    <row r="93" spans="1:11" s="588" customFormat="1" ht="13">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ht="13">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ht="13">
      <c r="A95" s="593" t="s">
        <v>853</v>
      </c>
      <c r="B95" s="589">
        <f>'Sources and Uses Budget'!C95</f>
        <v>894683</v>
      </c>
      <c r="C95" s="589">
        <f>SUM(C80:C94)</f>
        <v>0</v>
      </c>
      <c r="D95" s="589">
        <f>SUM(D80:D94)</f>
        <v>0</v>
      </c>
      <c r="E95" s="589">
        <f>'Sources and Uses Budget'!S95</f>
        <v>775910</v>
      </c>
      <c r="F95" s="596">
        <f>SUM(F81:F84,F86:F94)</f>
        <v>0</v>
      </c>
      <c r="G95" s="596">
        <f>SUM(G81:G84,G86:G94)</f>
        <v>0</v>
      </c>
      <c r="H95" s="589">
        <f>'Sources and Uses Budget'!T95</f>
        <v>0</v>
      </c>
      <c r="I95" s="589">
        <f>SUM(I81:I84,I86:I94)</f>
        <v>0</v>
      </c>
      <c r="J95" s="589">
        <f>SUM(J81:J84,J86:J94)</f>
        <v>0</v>
      </c>
      <c r="K95" s="587"/>
    </row>
    <row r="96" spans="1:11" s="588" customFormat="1" ht="13">
      <c r="A96" s="593" t="s">
        <v>1181</v>
      </c>
      <c r="B96" s="589">
        <f>'Sources and Uses Budget'!C96</f>
        <v>25933003.399999999</v>
      </c>
      <c r="C96" s="589">
        <f>SUM(C63+C67+C74+C78+C95)</f>
        <v>0</v>
      </c>
      <c r="D96" s="589">
        <f>SUM(D63+D67+D74+D78+D95)</f>
        <v>0</v>
      </c>
      <c r="E96" s="589">
        <f>'Sources and Uses Budget'!S96</f>
        <v>23288513</v>
      </c>
      <c r="F96" s="596">
        <f>SUM(+F63+F67+F78+F95)</f>
        <v>0</v>
      </c>
      <c r="G96" s="596">
        <f>SUM(+G63+G67+G78+G95)</f>
        <v>0</v>
      </c>
      <c r="H96" s="589">
        <f>'Sources and Uses Budget'!T96</f>
        <v>0</v>
      </c>
      <c r="I96" s="596">
        <f>SUM(I63+I67+I78+I95)</f>
        <v>0</v>
      </c>
      <c r="J96" s="596">
        <f>SUM(J63+J67+J78+J95)</f>
        <v>0</v>
      </c>
      <c r="K96" s="587"/>
    </row>
    <row r="97" spans="1:11" s="588" customFormat="1" ht="13">
      <c r="A97" s="585" t="s">
        <v>855</v>
      </c>
      <c r="B97" s="586"/>
      <c r="C97" s="586"/>
      <c r="D97" s="586"/>
      <c r="E97" s="586"/>
      <c r="F97" s="586"/>
      <c r="G97" s="586"/>
      <c r="H97" s="586"/>
      <c r="I97" s="586"/>
      <c r="J97" s="586"/>
      <c r="K97" s="587"/>
    </row>
    <row r="98" spans="1:11" s="588" customFormat="1" ht="13">
      <c r="A98" s="223" t="s">
        <v>856</v>
      </c>
      <c r="B98" s="589">
        <f>'Sources and Uses Budget'!C98</f>
        <v>3048949.4</v>
      </c>
      <c r="C98" s="590"/>
      <c r="D98" s="590"/>
      <c r="E98" s="589">
        <f>'Sources and Uses Budget'!S98</f>
        <v>3048949.4</v>
      </c>
      <c r="F98" s="590"/>
      <c r="G98" s="590"/>
      <c r="H98" s="589">
        <f>'Sources and Uses Budget'!T98</f>
        <v>0</v>
      </c>
      <c r="I98" s="590"/>
      <c r="J98" s="590"/>
      <c r="K98" s="587"/>
    </row>
    <row r="99" spans="1:11" s="588" customFormat="1" ht="13">
      <c r="A99" s="223" t="s">
        <v>857</v>
      </c>
      <c r="B99" s="589">
        <f>'Sources and Uses Budget'!C99</f>
        <v>95000</v>
      </c>
      <c r="C99" s="590"/>
      <c r="D99" s="590"/>
      <c r="E99" s="589">
        <f>'Sources and Uses Budget'!S99</f>
        <v>95000</v>
      </c>
      <c r="F99" s="590"/>
      <c r="G99" s="590"/>
      <c r="H99" s="589">
        <f>'Sources and Uses Budget'!T99</f>
        <v>0</v>
      </c>
      <c r="I99" s="590"/>
      <c r="J99" s="590"/>
      <c r="K99" s="587"/>
    </row>
    <row r="100" spans="1:11" s="588" customFormat="1" ht="13">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ht="13">
      <c r="A102" s="457" t="s">
        <v>1129</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ht="13">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ht="13">
      <c r="A104" s="593" t="s">
        <v>861</v>
      </c>
      <c r="B104" s="589">
        <f>'Sources and Uses Budget'!C104</f>
        <v>3143949.4</v>
      </c>
      <c r="C104" s="589">
        <f>SUM(C98:C103)</f>
        <v>0</v>
      </c>
      <c r="D104" s="589">
        <f>SUM(D98:D103)</f>
        <v>0</v>
      </c>
      <c r="E104" s="589">
        <f>'Sources and Uses Budget'!S104</f>
        <v>3143949.4</v>
      </c>
      <c r="F104" s="596">
        <f>SUM(F98:F103)</f>
        <v>0</v>
      </c>
      <c r="G104" s="596">
        <f>SUM(G98:G103)</f>
        <v>0</v>
      </c>
      <c r="H104" s="589">
        <f>'Sources and Uses Budget'!T104</f>
        <v>0</v>
      </c>
      <c r="I104" s="596">
        <f>SUM(I98:I103)</f>
        <v>0</v>
      </c>
      <c r="J104" s="596">
        <f>SUM(J98:J103)</f>
        <v>0</v>
      </c>
      <c r="K104" s="587"/>
    </row>
    <row r="105" spans="1:11" s="588" customFormat="1" ht="13">
      <c r="A105" s="593" t="s">
        <v>1182</v>
      </c>
      <c r="B105" s="589">
        <f>'Sources and Uses Budget'!C105</f>
        <v>29076952.799999997</v>
      </c>
      <c r="C105" s="596">
        <f>SUM(C96+C104)</f>
        <v>0</v>
      </c>
      <c r="D105" s="596">
        <f>SUM(D96+D104)</f>
        <v>0</v>
      </c>
      <c r="E105" s="589">
        <f>'Sources and Uses Budget'!S105</f>
        <v>26432462.399999999</v>
      </c>
      <c r="F105" s="596">
        <f>F96+F104</f>
        <v>0</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26432462.399999999</v>
      </c>
      <c r="F107" s="605">
        <f>F105+F106</f>
        <v>0</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3">
      <c r="A111" s="608"/>
      <c r="B111" s="606"/>
      <c r="C111" s="606"/>
      <c r="D111" s="606"/>
      <c r="J111" s="607"/>
      <c r="K111" s="587"/>
    </row>
    <row r="112" spans="1:11" s="588" customFormat="1" ht="13">
      <c r="A112" s="608"/>
      <c r="B112" s="606"/>
      <c r="C112" s="606"/>
      <c r="D112" s="606"/>
      <c r="J112" s="607"/>
      <c r="K112" s="587"/>
    </row>
    <row r="113" spans="1:11" s="588" customFormat="1" ht="15">
      <c r="A113" s="609"/>
      <c r="B113" s="606"/>
      <c r="C113" s="606"/>
      <c r="D113" s="606"/>
      <c r="J113" s="607"/>
      <c r="K113" s="587"/>
    </row>
    <row r="114" spans="1:11" s="588" customFormat="1" ht="13">
      <c r="A114" s="608"/>
      <c r="J114" s="607"/>
      <c r="K114" s="587"/>
    </row>
    <row r="115" spans="1:11" s="588" customFormat="1" ht="15">
      <c r="A115" s="609"/>
      <c r="J115" s="607"/>
      <c r="K115" s="587"/>
    </row>
    <row r="116" spans="1:11" s="588" customFormat="1" ht="1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5">
      <c r="A121" s="609"/>
      <c r="J121" s="607"/>
      <c r="K121" s="587"/>
    </row>
    <row r="122" spans="1:11" s="612" customFormat="1" ht="16">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26"/>
      <c r="E124" s="1627"/>
      <c r="F124" s="1627"/>
      <c r="G124" s="1627"/>
      <c r="H124" s="1627"/>
      <c r="I124" s="1627"/>
      <c r="J124" s="607"/>
      <c r="K124" s="587"/>
    </row>
    <row r="125" spans="1:11" s="588" customFormat="1" ht="13">
      <c r="A125" s="618"/>
      <c r="B125" s="617"/>
      <c r="C125" s="618"/>
      <c r="D125" s="1627"/>
      <c r="E125" s="1627"/>
      <c r="F125" s="1627"/>
      <c r="G125" s="1627"/>
      <c r="H125" s="1627"/>
      <c r="I125" s="1627"/>
      <c r="J125" s="607"/>
      <c r="K125" s="587"/>
    </row>
    <row r="126" spans="1:11" s="588" customFormat="1" ht="13">
      <c r="A126" s="618"/>
      <c r="B126" s="617"/>
      <c r="C126" s="618"/>
      <c r="D126" s="1627"/>
      <c r="E126" s="1627"/>
      <c r="F126" s="1627"/>
      <c r="G126" s="1627"/>
      <c r="H126" s="1627"/>
      <c r="I126" s="1627"/>
      <c r="J126" s="607"/>
      <c r="K126" s="587"/>
    </row>
    <row r="127" spans="1:11" s="588" customFormat="1" ht="13">
      <c r="A127" s="618"/>
      <c r="B127" s="617"/>
      <c r="C127" s="618"/>
      <c r="D127" s="619"/>
      <c r="E127" s="618"/>
      <c r="F127" s="618"/>
      <c r="G127" s="618"/>
      <c r="J127" s="607"/>
      <c r="K127" s="587"/>
    </row>
    <row r="128" spans="1:11" s="588" customFormat="1" ht="13">
      <c r="A128" s="618"/>
      <c r="B128" s="617"/>
      <c r="C128" s="618"/>
      <c r="D128" s="619"/>
      <c r="E128" s="618"/>
      <c r="F128" s="618"/>
      <c r="G128" s="618"/>
      <c r="J128" s="607"/>
      <c r="K128" s="587"/>
    </row>
    <row r="129" spans="1:11" s="588" customFormat="1" ht="13">
      <c r="A129" s="618"/>
      <c r="B129" s="617"/>
      <c r="C129" s="618"/>
      <c r="D129" s="618"/>
      <c r="E129" s="618"/>
      <c r="F129" s="618"/>
      <c r="G129" s="618"/>
      <c r="J129" s="607"/>
      <c r="K129" s="587"/>
    </row>
    <row r="130" spans="1:11" s="588" customFormat="1" ht="13">
      <c r="A130" s="618"/>
      <c r="B130" s="617"/>
      <c r="C130" s="618"/>
      <c r="D130" s="618"/>
      <c r="E130" s="618"/>
      <c r="F130" s="618"/>
      <c r="G130" s="618"/>
      <c r="J130" s="607"/>
      <c r="K130" s="587"/>
    </row>
    <row r="131" spans="1:11" s="588" customFormat="1" ht="13">
      <c r="A131" s="618"/>
      <c r="B131" s="620"/>
      <c r="C131" s="618"/>
      <c r="D131" s="618"/>
      <c r="E131" s="618"/>
      <c r="F131" s="618"/>
      <c r="G131" s="618"/>
      <c r="J131" s="607"/>
      <c r="K131" s="587"/>
    </row>
    <row r="132" spans="1:11" s="588" customFormat="1" ht="13">
      <c r="A132" s="621"/>
      <c r="B132" s="622"/>
      <c r="C132" s="618"/>
      <c r="D132" s="623"/>
      <c r="E132" s="618"/>
      <c r="F132" s="618"/>
      <c r="G132" s="618"/>
      <c r="J132" s="607"/>
      <c r="K132" s="587"/>
    </row>
    <row r="133" spans="1:11" s="588" customFormat="1" ht="13">
      <c r="A133" s="624"/>
      <c r="B133" s="618"/>
      <c r="C133" s="618"/>
      <c r="D133" s="618"/>
      <c r="E133" s="618"/>
      <c r="F133" s="618"/>
      <c r="G133" s="618"/>
      <c r="J133" s="607"/>
      <c r="K133" s="587"/>
    </row>
    <row r="134" spans="1:11" s="588" customFormat="1" ht="13">
      <c r="A134" s="624"/>
      <c r="B134" s="618"/>
      <c r="C134" s="618"/>
      <c r="D134" s="618"/>
      <c r="E134" s="618"/>
      <c r="F134" s="618"/>
      <c r="G134" s="618"/>
      <c r="J134" s="607"/>
      <c r="K134" s="587"/>
    </row>
    <row r="135" spans="1:11" s="588" customFormat="1" ht="13">
      <c r="A135" s="625"/>
      <c r="B135" s="618"/>
      <c r="C135" s="618"/>
      <c r="D135" s="618"/>
      <c r="E135" s="618"/>
      <c r="F135" s="618"/>
      <c r="G135" s="618"/>
      <c r="J135" s="607"/>
      <c r="K135" s="587"/>
    </row>
    <row r="136" spans="1:11" s="588" customFormat="1" ht="13">
      <c r="A136" s="626"/>
      <c r="B136" s="618"/>
      <c r="C136" s="618"/>
      <c r="D136" s="618"/>
      <c r="E136" s="618"/>
      <c r="F136" s="618"/>
      <c r="G136" s="618"/>
      <c r="J136" s="607"/>
      <c r="K136" s="587"/>
    </row>
    <row r="137" spans="1:11" ht="13">
      <c r="A137" s="624"/>
      <c r="B137" s="618"/>
      <c r="C137" s="618"/>
      <c r="D137" s="618"/>
      <c r="E137" s="618"/>
      <c r="F137" s="618"/>
      <c r="G137" s="618"/>
    </row>
    <row r="138" spans="1:11" ht="12" customHeight="1">
      <c r="A138" s="624"/>
      <c r="B138" s="618"/>
      <c r="C138" s="618"/>
      <c r="D138" s="618"/>
      <c r="E138" s="618"/>
      <c r="F138" s="618"/>
      <c r="G138" s="618"/>
    </row>
    <row r="139" spans="1:11" ht="12" customHeight="1">
      <c r="A139" s="1628"/>
      <c r="B139" s="1629"/>
      <c r="C139" s="1629"/>
      <c r="D139" s="630"/>
      <c r="E139" s="618"/>
      <c r="F139" s="618"/>
      <c r="G139" s="618"/>
    </row>
    <row r="140" spans="1:11" ht="12" customHeight="1">
      <c r="A140" s="1630"/>
      <c r="B140" s="1631"/>
      <c r="C140" s="1631"/>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headerFooter alignWithMargins="0">
    <oddFooter>&amp;C&amp;P&amp;R&amp;8&amp;A</oddFooter>
  </headerFooter>
  <rowBreaks count="1" manualBreakCount="1">
    <brk id="67" max="9" man="1"/>
  </rowBreak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WV104"/>
  <sheetViews>
    <sheetView showGridLines="0" showZeros="0" topLeftCell="A32" zoomScaleSheetLayoutView="100" workbookViewId="0">
      <selection activeCell="T7" sqref="T7:X10"/>
    </sheetView>
  </sheetViews>
  <sheetFormatPr baseColWidth="10" defaultColWidth="0" defaultRowHeight="0" customHeight="1" zeroHeight="1"/>
  <cols>
    <col min="1" max="1" width="1.5" style="815" customWidth="1"/>
    <col min="2" max="2" width="0.83203125" style="815" customWidth="1"/>
    <col min="3" max="18" width="2.5" style="815" customWidth="1"/>
    <col min="19" max="19" width="4" style="815" customWidth="1"/>
    <col min="20" max="39" width="2.6640625" style="815" customWidth="1"/>
    <col min="40" max="40" width="1.5" style="815" customWidth="1"/>
    <col min="41" max="76" width="2.5" style="815" hidden="1"/>
    <col min="77" max="256" width="2.5" style="641" hidden="1"/>
    <col min="257" max="257" width="1.5" style="641" hidden="1" customWidth="1"/>
    <col min="258" max="258" width="0.83203125" style="641" hidden="1" customWidth="1"/>
    <col min="259" max="274" width="2.5" style="641" hidden="1" customWidth="1"/>
    <col min="275" max="275" width="4" style="641" hidden="1" customWidth="1"/>
    <col min="276" max="295" width="2.5" style="641" hidden="1" customWidth="1"/>
    <col min="296" max="296" width="1.5" style="641" hidden="1" customWidth="1"/>
    <col min="297" max="512" width="2.5" style="641" hidden="1"/>
    <col min="513" max="513" width="1.5" style="641" hidden="1" customWidth="1"/>
    <col min="514" max="514" width="0.83203125" style="641" hidden="1" customWidth="1"/>
    <col min="515" max="530" width="2.5" style="641" hidden="1" customWidth="1"/>
    <col min="531" max="531" width="4" style="641" hidden="1" customWidth="1"/>
    <col min="532" max="551" width="2.5" style="641" hidden="1" customWidth="1"/>
    <col min="552" max="552" width="1.5" style="641" hidden="1" customWidth="1"/>
    <col min="553" max="768" width="2.5" style="641" hidden="1"/>
    <col min="769" max="769" width="1.5" style="641" hidden="1" customWidth="1"/>
    <col min="770" max="770" width="0.83203125" style="641" hidden="1" customWidth="1"/>
    <col min="771" max="786" width="2.5" style="641" hidden="1" customWidth="1"/>
    <col min="787" max="787" width="4" style="641" hidden="1" customWidth="1"/>
    <col min="788" max="807" width="2.5" style="641" hidden="1" customWidth="1"/>
    <col min="808" max="808" width="1.5" style="641" hidden="1" customWidth="1"/>
    <col min="809" max="1024" width="2.5" style="641" hidden="1"/>
    <col min="1025" max="1025" width="1.5" style="641" hidden="1" customWidth="1"/>
    <col min="1026" max="1026" width="0.83203125" style="641" hidden="1" customWidth="1"/>
    <col min="1027" max="1042" width="2.5" style="641" hidden="1" customWidth="1"/>
    <col min="1043" max="1043" width="4" style="641" hidden="1" customWidth="1"/>
    <col min="1044" max="1063" width="2.5" style="641" hidden="1" customWidth="1"/>
    <col min="1064" max="1064" width="1.5" style="641" hidden="1" customWidth="1"/>
    <col min="1065" max="1280" width="2.5" style="641" hidden="1"/>
    <col min="1281" max="1281" width="1.5" style="641" hidden="1" customWidth="1"/>
    <col min="1282" max="1282" width="0.83203125" style="641" hidden="1" customWidth="1"/>
    <col min="1283" max="1298" width="2.5" style="641" hidden="1" customWidth="1"/>
    <col min="1299" max="1299" width="4" style="641" hidden="1" customWidth="1"/>
    <col min="1300" max="1319" width="2.5" style="641" hidden="1" customWidth="1"/>
    <col min="1320" max="1320" width="1.5" style="641" hidden="1" customWidth="1"/>
    <col min="1321" max="1536" width="2.5" style="641" hidden="1"/>
    <col min="1537" max="1537" width="1.5" style="641" hidden="1" customWidth="1"/>
    <col min="1538" max="1538" width="0.83203125" style="641" hidden="1" customWidth="1"/>
    <col min="1539" max="1554" width="2.5" style="641" hidden="1" customWidth="1"/>
    <col min="1555" max="1555" width="4" style="641" hidden="1" customWidth="1"/>
    <col min="1556" max="1575" width="2.5" style="641" hidden="1" customWidth="1"/>
    <col min="1576" max="1576" width="1.5" style="641" hidden="1" customWidth="1"/>
    <col min="1577" max="1792" width="2.5" style="641" hidden="1"/>
    <col min="1793" max="1793" width="1.5" style="641" hidden="1" customWidth="1"/>
    <col min="1794" max="1794" width="0.83203125" style="641" hidden="1" customWidth="1"/>
    <col min="1795" max="1810" width="2.5" style="641" hidden="1" customWidth="1"/>
    <col min="1811" max="1811" width="4" style="641" hidden="1" customWidth="1"/>
    <col min="1812" max="1831" width="2.5" style="641" hidden="1" customWidth="1"/>
    <col min="1832" max="1832" width="1.5" style="641" hidden="1" customWidth="1"/>
    <col min="1833" max="2048" width="2.5" style="641" hidden="1"/>
    <col min="2049" max="2049" width="1.5" style="641" hidden="1" customWidth="1"/>
    <col min="2050" max="2050" width="0.83203125" style="641" hidden="1" customWidth="1"/>
    <col min="2051" max="2066" width="2.5" style="641" hidden="1" customWidth="1"/>
    <col min="2067" max="2067" width="4" style="641" hidden="1" customWidth="1"/>
    <col min="2068" max="2087" width="2.5" style="641" hidden="1" customWidth="1"/>
    <col min="2088" max="2088" width="1.5" style="641" hidden="1" customWidth="1"/>
    <col min="2089" max="2304" width="2.5" style="641" hidden="1"/>
    <col min="2305" max="2305" width="1.5" style="641" hidden="1" customWidth="1"/>
    <col min="2306" max="2306" width="0.83203125" style="641" hidden="1" customWidth="1"/>
    <col min="2307" max="2322" width="2.5" style="641" hidden="1" customWidth="1"/>
    <col min="2323" max="2323" width="4" style="641" hidden="1" customWidth="1"/>
    <col min="2324" max="2343" width="2.5" style="641" hidden="1" customWidth="1"/>
    <col min="2344" max="2344" width="1.5" style="641" hidden="1" customWidth="1"/>
    <col min="2345" max="2560" width="2.5" style="641" hidden="1"/>
    <col min="2561" max="2561" width="1.5" style="641" hidden="1" customWidth="1"/>
    <col min="2562" max="2562" width="0.83203125" style="641" hidden="1" customWidth="1"/>
    <col min="2563" max="2578" width="2.5" style="641" hidden="1" customWidth="1"/>
    <col min="2579" max="2579" width="4" style="641" hidden="1" customWidth="1"/>
    <col min="2580" max="2599" width="2.5" style="641" hidden="1" customWidth="1"/>
    <col min="2600" max="2600" width="1.5" style="641" hidden="1" customWidth="1"/>
    <col min="2601" max="2816" width="2.5" style="641" hidden="1"/>
    <col min="2817" max="2817" width="1.5" style="641" hidden="1" customWidth="1"/>
    <col min="2818" max="2818" width="0.83203125" style="641" hidden="1" customWidth="1"/>
    <col min="2819" max="2834" width="2.5" style="641" hidden="1" customWidth="1"/>
    <col min="2835" max="2835" width="4" style="641" hidden="1" customWidth="1"/>
    <col min="2836" max="2855" width="2.5" style="641" hidden="1" customWidth="1"/>
    <col min="2856" max="2856" width="1.5" style="641" hidden="1" customWidth="1"/>
    <col min="2857" max="3072" width="2.5" style="641" hidden="1"/>
    <col min="3073" max="3073" width="1.5" style="641" hidden="1" customWidth="1"/>
    <col min="3074" max="3074" width="0.83203125" style="641" hidden="1" customWidth="1"/>
    <col min="3075" max="3090" width="2.5" style="641" hidden="1" customWidth="1"/>
    <col min="3091" max="3091" width="4" style="641" hidden="1" customWidth="1"/>
    <col min="3092" max="3111" width="2.5" style="641" hidden="1" customWidth="1"/>
    <col min="3112" max="3112" width="1.5" style="641" hidden="1" customWidth="1"/>
    <col min="3113" max="3328" width="2.5" style="641" hidden="1"/>
    <col min="3329" max="3329" width="1.5" style="641" hidden="1" customWidth="1"/>
    <col min="3330" max="3330" width="0.83203125" style="641" hidden="1" customWidth="1"/>
    <col min="3331" max="3346" width="2.5" style="641" hidden="1" customWidth="1"/>
    <col min="3347" max="3347" width="4" style="641" hidden="1" customWidth="1"/>
    <col min="3348" max="3367" width="2.5" style="641" hidden="1" customWidth="1"/>
    <col min="3368" max="3368" width="1.5" style="641" hidden="1" customWidth="1"/>
    <col min="3369" max="3584" width="2.5" style="641" hidden="1"/>
    <col min="3585" max="3585" width="1.5" style="641" hidden="1" customWidth="1"/>
    <col min="3586" max="3586" width="0.83203125" style="641" hidden="1" customWidth="1"/>
    <col min="3587" max="3602" width="2.5" style="641" hidden="1" customWidth="1"/>
    <col min="3603" max="3603" width="4" style="641" hidden="1" customWidth="1"/>
    <col min="3604" max="3623" width="2.5" style="641" hidden="1" customWidth="1"/>
    <col min="3624" max="3624" width="1.5" style="641" hidden="1" customWidth="1"/>
    <col min="3625" max="3840" width="2.5" style="641" hidden="1"/>
    <col min="3841" max="3841" width="1.5" style="641" hidden="1" customWidth="1"/>
    <col min="3842" max="3842" width="0.83203125" style="641" hidden="1" customWidth="1"/>
    <col min="3843" max="3858" width="2.5" style="641" hidden="1" customWidth="1"/>
    <col min="3859" max="3859" width="4" style="641" hidden="1" customWidth="1"/>
    <col min="3860" max="3879" width="2.5" style="641" hidden="1" customWidth="1"/>
    <col min="3880" max="3880" width="1.5" style="641" hidden="1" customWidth="1"/>
    <col min="3881" max="4096" width="2.5" style="641" hidden="1"/>
    <col min="4097" max="4097" width="1.5" style="641" hidden="1" customWidth="1"/>
    <col min="4098" max="4098" width="0.83203125" style="641" hidden="1" customWidth="1"/>
    <col min="4099" max="4114" width="2.5" style="641" hidden="1" customWidth="1"/>
    <col min="4115" max="4115" width="4" style="641" hidden="1" customWidth="1"/>
    <col min="4116" max="4135" width="2.5" style="641" hidden="1" customWidth="1"/>
    <col min="4136" max="4136" width="1.5" style="641" hidden="1" customWidth="1"/>
    <col min="4137" max="4352" width="2.5" style="641" hidden="1"/>
    <col min="4353" max="4353" width="1.5" style="641" hidden="1" customWidth="1"/>
    <col min="4354" max="4354" width="0.83203125" style="641" hidden="1" customWidth="1"/>
    <col min="4355" max="4370" width="2.5" style="641" hidden="1" customWidth="1"/>
    <col min="4371" max="4371" width="4" style="641" hidden="1" customWidth="1"/>
    <col min="4372" max="4391" width="2.5" style="641" hidden="1" customWidth="1"/>
    <col min="4392" max="4392" width="1.5" style="641" hidden="1" customWidth="1"/>
    <col min="4393" max="4608" width="2.5" style="641" hidden="1"/>
    <col min="4609" max="4609" width="1.5" style="641" hidden="1" customWidth="1"/>
    <col min="4610" max="4610" width="0.83203125" style="641" hidden="1" customWidth="1"/>
    <col min="4611" max="4626" width="2.5" style="641" hidden="1" customWidth="1"/>
    <col min="4627" max="4627" width="4" style="641" hidden="1" customWidth="1"/>
    <col min="4628" max="4647" width="2.5" style="641" hidden="1" customWidth="1"/>
    <col min="4648" max="4648" width="1.5" style="641" hidden="1" customWidth="1"/>
    <col min="4649" max="4864" width="2.5" style="641" hidden="1"/>
    <col min="4865" max="4865" width="1.5" style="641" hidden="1" customWidth="1"/>
    <col min="4866" max="4866" width="0.83203125" style="641" hidden="1" customWidth="1"/>
    <col min="4867" max="4882" width="2.5" style="641" hidden="1" customWidth="1"/>
    <col min="4883" max="4883" width="4" style="641" hidden="1" customWidth="1"/>
    <col min="4884" max="4903" width="2.5" style="641" hidden="1" customWidth="1"/>
    <col min="4904" max="4904" width="1.5" style="641" hidden="1" customWidth="1"/>
    <col min="4905" max="5120" width="2.5" style="641" hidden="1"/>
    <col min="5121" max="5121" width="1.5" style="641" hidden="1" customWidth="1"/>
    <col min="5122" max="5122" width="0.83203125" style="641" hidden="1" customWidth="1"/>
    <col min="5123" max="5138" width="2.5" style="641" hidden="1" customWidth="1"/>
    <col min="5139" max="5139" width="4" style="641" hidden="1" customWidth="1"/>
    <col min="5140" max="5159" width="2.5" style="641" hidden="1" customWidth="1"/>
    <col min="5160" max="5160" width="1.5" style="641" hidden="1" customWidth="1"/>
    <col min="5161" max="5376" width="2.5" style="641" hidden="1"/>
    <col min="5377" max="5377" width="1.5" style="641" hidden="1" customWidth="1"/>
    <col min="5378" max="5378" width="0.83203125" style="641" hidden="1" customWidth="1"/>
    <col min="5379" max="5394" width="2.5" style="641" hidden="1" customWidth="1"/>
    <col min="5395" max="5395" width="4" style="641" hidden="1" customWidth="1"/>
    <col min="5396" max="5415" width="2.5" style="641" hidden="1" customWidth="1"/>
    <col min="5416" max="5416" width="1.5" style="641" hidden="1" customWidth="1"/>
    <col min="5417" max="5632" width="2.5" style="641" hidden="1"/>
    <col min="5633" max="5633" width="1.5" style="641" hidden="1" customWidth="1"/>
    <col min="5634" max="5634" width="0.83203125" style="641" hidden="1" customWidth="1"/>
    <col min="5635" max="5650" width="2.5" style="641" hidden="1" customWidth="1"/>
    <col min="5651" max="5651" width="4" style="641" hidden="1" customWidth="1"/>
    <col min="5652" max="5671" width="2.5" style="641" hidden="1" customWidth="1"/>
    <col min="5672" max="5672" width="1.5" style="641" hidden="1" customWidth="1"/>
    <col min="5673" max="5888" width="2.5" style="641" hidden="1"/>
    <col min="5889" max="5889" width="1.5" style="641" hidden="1" customWidth="1"/>
    <col min="5890" max="5890" width="0.83203125" style="641" hidden="1" customWidth="1"/>
    <col min="5891" max="5906" width="2.5" style="641" hidden="1" customWidth="1"/>
    <col min="5907" max="5907" width="4" style="641" hidden="1" customWidth="1"/>
    <col min="5908" max="5927" width="2.5" style="641" hidden="1" customWidth="1"/>
    <col min="5928" max="5928" width="1.5" style="641" hidden="1" customWidth="1"/>
    <col min="5929" max="6144" width="2.5" style="641" hidden="1"/>
    <col min="6145" max="6145" width="1.5" style="641" hidden="1" customWidth="1"/>
    <col min="6146" max="6146" width="0.83203125" style="641" hidden="1" customWidth="1"/>
    <col min="6147" max="6162" width="2.5" style="641" hidden="1" customWidth="1"/>
    <col min="6163" max="6163" width="4" style="641" hidden="1" customWidth="1"/>
    <col min="6164" max="6183" width="2.5" style="641" hidden="1" customWidth="1"/>
    <col min="6184" max="6184" width="1.5" style="641" hidden="1" customWidth="1"/>
    <col min="6185" max="6400" width="2.5" style="641" hidden="1"/>
    <col min="6401" max="6401" width="1.5" style="641" hidden="1" customWidth="1"/>
    <col min="6402" max="6402" width="0.83203125" style="641" hidden="1" customWidth="1"/>
    <col min="6403" max="6418" width="2.5" style="641" hidden="1" customWidth="1"/>
    <col min="6419" max="6419" width="4" style="641" hidden="1" customWidth="1"/>
    <col min="6420" max="6439" width="2.5" style="641" hidden="1" customWidth="1"/>
    <col min="6440" max="6440" width="1.5" style="641" hidden="1" customWidth="1"/>
    <col min="6441" max="6656" width="2.5" style="641" hidden="1"/>
    <col min="6657" max="6657" width="1.5" style="641" hidden="1" customWidth="1"/>
    <col min="6658" max="6658" width="0.83203125" style="641" hidden="1" customWidth="1"/>
    <col min="6659" max="6674" width="2.5" style="641" hidden="1" customWidth="1"/>
    <col min="6675" max="6675" width="4" style="641" hidden="1" customWidth="1"/>
    <col min="6676" max="6695" width="2.5" style="641" hidden="1" customWidth="1"/>
    <col min="6696" max="6696" width="1.5" style="641" hidden="1" customWidth="1"/>
    <col min="6697" max="6912" width="2.5" style="641" hidden="1"/>
    <col min="6913" max="6913" width="1.5" style="641" hidden="1" customWidth="1"/>
    <col min="6914" max="6914" width="0.83203125" style="641" hidden="1" customWidth="1"/>
    <col min="6915" max="6930" width="2.5" style="641" hidden="1" customWidth="1"/>
    <col min="6931" max="6931" width="4" style="641" hidden="1" customWidth="1"/>
    <col min="6932" max="6951" width="2.5" style="641" hidden="1" customWidth="1"/>
    <col min="6952" max="6952" width="1.5" style="641" hidden="1" customWidth="1"/>
    <col min="6953" max="7168" width="2.5" style="641" hidden="1"/>
    <col min="7169" max="7169" width="1.5" style="641" hidden="1" customWidth="1"/>
    <col min="7170" max="7170" width="0.83203125" style="641" hidden="1" customWidth="1"/>
    <col min="7171" max="7186" width="2.5" style="641" hidden="1" customWidth="1"/>
    <col min="7187" max="7187" width="4" style="641" hidden="1" customWidth="1"/>
    <col min="7188" max="7207" width="2.5" style="641" hidden="1" customWidth="1"/>
    <col min="7208" max="7208" width="1.5" style="641" hidden="1" customWidth="1"/>
    <col min="7209" max="7424" width="2.5" style="641" hidden="1"/>
    <col min="7425" max="7425" width="1.5" style="641" hidden="1" customWidth="1"/>
    <col min="7426" max="7426" width="0.83203125" style="641" hidden="1" customWidth="1"/>
    <col min="7427" max="7442" width="2.5" style="641" hidden="1" customWidth="1"/>
    <col min="7443" max="7443" width="4" style="641" hidden="1" customWidth="1"/>
    <col min="7444" max="7463" width="2.5" style="641" hidden="1" customWidth="1"/>
    <col min="7464" max="7464" width="1.5" style="641" hidden="1" customWidth="1"/>
    <col min="7465" max="7680" width="2.5" style="641" hidden="1"/>
    <col min="7681" max="7681" width="1.5" style="641" hidden="1" customWidth="1"/>
    <col min="7682" max="7682" width="0.83203125" style="641" hidden="1" customWidth="1"/>
    <col min="7683" max="7698" width="2.5" style="641" hidden="1" customWidth="1"/>
    <col min="7699" max="7699" width="4" style="641" hidden="1" customWidth="1"/>
    <col min="7700" max="7719" width="2.5" style="641" hidden="1" customWidth="1"/>
    <col min="7720" max="7720" width="1.5" style="641" hidden="1" customWidth="1"/>
    <col min="7721" max="7936" width="2.5" style="641" hidden="1"/>
    <col min="7937" max="7937" width="1.5" style="641" hidden="1" customWidth="1"/>
    <col min="7938" max="7938" width="0.83203125" style="641" hidden="1" customWidth="1"/>
    <col min="7939" max="7954" width="2.5" style="641" hidden="1" customWidth="1"/>
    <col min="7955" max="7955" width="4" style="641" hidden="1" customWidth="1"/>
    <col min="7956" max="7975" width="2.5" style="641" hidden="1" customWidth="1"/>
    <col min="7976" max="7976" width="1.5" style="641" hidden="1" customWidth="1"/>
    <col min="7977" max="8192" width="2.5" style="641" hidden="1"/>
    <col min="8193" max="8193" width="1.5" style="641" hidden="1" customWidth="1"/>
    <col min="8194" max="8194" width="0.83203125" style="641" hidden="1" customWidth="1"/>
    <col min="8195" max="8210" width="2.5" style="641" hidden="1" customWidth="1"/>
    <col min="8211" max="8211" width="4" style="641" hidden="1" customWidth="1"/>
    <col min="8212" max="8231" width="2.5" style="641" hidden="1" customWidth="1"/>
    <col min="8232" max="8232" width="1.5" style="641" hidden="1" customWidth="1"/>
    <col min="8233" max="8448" width="2.5" style="641" hidden="1"/>
    <col min="8449" max="8449" width="1.5" style="641" hidden="1" customWidth="1"/>
    <col min="8450" max="8450" width="0.83203125" style="641" hidden="1" customWidth="1"/>
    <col min="8451" max="8466" width="2.5" style="641" hidden="1" customWidth="1"/>
    <col min="8467" max="8467" width="4" style="641" hidden="1" customWidth="1"/>
    <col min="8468" max="8487" width="2.5" style="641" hidden="1" customWidth="1"/>
    <col min="8488" max="8488" width="1.5" style="641" hidden="1" customWidth="1"/>
    <col min="8489" max="8704" width="2.5" style="641" hidden="1"/>
    <col min="8705" max="8705" width="1.5" style="641" hidden="1" customWidth="1"/>
    <col min="8706" max="8706" width="0.83203125" style="641" hidden="1" customWidth="1"/>
    <col min="8707" max="8722" width="2.5" style="641" hidden="1" customWidth="1"/>
    <col min="8723" max="8723" width="4" style="641" hidden="1" customWidth="1"/>
    <col min="8724" max="8743" width="2.5" style="641" hidden="1" customWidth="1"/>
    <col min="8744" max="8744" width="1.5" style="641" hidden="1" customWidth="1"/>
    <col min="8745" max="8960" width="2.5" style="641" hidden="1"/>
    <col min="8961" max="8961" width="1.5" style="641" hidden="1" customWidth="1"/>
    <col min="8962" max="8962" width="0.83203125" style="641" hidden="1" customWidth="1"/>
    <col min="8963" max="8978" width="2.5" style="641" hidden="1" customWidth="1"/>
    <col min="8979" max="8979" width="4" style="641" hidden="1" customWidth="1"/>
    <col min="8980" max="8999" width="2.5" style="641" hidden="1" customWidth="1"/>
    <col min="9000" max="9000" width="1.5" style="641" hidden="1" customWidth="1"/>
    <col min="9001" max="9216" width="2.5" style="641" hidden="1"/>
    <col min="9217" max="9217" width="1.5" style="641" hidden="1" customWidth="1"/>
    <col min="9218" max="9218" width="0.83203125" style="641" hidden="1" customWidth="1"/>
    <col min="9219" max="9234" width="2.5" style="641" hidden="1" customWidth="1"/>
    <col min="9235" max="9235" width="4" style="641" hidden="1" customWidth="1"/>
    <col min="9236" max="9255" width="2.5" style="641" hidden="1" customWidth="1"/>
    <col min="9256" max="9256" width="1.5" style="641" hidden="1" customWidth="1"/>
    <col min="9257" max="9472" width="2.5" style="641" hidden="1"/>
    <col min="9473" max="9473" width="1.5" style="641" hidden="1" customWidth="1"/>
    <col min="9474" max="9474" width="0.83203125" style="641" hidden="1" customWidth="1"/>
    <col min="9475" max="9490" width="2.5" style="641" hidden="1" customWidth="1"/>
    <col min="9491" max="9491" width="4" style="641" hidden="1" customWidth="1"/>
    <col min="9492" max="9511" width="2.5" style="641" hidden="1" customWidth="1"/>
    <col min="9512" max="9512" width="1.5" style="641" hidden="1" customWidth="1"/>
    <col min="9513" max="9728" width="2.5" style="641" hidden="1"/>
    <col min="9729" max="9729" width="1.5" style="641" hidden="1" customWidth="1"/>
    <col min="9730" max="9730" width="0.83203125" style="641" hidden="1" customWidth="1"/>
    <col min="9731" max="9746" width="2.5" style="641" hidden="1" customWidth="1"/>
    <col min="9747" max="9747" width="4" style="641" hidden="1" customWidth="1"/>
    <col min="9748" max="9767" width="2.5" style="641" hidden="1" customWidth="1"/>
    <col min="9768" max="9768" width="1.5" style="641" hidden="1" customWidth="1"/>
    <col min="9769" max="9984" width="2.5" style="641" hidden="1"/>
    <col min="9985" max="9985" width="1.5" style="641" hidden="1" customWidth="1"/>
    <col min="9986" max="9986" width="0.83203125" style="641" hidden="1" customWidth="1"/>
    <col min="9987" max="10002" width="2.5" style="641" hidden="1" customWidth="1"/>
    <col min="10003" max="10003" width="4" style="641" hidden="1" customWidth="1"/>
    <col min="10004" max="10023" width="2.5" style="641" hidden="1" customWidth="1"/>
    <col min="10024" max="10024" width="1.5" style="641" hidden="1" customWidth="1"/>
    <col min="10025" max="10240" width="2.5" style="641" hidden="1"/>
    <col min="10241" max="10241" width="1.5" style="641" hidden="1" customWidth="1"/>
    <col min="10242" max="10242" width="0.83203125" style="641" hidden="1" customWidth="1"/>
    <col min="10243" max="10258" width="2.5" style="641" hidden="1" customWidth="1"/>
    <col min="10259" max="10259" width="4" style="641" hidden="1" customWidth="1"/>
    <col min="10260" max="10279" width="2.5" style="641" hidden="1" customWidth="1"/>
    <col min="10280" max="10280" width="1.5" style="641" hidden="1" customWidth="1"/>
    <col min="10281" max="10496" width="2.5" style="641" hidden="1"/>
    <col min="10497" max="10497" width="1.5" style="641" hidden="1" customWidth="1"/>
    <col min="10498" max="10498" width="0.83203125" style="641" hidden="1" customWidth="1"/>
    <col min="10499" max="10514" width="2.5" style="641" hidden="1" customWidth="1"/>
    <col min="10515" max="10515" width="4" style="641" hidden="1" customWidth="1"/>
    <col min="10516" max="10535" width="2.5" style="641" hidden="1" customWidth="1"/>
    <col min="10536" max="10536" width="1.5" style="641" hidden="1" customWidth="1"/>
    <col min="10537" max="10752" width="2.5" style="641" hidden="1"/>
    <col min="10753" max="10753" width="1.5" style="641" hidden="1" customWidth="1"/>
    <col min="10754" max="10754" width="0.83203125" style="641" hidden="1" customWidth="1"/>
    <col min="10755" max="10770" width="2.5" style="641" hidden="1" customWidth="1"/>
    <col min="10771" max="10771" width="4" style="641" hidden="1" customWidth="1"/>
    <col min="10772" max="10791" width="2.5" style="641" hidden="1" customWidth="1"/>
    <col min="10792" max="10792" width="1.5" style="641" hidden="1" customWidth="1"/>
    <col min="10793" max="11008" width="2.5" style="641" hidden="1"/>
    <col min="11009" max="11009" width="1.5" style="641" hidden="1" customWidth="1"/>
    <col min="11010" max="11010" width="0.83203125" style="641" hidden="1" customWidth="1"/>
    <col min="11011" max="11026" width="2.5" style="641" hidden="1" customWidth="1"/>
    <col min="11027" max="11027" width="4" style="641" hidden="1" customWidth="1"/>
    <col min="11028" max="11047" width="2.5" style="641" hidden="1" customWidth="1"/>
    <col min="11048" max="11048" width="1.5" style="641" hidden="1" customWidth="1"/>
    <col min="11049" max="11264" width="2.5" style="641" hidden="1"/>
    <col min="11265" max="11265" width="1.5" style="641" hidden="1" customWidth="1"/>
    <col min="11266" max="11266" width="0.83203125" style="641" hidden="1" customWidth="1"/>
    <col min="11267" max="11282" width="2.5" style="641" hidden="1" customWidth="1"/>
    <col min="11283" max="11283" width="4" style="641" hidden="1" customWidth="1"/>
    <col min="11284" max="11303" width="2.5" style="641" hidden="1" customWidth="1"/>
    <col min="11304" max="11304" width="1.5" style="641" hidden="1" customWidth="1"/>
    <col min="11305" max="11520" width="2.5" style="641" hidden="1"/>
    <col min="11521" max="11521" width="1.5" style="641" hidden="1" customWidth="1"/>
    <col min="11522" max="11522" width="0.83203125" style="641" hidden="1" customWidth="1"/>
    <col min="11523" max="11538" width="2.5" style="641" hidden="1" customWidth="1"/>
    <col min="11539" max="11539" width="4" style="641" hidden="1" customWidth="1"/>
    <col min="11540" max="11559" width="2.5" style="641" hidden="1" customWidth="1"/>
    <col min="11560" max="11560" width="1.5" style="641" hidden="1" customWidth="1"/>
    <col min="11561" max="11776" width="2.5" style="641" hidden="1"/>
    <col min="11777" max="11777" width="1.5" style="641" hidden="1" customWidth="1"/>
    <col min="11778" max="11778" width="0.83203125" style="641" hidden="1" customWidth="1"/>
    <col min="11779" max="11794" width="2.5" style="641" hidden="1" customWidth="1"/>
    <col min="11795" max="11795" width="4" style="641" hidden="1" customWidth="1"/>
    <col min="11796" max="11815" width="2.5" style="641" hidden="1" customWidth="1"/>
    <col min="11816" max="11816" width="1.5" style="641" hidden="1" customWidth="1"/>
    <col min="11817" max="12032" width="2.5" style="641" hidden="1"/>
    <col min="12033" max="12033" width="1.5" style="641" hidden="1" customWidth="1"/>
    <col min="12034" max="12034" width="0.83203125" style="641" hidden="1" customWidth="1"/>
    <col min="12035" max="12050" width="2.5" style="641" hidden="1" customWidth="1"/>
    <col min="12051" max="12051" width="4" style="641" hidden="1" customWidth="1"/>
    <col min="12052" max="12071" width="2.5" style="641" hidden="1" customWidth="1"/>
    <col min="12072" max="12072" width="1.5" style="641" hidden="1" customWidth="1"/>
    <col min="12073" max="12288" width="2.5" style="641" hidden="1"/>
    <col min="12289" max="12289" width="1.5" style="641" hidden="1" customWidth="1"/>
    <col min="12290" max="12290" width="0.83203125" style="641" hidden="1" customWidth="1"/>
    <col min="12291" max="12306" width="2.5" style="641" hidden="1" customWidth="1"/>
    <col min="12307" max="12307" width="4" style="641" hidden="1" customWidth="1"/>
    <col min="12308" max="12327" width="2.5" style="641" hidden="1" customWidth="1"/>
    <col min="12328" max="12328" width="1.5" style="641" hidden="1" customWidth="1"/>
    <col min="12329" max="12544" width="2.5" style="641" hidden="1"/>
    <col min="12545" max="12545" width="1.5" style="641" hidden="1" customWidth="1"/>
    <col min="12546" max="12546" width="0.83203125" style="641" hidden="1" customWidth="1"/>
    <col min="12547" max="12562" width="2.5" style="641" hidden="1" customWidth="1"/>
    <col min="12563" max="12563" width="4" style="641" hidden="1" customWidth="1"/>
    <col min="12564" max="12583" width="2.5" style="641" hidden="1" customWidth="1"/>
    <col min="12584" max="12584" width="1.5" style="641" hidden="1" customWidth="1"/>
    <col min="12585" max="12800" width="2.5" style="641" hidden="1"/>
    <col min="12801" max="12801" width="1.5" style="641" hidden="1" customWidth="1"/>
    <col min="12802" max="12802" width="0.83203125" style="641" hidden="1" customWidth="1"/>
    <col min="12803" max="12818" width="2.5" style="641" hidden="1" customWidth="1"/>
    <col min="12819" max="12819" width="4" style="641" hidden="1" customWidth="1"/>
    <col min="12820" max="12839" width="2.5" style="641" hidden="1" customWidth="1"/>
    <col min="12840" max="12840" width="1.5" style="641" hidden="1" customWidth="1"/>
    <col min="12841" max="13056" width="2.5" style="641" hidden="1"/>
    <col min="13057" max="13057" width="1.5" style="641" hidden="1" customWidth="1"/>
    <col min="13058" max="13058" width="0.83203125" style="641" hidden="1" customWidth="1"/>
    <col min="13059" max="13074" width="2.5" style="641" hidden="1" customWidth="1"/>
    <col min="13075" max="13075" width="4" style="641" hidden="1" customWidth="1"/>
    <col min="13076" max="13095" width="2.5" style="641" hidden="1" customWidth="1"/>
    <col min="13096" max="13096" width="1.5" style="641" hidden="1" customWidth="1"/>
    <col min="13097" max="13312" width="2.5" style="641" hidden="1"/>
    <col min="13313" max="13313" width="1.5" style="641" hidden="1" customWidth="1"/>
    <col min="13314" max="13314" width="0.83203125" style="641" hidden="1" customWidth="1"/>
    <col min="13315" max="13330" width="2.5" style="641" hidden="1" customWidth="1"/>
    <col min="13331" max="13331" width="4" style="641" hidden="1" customWidth="1"/>
    <col min="13332" max="13351" width="2.5" style="641" hidden="1" customWidth="1"/>
    <col min="13352" max="13352" width="1.5" style="641" hidden="1" customWidth="1"/>
    <col min="13353" max="13568" width="2.5" style="641" hidden="1"/>
    <col min="13569" max="13569" width="1.5" style="641" hidden="1" customWidth="1"/>
    <col min="13570" max="13570" width="0.83203125" style="641" hidden="1" customWidth="1"/>
    <col min="13571" max="13586" width="2.5" style="641" hidden="1" customWidth="1"/>
    <col min="13587" max="13587" width="4" style="641" hidden="1" customWidth="1"/>
    <col min="13588" max="13607" width="2.5" style="641" hidden="1" customWidth="1"/>
    <col min="13608" max="13608" width="1.5" style="641" hidden="1" customWidth="1"/>
    <col min="13609" max="13824" width="2.5" style="641" hidden="1"/>
    <col min="13825" max="13825" width="1.5" style="641" hidden="1" customWidth="1"/>
    <col min="13826" max="13826" width="0.83203125" style="641" hidden="1" customWidth="1"/>
    <col min="13827" max="13842" width="2.5" style="641" hidden="1" customWidth="1"/>
    <col min="13843" max="13843" width="4" style="641" hidden="1" customWidth="1"/>
    <col min="13844" max="13863" width="2.5" style="641" hidden="1" customWidth="1"/>
    <col min="13864" max="13864" width="1.5" style="641" hidden="1" customWidth="1"/>
    <col min="13865" max="14080" width="2.5" style="641" hidden="1"/>
    <col min="14081" max="14081" width="1.5" style="641" hidden="1" customWidth="1"/>
    <col min="14082" max="14082" width="0.83203125" style="641" hidden="1" customWidth="1"/>
    <col min="14083" max="14098" width="2.5" style="641" hidden="1" customWidth="1"/>
    <col min="14099" max="14099" width="4" style="641" hidden="1" customWidth="1"/>
    <col min="14100" max="14119" width="2.5" style="641" hidden="1" customWidth="1"/>
    <col min="14120" max="14120" width="1.5" style="641" hidden="1" customWidth="1"/>
    <col min="14121" max="14336" width="2.5" style="641" hidden="1"/>
    <col min="14337" max="14337" width="1.5" style="641" hidden="1" customWidth="1"/>
    <col min="14338" max="14338" width="0.83203125" style="641" hidden="1" customWidth="1"/>
    <col min="14339" max="14354" width="2.5" style="641" hidden="1" customWidth="1"/>
    <col min="14355" max="14355" width="4" style="641" hidden="1" customWidth="1"/>
    <col min="14356" max="14375" width="2.5" style="641" hidden="1" customWidth="1"/>
    <col min="14376" max="14376" width="1.5" style="641" hidden="1" customWidth="1"/>
    <col min="14377" max="14592" width="2.5" style="641" hidden="1"/>
    <col min="14593" max="14593" width="1.5" style="641" hidden="1" customWidth="1"/>
    <col min="14594" max="14594" width="0.83203125" style="641" hidden="1" customWidth="1"/>
    <col min="14595" max="14610" width="2.5" style="641" hidden="1" customWidth="1"/>
    <col min="14611" max="14611" width="4" style="641" hidden="1" customWidth="1"/>
    <col min="14612" max="14631" width="2.5" style="641" hidden="1" customWidth="1"/>
    <col min="14632" max="14632" width="1.5" style="641" hidden="1" customWidth="1"/>
    <col min="14633" max="14848" width="2.5" style="641" hidden="1"/>
    <col min="14849" max="14849" width="1.5" style="641" hidden="1" customWidth="1"/>
    <col min="14850" max="14850" width="0.83203125" style="641" hidden="1" customWidth="1"/>
    <col min="14851" max="14866" width="2.5" style="641" hidden="1" customWidth="1"/>
    <col min="14867" max="14867" width="4" style="641" hidden="1" customWidth="1"/>
    <col min="14868" max="14887" width="2.5" style="641" hidden="1" customWidth="1"/>
    <col min="14888" max="14888" width="1.5" style="641" hidden="1" customWidth="1"/>
    <col min="14889" max="15104" width="2.5" style="641" hidden="1"/>
    <col min="15105" max="15105" width="1.5" style="641" hidden="1" customWidth="1"/>
    <col min="15106" max="15106" width="0.83203125" style="641" hidden="1" customWidth="1"/>
    <col min="15107" max="15122" width="2.5" style="641" hidden="1" customWidth="1"/>
    <col min="15123" max="15123" width="4" style="641" hidden="1" customWidth="1"/>
    <col min="15124" max="15143" width="2.5" style="641" hidden="1" customWidth="1"/>
    <col min="15144" max="15144" width="1.5" style="641" hidden="1" customWidth="1"/>
    <col min="15145" max="15360" width="2.5" style="641" hidden="1"/>
    <col min="15361" max="15361" width="1.5" style="641" hidden="1" customWidth="1"/>
    <col min="15362" max="15362" width="0.83203125" style="641" hidden="1" customWidth="1"/>
    <col min="15363" max="15378" width="2.5" style="641" hidden="1" customWidth="1"/>
    <col min="15379" max="15379" width="4" style="641" hidden="1" customWidth="1"/>
    <col min="15380" max="15399" width="2.5" style="641" hidden="1" customWidth="1"/>
    <col min="15400" max="15400" width="1.5" style="641" hidden="1" customWidth="1"/>
    <col min="15401" max="15616" width="2.5" style="641" hidden="1"/>
    <col min="15617" max="15617" width="1.5" style="641" hidden="1" customWidth="1"/>
    <col min="15618" max="15618" width="0.83203125" style="641" hidden="1" customWidth="1"/>
    <col min="15619" max="15634" width="2.5" style="641" hidden="1" customWidth="1"/>
    <col min="15635" max="15635" width="4" style="641" hidden="1" customWidth="1"/>
    <col min="15636" max="15655" width="2.5" style="641" hidden="1" customWidth="1"/>
    <col min="15656" max="15656" width="1.5" style="641" hidden="1" customWidth="1"/>
    <col min="15657" max="15872" width="2.5" style="641" hidden="1"/>
    <col min="15873" max="15873" width="1.5" style="641" hidden="1" customWidth="1"/>
    <col min="15874" max="15874" width="0.83203125" style="641" hidden="1" customWidth="1"/>
    <col min="15875" max="15890" width="2.5" style="641" hidden="1" customWidth="1"/>
    <col min="15891" max="15891" width="4" style="641" hidden="1" customWidth="1"/>
    <col min="15892" max="15911" width="2.5" style="641" hidden="1" customWidth="1"/>
    <col min="15912" max="15912" width="1.5" style="641" hidden="1" customWidth="1"/>
    <col min="15913" max="16128" width="2.5" style="641" hidden="1"/>
    <col min="16129" max="16129" width="1.5" style="641" hidden="1" customWidth="1"/>
    <col min="16130" max="16130" width="0.83203125" style="641" hidden="1" customWidth="1"/>
    <col min="16131" max="16146" width="2.5" style="641" hidden="1" customWidth="1"/>
    <col min="16147" max="16147" width="4" style="641" hidden="1" customWidth="1"/>
    <col min="16148" max="16167" width="2.5" style="641" hidden="1" customWidth="1"/>
    <col min="16168" max="16168" width="1.5" style="641" hidden="1" customWidth="1"/>
    <col min="16169" max="16384" width="2.5" style="641" hidden="1"/>
  </cols>
  <sheetData>
    <row r="1" spans="1:98" ht="12.75" customHeight="1">
      <c r="A1" s="1673" t="s">
        <v>1600</v>
      </c>
      <c r="B1" s="1673"/>
      <c r="C1" s="1673"/>
      <c r="D1" s="1673"/>
      <c r="E1" s="1673"/>
      <c r="F1" s="1673"/>
      <c r="G1" s="1673"/>
      <c r="H1" s="1673"/>
      <c r="I1" s="1673"/>
      <c r="J1" s="1673"/>
      <c r="K1" s="1673"/>
      <c r="L1" s="1673"/>
      <c r="M1" s="1673"/>
      <c r="N1" s="1673"/>
      <c r="O1" s="1673"/>
      <c r="P1" s="1673"/>
      <c r="Q1" s="1673"/>
      <c r="R1" s="1673"/>
      <c r="S1" s="1673"/>
      <c r="T1" s="1673"/>
      <c r="U1" s="1673"/>
      <c r="V1" s="1673"/>
      <c r="W1" s="1673"/>
      <c r="X1" s="1673"/>
      <c r="Y1" s="1673"/>
      <c r="Z1" s="1673"/>
      <c r="AA1" s="1673"/>
      <c r="AB1" s="1673"/>
      <c r="AC1" s="1673"/>
      <c r="AD1" s="1673"/>
      <c r="AE1" s="1673"/>
      <c r="AF1" s="1673"/>
      <c r="AG1" s="1673"/>
      <c r="AH1" s="1673"/>
      <c r="AI1" s="1673"/>
      <c r="AJ1" s="1673"/>
      <c r="AK1" s="1673"/>
      <c r="AL1" s="1673"/>
      <c r="AM1" s="1673"/>
      <c r="AN1" s="1673"/>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4" thickBot="1">
      <c r="A2" s="1674"/>
      <c r="B2" s="1674"/>
      <c r="C2" s="1674"/>
      <c r="D2" s="1674"/>
      <c r="E2" s="1674"/>
      <c r="F2" s="1674"/>
      <c r="G2" s="1674"/>
      <c r="H2" s="1674"/>
      <c r="I2" s="1674"/>
      <c r="J2" s="1674"/>
      <c r="K2" s="1674"/>
      <c r="L2" s="1674"/>
      <c r="M2" s="1674"/>
      <c r="N2" s="1674"/>
      <c r="O2" s="1674"/>
      <c r="P2" s="1674"/>
      <c r="Q2" s="1674"/>
      <c r="R2" s="1674"/>
      <c r="S2" s="1674"/>
      <c r="T2" s="1674"/>
      <c r="U2" s="1674"/>
      <c r="V2" s="1674"/>
      <c r="W2" s="1674"/>
      <c r="X2" s="1674"/>
      <c r="Y2" s="1674"/>
      <c r="Z2" s="1674"/>
      <c r="AA2" s="1674"/>
      <c r="AB2" s="1674"/>
      <c r="AC2" s="1674"/>
      <c r="AD2" s="1674"/>
      <c r="AE2" s="1674"/>
      <c r="AF2" s="1674"/>
      <c r="AG2" s="1674"/>
      <c r="AH2" s="1674"/>
      <c r="AI2" s="1674"/>
      <c r="AJ2" s="1674"/>
      <c r="AK2" s="1674"/>
      <c r="AL2" s="1674"/>
      <c r="AM2" s="1674"/>
      <c r="AN2" s="1674"/>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4"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3">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3">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3">
      <c r="A6" s="646"/>
      <c r="B6" s="641"/>
      <c r="C6" s="696" t="s">
        <v>1506</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25" customHeight="1">
      <c r="A7" s="641"/>
      <c r="B7" s="647"/>
      <c r="C7" s="648"/>
      <c r="D7" s="648"/>
      <c r="E7" s="648"/>
      <c r="F7" s="648"/>
      <c r="G7" s="648"/>
      <c r="H7" s="648"/>
      <c r="I7" s="648"/>
      <c r="J7" s="648"/>
      <c r="K7" s="648"/>
      <c r="L7" s="648"/>
      <c r="M7" s="648"/>
      <c r="N7" s="648"/>
      <c r="O7" s="648"/>
      <c r="P7" s="648"/>
      <c r="Q7" s="648"/>
      <c r="R7" s="648"/>
      <c r="S7" s="648"/>
      <c r="T7" s="1675" t="str">
        <f xml:space="preserve"> IF(T25=100%,'Sources and Basis Breakdown'!G2,'Sources and Basis Breakdown'!F2)</f>
        <v>30% PVC for New Const/
Rehabilitation
DDA/QCT
Building(s)</v>
      </c>
      <c r="U7" s="1675"/>
      <c r="V7" s="1675"/>
      <c r="W7" s="1675"/>
      <c r="X7" s="1675"/>
      <c r="Y7" s="1675" t="str">
        <f>IF(T25=100%," ",'Sources and Basis Breakdown'!G2)</f>
        <v>30% PVC for New Const/
Rehabilitation
NON-DDA/
NON-QCT Building(s)</v>
      </c>
      <c r="Z7" s="1675"/>
      <c r="AA7" s="1675"/>
      <c r="AB7" s="1675"/>
      <c r="AC7" s="1675"/>
      <c r="AD7" s="1675" t="str">
        <f xml:space="preserve"> IF(T25=100%, 'Sources and Basis Breakdown'!J2,'Sources and Basis Breakdown'!I2)</f>
        <v>30% PVC for Acquisition
DDA/QCT Building(s)</v>
      </c>
      <c r="AE7" s="1675"/>
      <c r="AF7" s="1675"/>
      <c r="AG7" s="1675"/>
      <c r="AH7" s="1675"/>
      <c r="AI7" s="1675" t="str">
        <f>IF(T25=100%," ",'Sources and Basis Breakdown'!J2)</f>
        <v>30% PVC for Acquisition
NON-DDA/
NON-QCT Building(s)</v>
      </c>
      <c r="AJ7" s="1675"/>
      <c r="AK7" s="1675"/>
      <c r="AL7" s="1675"/>
      <c r="AM7" s="1675"/>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75"/>
      <c r="U8" s="1675"/>
      <c r="V8" s="1675"/>
      <c r="W8" s="1675"/>
      <c r="X8" s="1675"/>
      <c r="Y8" s="1675"/>
      <c r="Z8" s="1675"/>
      <c r="AA8" s="1675"/>
      <c r="AB8" s="1675"/>
      <c r="AC8" s="1675"/>
      <c r="AD8" s="1675"/>
      <c r="AE8" s="1675"/>
      <c r="AF8" s="1675"/>
      <c r="AG8" s="1675"/>
      <c r="AH8" s="1675"/>
      <c r="AI8" s="1675"/>
      <c r="AJ8" s="1675"/>
      <c r="AK8" s="1675"/>
      <c r="AL8" s="1675"/>
      <c r="AM8" s="1675"/>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3">
      <c r="A9" s="641"/>
      <c r="B9" s="649"/>
      <c r="C9" s="650"/>
      <c r="D9" s="650"/>
      <c r="E9" s="650"/>
      <c r="F9" s="650"/>
      <c r="G9" s="650"/>
      <c r="H9" s="650"/>
      <c r="I9" s="650"/>
      <c r="J9" s="650"/>
      <c r="K9" s="650"/>
      <c r="L9" s="650"/>
      <c r="M9" s="650"/>
      <c r="N9" s="650"/>
      <c r="O9" s="650"/>
      <c r="P9" s="650"/>
      <c r="Q9" s="650"/>
      <c r="R9" s="650"/>
      <c r="S9" s="650"/>
      <c r="T9" s="1675"/>
      <c r="U9" s="1675"/>
      <c r="V9" s="1675"/>
      <c r="W9" s="1675"/>
      <c r="X9" s="1675"/>
      <c r="Y9" s="1675"/>
      <c r="Z9" s="1675"/>
      <c r="AA9" s="1675"/>
      <c r="AB9" s="1675"/>
      <c r="AC9" s="1675"/>
      <c r="AD9" s="1675"/>
      <c r="AE9" s="1675"/>
      <c r="AF9" s="1675"/>
      <c r="AG9" s="1675"/>
      <c r="AH9" s="1675"/>
      <c r="AI9" s="1675"/>
      <c r="AJ9" s="1675"/>
      <c r="AK9" s="1675"/>
      <c r="AL9" s="1675"/>
      <c r="AM9" s="1675"/>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75" customHeight="1">
      <c r="A10" s="641"/>
      <c r="B10" s="651"/>
      <c r="C10" s="652"/>
      <c r="D10" s="652"/>
      <c r="E10" s="652"/>
      <c r="F10" s="652"/>
      <c r="G10" s="652"/>
      <c r="H10" s="652"/>
      <c r="I10" s="652"/>
      <c r="J10" s="652"/>
      <c r="K10" s="652"/>
      <c r="L10" s="652"/>
      <c r="M10" s="652"/>
      <c r="N10" s="652"/>
      <c r="O10" s="652"/>
      <c r="P10" s="652"/>
      <c r="Q10" s="652"/>
      <c r="R10" s="652"/>
      <c r="S10" s="652"/>
      <c r="T10" s="1675"/>
      <c r="U10" s="1675"/>
      <c r="V10" s="1675"/>
      <c r="W10" s="1675"/>
      <c r="X10" s="1675"/>
      <c r="Y10" s="1675"/>
      <c r="Z10" s="1675"/>
      <c r="AA10" s="1675"/>
      <c r="AB10" s="1675"/>
      <c r="AC10" s="1675"/>
      <c r="AD10" s="1675"/>
      <c r="AE10" s="1675"/>
      <c r="AF10" s="1675"/>
      <c r="AG10" s="1675"/>
      <c r="AH10" s="1675"/>
      <c r="AI10" s="1675"/>
      <c r="AJ10" s="1675"/>
      <c r="AK10" s="1675"/>
      <c r="AL10" s="1675"/>
      <c r="AM10" s="1675"/>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3">
      <c r="A11" s="641"/>
      <c r="B11" s="1644" t="s">
        <v>407</v>
      </c>
      <c r="C11" s="1645"/>
      <c r="D11" s="1645"/>
      <c r="E11" s="1645"/>
      <c r="F11" s="1645"/>
      <c r="G11" s="1645"/>
      <c r="H11" s="1645"/>
      <c r="I11" s="1645"/>
      <c r="J11" s="1645"/>
      <c r="K11" s="1645"/>
      <c r="L11" s="1645"/>
      <c r="M11" s="1645"/>
      <c r="N11" s="1645"/>
      <c r="O11" s="1645"/>
      <c r="P11" s="1645"/>
      <c r="Q11" s="1645"/>
      <c r="R11" s="1645"/>
      <c r="S11" s="1646"/>
      <c r="T11" s="1676">
        <f>IF('Sources and Basis Breakdown'!F107=0,'Sources and Basis Breakdown'!E107,'Sources and Basis Breakdown'!F107)</f>
        <v>26432462.399999999</v>
      </c>
      <c r="U11" s="1677"/>
      <c r="V11" s="1677"/>
      <c r="W11" s="1677"/>
      <c r="X11" s="1677"/>
      <c r="Y11" s="1676">
        <f>IF(Y7=" ",0,IF('Sources and Basis Breakdown'!G107+'Sources and Basis Breakdown'!F107='Sources and Basis Breakdown'!E107,'Sources and Basis Breakdown'!G107,0))</f>
        <v>0</v>
      </c>
      <c r="Z11" s="1677"/>
      <c r="AA11" s="1677"/>
      <c r="AB11" s="1677"/>
      <c r="AC11" s="1677"/>
      <c r="AD11" s="1677">
        <f>IF('Sources and Basis Breakdown'!I107=0,'Sources and Basis Breakdown'!H107,'Sources and Basis Breakdown'!I107)</f>
        <v>0</v>
      </c>
      <c r="AE11" s="1677"/>
      <c r="AF11" s="1677"/>
      <c r="AG11" s="1677"/>
      <c r="AH11" s="1677"/>
      <c r="AI11" s="1677">
        <f>IF(Y7=" ",0,IF('Sources and Basis Breakdown'!I107+'Sources and Basis Breakdown'!J107='Sources and Basis Breakdown'!H107,'Sources and Basis Breakdown'!J107,0))</f>
        <v>0</v>
      </c>
      <c r="AJ11" s="1677"/>
      <c r="AK11" s="1677"/>
      <c r="AL11" s="1677"/>
      <c r="AM11" s="1677"/>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3">
      <c r="A12" s="641"/>
      <c r="B12" s="1668" t="s">
        <v>544</v>
      </c>
      <c r="C12" s="1669"/>
      <c r="D12" s="1669"/>
      <c r="E12" s="1669"/>
      <c r="F12" s="1669"/>
      <c r="G12" s="1669"/>
      <c r="H12" s="1669"/>
      <c r="I12" s="1669"/>
      <c r="J12" s="1669"/>
      <c r="K12" s="1669"/>
      <c r="L12" s="1669"/>
      <c r="M12" s="1669"/>
      <c r="N12" s="1669"/>
      <c r="O12" s="1669"/>
      <c r="P12" s="1669"/>
      <c r="Q12" s="1669"/>
      <c r="R12" s="1669"/>
      <c r="S12" s="1670"/>
      <c r="T12" s="1678"/>
      <c r="U12" s="1679"/>
      <c r="V12" s="1679"/>
      <c r="W12" s="1679"/>
      <c r="X12" s="1680"/>
      <c r="Y12" s="1678"/>
      <c r="Z12" s="1679"/>
      <c r="AA12" s="1679"/>
      <c r="AB12" s="1679"/>
      <c r="AC12" s="1680"/>
      <c r="AD12" s="1678"/>
      <c r="AE12" s="1679"/>
      <c r="AF12" s="1679"/>
      <c r="AG12" s="1679"/>
      <c r="AH12" s="1680"/>
      <c r="AI12" s="1678"/>
      <c r="AJ12" s="1679"/>
      <c r="AK12" s="1679"/>
      <c r="AL12" s="1679"/>
      <c r="AM12" s="1680"/>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3">
      <c r="A13" s="641"/>
      <c r="B13" s="693"/>
      <c r="C13" s="1671" t="s">
        <v>545</v>
      </c>
      <c r="D13" s="1671"/>
      <c r="E13" s="1671"/>
      <c r="F13" s="1671"/>
      <c r="G13" s="1671"/>
      <c r="H13" s="1671"/>
      <c r="I13" s="1671"/>
      <c r="J13" s="1671"/>
      <c r="K13" s="1671"/>
      <c r="L13" s="1671"/>
      <c r="M13" s="1671"/>
      <c r="N13" s="1671"/>
      <c r="O13" s="1671"/>
      <c r="P13" s="1671"/>
      <c r="Q13" s="1671"/>
      <c r="R13" s="1671"/>
      <c r="S13" s="1672"/>
      <c r="T13" s="1681"/>
      <c r="U13" s="1682"/>
      <c r="V13" s="1682"/>
      <c r="W13" s="1682"/>
      <c r="X13" s="1682"/>
      <c r="Y13" s="1681"/>
      <c r="Z13" s="1682"/>
      <c r="AA13" s="1682"/>
      <c r="AB13" s="1682"/>
      <c r="AC13" s="1682"/>
      <c r="AD13" s="1682"/>
      <c r="AE13" s="1682"/>
      <c r="AF13" s="1682"/>
      <c r="AG13" s="1682"/>
      <c r="AH13" s="1682"/>
      <c r="AI13" s="1682"/>
      <c r="AJ13" s="1682"/>
      <c r="AK13" s="1682"/>
      <c r="AL13" s="1682"/>
      <c r="AM13" s="1682"/>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3">
      <c r="A14" s="641"/>
      <c r="B14" s="693"/>
      <c r="C14" s="1671" t="s">
        <v>546</v>
      </c>
      <c r="D14" s="1671"/>
      <c r="E14" s="1671"/>
      <c r="F14" s="1671"/>
      <c r="G14" s="1671"/>
      <c r="H14" s="1671"/>
      <c r="I14" s="1671"/>
      <c r="J14" s="1671"/>
      <c r="K14" s="1671"/>
      <c r="L14" s="1671"/>
      <c r="M14" s="1671"/>
      <c r="N14" s="1671"/>
      <c r="O14" s="1671"/>
      <c r="P14" s="1671"/>
      <c r="Q14" s="1671"/>
      <c r="R14" s="1671"/>
      <c r="S14" s="1672"/>
      <c r="T14" s="1635"/>
      <c r="U14" s="1636"/>
      <c r="V14" s="1636"/>
      <c r="W14" s="1636"/>
      <c r="X14" s="1636"/>
      <c r="Y14" s="1635"/>
      <c r="Z14" s="1636"/>
      <c r="AA14" s="1636"/>
      <c r="AB14" s="1636"/>
      <c r="AC14" s="1636"/>
      <c r="AD14" s="1636"/>
      <c r="AE14" s="1636"/>
      <c r="AF14" s="1636"/>
      <c r="AG14" s="1636"/>
      <c r="AH14" s="1636"/>
      <c r="AI14" s="1636"/>
      <c r="AJ14" s="1636"/>
      <c r="AK14" s="1636"/>
      <c r="AL14" s="1636"/>
      <c r="AM14" s="1636"/>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3">
      <c r="A15" s="641"/>
      <c r="B15" s="693"/>
      <c r="C15" s="1671" t="s">
        <v>547</v>
      </c>
      <c r="D15" s="1671"/>
      <c r="E15" s="1671"/>
      <c r="F15" s="1671"/>
      <c r="G15" s="1671"/>
      <c r="H15" s="1671"/>
      <c r="I15" s="1671"/>
      <c r="J15" s="1671"/>
      <c r="K15" s="1671"/>
      <c r="L15" s="1671"/>
      <c r="M15" s="1671"/>
      <c r="N15" s="1671"/>
      <c r="O15" s="1671"/>
      <c r="P15" s="1671"/>
      <c r="Q15" s="1671"/>
      <c r="R15" s="1671"/>
      <c r="S15" s="1672"/>
      <c r="T15" s="1635"/>
      <c r="U15" s="1636"/>
      <c r="V15" s="1636"/>
      <c r="W15" s="1636"/>
      <c r="X15" s="1636"/>
      <c r="Y15" s="1635"/>
      <c r="Z15" s="1636"/>
      <c r="AA15" s="1636"/>
      <c r="AB15" s="1636"/>
      <c r="AC15" s="1636"/>
      <c r="AD15" s="1636"/>
      <c r="AE15" s="1636"/>
      <c r="AF15" s="1636"/>
      <c r="AG15" s="1636"/>
      <c r="AH15" s="1636"/>
      <c r="AI15" s="1636"/>
      <c r="AJ15" s="1636"/>
      <c r="AK15" s="1636"/>
      <c r="AL15" s="1636"/>
      <c r="AM15" s="1636"/>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3">
      <c r="A16" s="641"/>
      <c r="B16" s="693"/>
      <c r="C16" s="1671" t="s">
        <v>888</v>
      </c>
      <c r="D16" s="1671"/>
      <c r="E16" s="1671"/>
      <c r="F16" s="1671"/>
      <c r="G16" s="1671"/>
      <c r="H16" s="1671"/>
      <c r="I16" s="1671"/>
      <c r="J16" s="1671"/>
      <c r="K16" s="1671"/>
      <c r="L16" s="1671"/>
      <c r="M16" s="1671"/>
      <c r="N16" s="1671"/>
      <c r="O16" s="1671"/>
      <c r="P16" s="1671"/>
      <c r="Q16" s="1671"/>
      <c r="R16" s="1671"/>
      <c r="S16" s="1672"/>
      <c r="T16" s="1635"/>
      <c r="U16" s="1636"/>
      <c r="V16" s="1636"/>
      <c r="W16" s="1636"/>
      <c r="X16" s="1636"/>
      <c r="Y16" s="1635"/>
      <c r="Z16" s="1636"/>
      <c r="AA16" s="1636"/>
      <c r="AB16" s="1636"/>
      <c r="AC16" s="1636"/>
      <c r="AD16" s="1636"/>
      <c r="AE16" s="1636"/>
      <c r="AF16" s="1636"/>
      <c r="AG16" s="1636"/>
      <c r="AH16" s="1636"/>
      <c r="AI16" s="1636"/>
      <c r="AJ16" s="1636"/>
      <c r="AK16" s="1636"/>
      <c r="AL16" s="1636"/>
      <c r="AM16" s="1636"/>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3">
      <c r="A17" s="641"/>
      <c r="B17" s="693"/>
      <c r="C17" s="1671" t="s">
        <v>548</v>
      </c>
      <c r="D17" s="1671"/>
      <c r="E17" s="1671"/>
      <c r="F17" s="1671"/>
      <c r="G17" s="1671"/>
      <c r="H17" s="1671"/>
      <c r="I17" s="1671"/>
      <c r="J17" s="1671"/>
      <c r="K17" s="1671"/>
      <c r="L17" s="1671"/>
      <c r="M17" s="1671"/>
      <c r="N17" s="1671"/>
      <c r="O17" s="1671"/>
      <c r="P17" s="1671"/>
      <c r="Q17" s="1671"/>
      <c r="R17" s="1671"/>
      <c r="S17" s="1672"/>
      <c r="T17" s="1635"/>
      <c r="U17" s="1636"/>
      <c r="V17" s="1636"/>
      <c r="W17" s="1636"/>
      <c r="X17" s="1636"/>
      <c r="Y17" s="1635"/>
      <c r="Z17" s="1636"/>
      <c r="AA17" s="1636"/>
      <c r="AB17" s="1636"/>
      <c r="AC17" s="1636"/>
      <c r="AD17" s="1636"/>
      <c r="AE17" s="1636"/>
      <c r="AF17" s="1636"/>
      <c r="AG17" s="1636"/>
      <c r="AH17" s="1636"/>
      <c r="AI17" s="1636"/>
      <c r="AJ17" s="1636"/>
      <c r="AK17" s="1636"/>
      <c r="AL17" s="1636"/>
      <c r="AM17" s="1636"/>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3">
      <c r="A18" s="641"/>
      <c r="B18" s="694"/>
      <c r="C18" s="1666" t="s">
        <v>1070</v>
      </c>
      <c r="D18" s="1666"/>
      <c r="E18" s="1666"/>
      <c r="F18" s="1666"/>
      <c r="G18" s="1666"/>
      <c r="H18" s="1666"/>
      <c r="I18" s="1666"/>
      <c r="J18" s="1666"/>
      <c r="K18" s="1666"/>
      <c r="L18" s="1666"/>
      <c r="M18" s="1666"/>
      <c r="N18" s="1666"/>
      <c r="O18" s="1666"/>
      <c r="P18" s="1666"/>
      <c r="Q18" s="1666"/>
      <c r="R18" s="1666"/>
      <c r="S18" s="1667"/>
      <c r="T18" s="1635"/>
      <c r="U18" s="1636"/>
      <c r="V18" s="1636"/>
      <c r="W18" s="1636"/>
      <c r="X18" s="1636"/>
      <c r="Y18" s="1635"/>
      <c r="Z18" s="1636"/>
      <c r="AA18" s="1636"/>
      <c r="AB18" s="1636"/>
      <c r="AC18" s="1636"/>
      <c r="AD18" s="1636"/>
      <c r="AE18" s="1636"/>
      <c r="AF18" s="1636"/>
      <c r="AG18" s="1636"/>
      <c r="AH18" s="1636"/>
      <c r="AI18" s="1636"/>
      <c r="AJ18" s="1636"/>
      <c r="AK18" s="1636"/>
      <c r="AL18" s="1636"/>
      <c r="AM18" s="1636"/>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3">
      <c r="A19" s="641"/>
      <c r="B19" s="694"/>
      <c r="C19" s="1666" t="s">
        <v>1070</v>
      </c>
      <c r="D19" s="1666"/>
      <c r="E19" s="1666"/>
      <c r="F19" s="1666"/>
      <c r="G19" s="1666"/>
      <c r="H19" s="1666"/>
      <c r="I19" s="1666"/>
      <c r="J19" s="1666"/>
      <c r="K19" s="1666"/>
      <c r="L19" s="1666"/>
      <c r="M19" s="1666"/>
      <c r="N19" s="1666"/>
      <c r="O19" s="1666"/>
      <c r="P19" s="1666"/>
      <c r="Q19" s="1666"/>
      <c r="R19" s="1666"/>
      <c r="S19" s="1667"/>
      <c r="T19" s="1635"/>
      <c r="U19" s="1636"/>
      <c r="V19" s="1636"/>
      <c r="W19" s="1636"/>
      <c r="X19" s="1636"/>
      <c r="Y19" s="1635"/>
      <c r="Z19" s="1636"/>
      <c r="AA19" s="1636"/>
      <c r="AB19" s="1636"/>
      <c r="AC19" s="1636"/>
      <c r="AD19" s="1636"/>
      <c r="AE19" s="1636"/>
      <c r="AF19" s="1636"/>
      <c r="AG19" s="1636"/>
      <c r="AH19" s="1636"/>
      <c r="AI19" s="1636"/>
      <c r="AJ19" s="1636"/>
      <c r="AK19" s="1636"/>
      <c r="AL19" s="1636"/>
      <c r="AM19" s="1636"/>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3">
      <c r="A20" s="641"/>
      <c r="B20" s="1644" t="s">
        <v>549</v>
      </c>
      <c r="C20" s="1645"/>
      <c r="D20" s="1645"/>
      <c r="E20" s="1645"/>
      <c r="F20" s="1645"/>
      <c r="G20" s="1645"/>
      <c r="H20" s="1645"/>
      <c r="I20" s="1645"/>
      <c r="J20" s="1645"/>
      <c r="K20" s="1645"/>
      <c r="L20" s="1645"/>
      <c r="M20" s="1645"/>
      <c r="N20" s="1645"/>
      <c r="O20" s="1645"/>
      <c r="P20" s="1645"/>
      <c r="Q20" s="1645"/>
      <c r="R20" s="1645"/>
      <c r="S20" s="1646"/>
      <c r="T20" s="1637">
        <f>SUM(T13:X19)</f>
        <v>0</v>
      </c>
      <c r="U20" s="1638"/>
      <c r="V20" s="1638"/>
      <c r="W20" s="1638"/>
      <c r="X20" s="1638"/>
      <c r="Y20" s="1637">
        <f>SUM(Y13:AC19)</f>
        <v>0</v>
      </c>
      <c r="Z20" s="1638"/>
      <c r="AA20" s="1638"/>
      <c r="AB20" s="1638"/>
      <c r="AC20" s="1638"/>
      <c r="AD20" s="1639">
        <f>SUM(AD13:AH19)</f>
        <v>0</v>
      </c>
      <c r="AE20" s="1640"/>
      <c r="AF20" s="1640"/>
      <c r="AG20" s="1640"/>
      <c r="AH20" s="1637"/>
      <c r="AI20" s="1639">
        <f>SUM(AI13:AM19)</f>
        <v>0</v>
      </c>
      <c r="AJ20" s="1640"/>
      <c r="AK20" s="1640"/>
      <c r="AL20" s="1640"/>
      <c r="AM20" s="1637"/>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3">
      <c r="A21" s="641"/>
      <c r="B21" s="1644" t="s">
        <v>1552</v>
      </c>
      <c r="C21" s="1645"/>
      <c r="D21" s="1645"/>
      <c r="E21" s="1645"/>
      <c r="F21" s="1645"/>
      <c r="G21" s="1645"/>
      <c r="H21" s="1645"/>
      <c r="I21" s="1645"/>
      <c r="J21" s="1645"/>
      <c r="K21" s="1645"/>
      <c r="L21" s="1645"/>
      <c r="M21" s="1645"/>
      <c r="N21" s="1645"/>
      <c r="O21" s="1645"/>
      <c r="P21" s="1645"/>
      <c r="Q21" s="1645"/>
      <c r="R21" s="1645"/>
      <c r="S21" s="1646"/>
      <c r="T21" s="1635"/>
      <c r="U21" s="1636"/>
      <c r="V21" s="1636"/>
      <c r="W21" s="1636"/>
      <c r="X21" s="1636"/>
      <c r="Y21" s="1635"/>
      <c r="Z21" s="1636"/>
      <c r="AA21" s="1636"/>
      <c r="AB21" s="1636"/>
      <c r="AC21" s="1636"/>
      <c r="AD21" s="1678"/>
      <c r="AE21" s="1679"/>
      <c r="AF21" s="1679"/>
      <c r="AG21" s="1679"/>
      <c r="AH21" s="1680"/>
      <c r="AI21" s="1678"/>
      <c r="AJ21" s="1679"/>
      <c r="AK21" s="1679"/>
      <c r="AL21" s="1679"/>
      <c r="AM21" s="1680"/>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3">
      <c r="A22" s="641"/>
      <c r="B22" s="1644" t="s">
        <v>550</v>
      </c>
      <c r="C22" s="1645"/>
      <c r="D22" s="1645"/>
      <c r="E22" s="1645"/>
      <c r="F22" s="1645"/>
      <c r="G22" s="1645"/>
      <c r="H22" s="1645"/>
      <c r="I22" s="1645"/>
      <c r="J22" s="1645"/>
      <c r="K22" s="1645"/>
      <c r="L22" s="1645"/>
      <c r="M22" s="1645"/>
      <c r="N22" s="1645"/>
      <c r="O22" s="1645"/>
      <c r="P22" s="1645"/>
      <c r="Q22" s="1645"/>
      <c r="R22" s="1645"/>
      <c r="S22" s="1646"/>
      <c r="T22" s="1690">
        <f>(T20+T21)*-1</f>
        <v>0</v>
      </c>
      <c r="U22" s="1691"/>
      <c r="V22" s="1691"/>
      <c r="W22" s="1691"/>
      <c r="X22" s="1691"/>
      <c r="Y22" s="1690">
        <f>(Y20+Y21)*-1</f>
        <v>0</v>
      </c>
      <c r="Z22" s="1691"/>
      <c r="AA22" s="1691"/>
      <c r="AB22" s="1691"/>
      <c r="AC22" s="1691"/>
      <c r="AD22" s="1692">
        <f>(AD20)*-1</f>
        <v>0</v>
      </c>
      <c r="AE22" s="1693"/>
      <c r="AF22" s="1693"/>
      <c r="AG22" s="1693"/>
      <c r="AH22" s="1690"/>
      <c r="AI22" s="1692">
        <f>(AI20)*-1</f>
        <v>0</v>
      </c>
      <c r="AJ22" s="1693"/>
      <c r="AK22" s="1693"/>
      <c r="AL22" s="1693"/>
      <c r="AM22" s="1690"/>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3">
      <c r="A23" s="642"/>
      <c r="B23" s="1647" t="s">
        <v>551</v>
      </c>
      <c r="C23" s="1648"/>
      <c r="D23" s="1648"/>
      <c r="E23" s="1648"/>
      <c r="F23" s="1648"/>
      <c r="G23" s="1648"/>
      <c r="H23" s="1648"/>
      <c r="I23" s="1648"/>
      <c r="J23" s="1648"/>
      <c r="K23" s="1648"/>
      <c r="L23" s="1648"/>
      <c r="M23" s="1648"/>
      <c r="N23" s="1648"/>
      <c r="O23" s="1648"/>
      <c r="P23" s="1648"/>
      <c r="Q23" s="1648"/>
      <c r="R23" s="1648"/>
      <c r="S23" s="1649"/>
      <c r="T23" s="1637">
        <f>T11+T22</f>
        <v>26432462.399999999</v>
      </c>
      <c r="U23" s="1638"/>
      <c r="V23" s="1638"/>
      <c r="W23" s="1638"/>
      <c r="X23" s="1638"/>
      <c r="Y23" s="1637">
        <f>Y11+Y22</f>
        <v>0</v>
      </c>
      <c r="Z23" s="1638"/>
      <c r="AA23" s="1638"/>
      <c r="AB23" s="1638"/>
      <c r="AC23" s="1638"/>
      <c r="AD23" s="1637">
        <f>AD11+AD22</f>
        <v>0</v>
      </c>
      <c r="AE23" s="1638"/>
      <c r="AF23" s="1638"/>
      <c r="AG23" s="1638"/>
      <c r="AH23" s="1638"/>
      <c r="AI23" s="1637">
        <f>AI11+AI22</f>
        <v>0</v>
      </c>
      <c r="AJ23" s="1638"/>
      <c r="AK23" s="1638"/>
      <c r="AL23" s="1638"/>
      <c r="AM23" s="1638"/>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3">
      <c r="A24" s="641"/>
      <c r="B24" s="1644" t="s">
        <v>1071</v>
      </c>
      <c r="C24" s="1645"/>
      <c r="D24" s="1645"/>
      <c r="E24" s="1645"/>
      <c r="F24" s="1645"/>
      <c r="G24" s="1645"/>
      <c r="H24" s="1645"/>
      <c r="I24" s="1645"/>
      <c r="J24" s="1645"/>
      <c r="K24" s="1645"/>
      <c r="L24" s="1645"/>
      <c r="M24" s="1645"/>
      <c r="N24" s="1645"/>
      <c r="O24" s="1645"/>
      <c r="P24" s="1645"/>
      <c r="Q24" s="1645"/>
      <c r="R24" s="1645"/>
      <c r="S24" s="1646"/>
      <c r="T24" s="1639">
        <f>Application!AD1004</f>
        <v>55073156.460000001</v>
      </c>
      <c r="U24" s="1640"/>
      <c r="V24" s="1640"/>
      <c r="W24" s="1640"/>
      <c r="X24" s="1640"/>
      <c r="Y24" s="1640"/>
      <c r="Z24" s="1640"/>
      <c r="AA24" s="1640"/>
      <c r="AB24" s="1640"/>
      <c r="AC24" s="1640"/>
      <c r="AD24" s="1640"/>
      <c r="AE24" s="1640"/>
      <c r="AF24" s="1640"/>
      <c r="AG24" s="1640"/>
      <c r="AH24" s="1640"/>
      <c r="AI24" s="1640"/>
      <c r="AJ24" s="1640"/>
      <c r="AK24" s="1640"/>
      <c r="AL24" s="1640"/>
      <c r="AM24" s="1637"/>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3">
      <c r="A25" s="641"/>
      <c r="B25" s="1652" t="s">
        <v>1553</v>
      </c>
      <c r="C25" s="1653"/>
      <c r="D25" s="1653"/>
      <c r="E25" s="1653"/>
      <c r="F25" s="1653"/>
      <c r="G25" s="1653"/>
      <c r="H25" s="1653"/>
      <c r="I25" s="1653"/>
      <c r="J25" s="1653"/>
      <c r="K25" s="1653"/>
      <c r="L25" s="1653"/>
      <c r="M25" s="1653"/>
      <c r="N25" s="1653"/>
      <c r="O25" s="1653"/>
      <c r="P25" s="1653"/>
      <c r="Q25" s="1653"/>
      <c r="R25" s="1653"/>
      <c r="S25" s="1654"/>
      <c r="T25" s="1685">
        <f>IF(OR(Application!T196="yes",Application!T195="yes"),1.3,1)</f>
        <v>1.3</v>
      </c>
      <c r="U25" s="1686"/>
      <c r="V25" s="1686"/>
      <c r="W25" s="1686"/>
      <c r="X25" s="1686"/>
      <c r="Y25" s="1685">
        <v>1</v>
      </c>
      <c r="Z25" s="1686"/>
      <c r="AA25" s="1686"/>
      <c r="AB25" s="1686"/>
      <c r="AC25" s="1686"/>
      <c r="AD25" s="1685">
        <v>1</v>
      </c>
      <c r="AE25" s="1686"/>
      <c r="AF25" s="1686"/>
      <c r="AG25" s="1686"/>
      <c r="AH25" s="1687"/>
      <c r="AI25" s="1685">
        <v>1</v>
      </c>
      <c r="AJ25" s="1686"/>
      <c r="AK25" s="1686"/>
      <c r="AL25" s="1686"/>
      <c r="AM25" s="1687"/>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3">
      <c r="A26" s="641"/>
      <c r="B26" s="1644" t="s">
        <v>552</v>
      </c>
      <c r="C26" s="1645"/>
      <c r="D26" s="1645"/>
      <c r="E26" s="1645"/>
      <c r="F26" s="1645"/>
      <c r="G26" s="1645"/>
      <c r="H26" s="1645"/>
      <c r="I26" s="1645"/>
      <c r="J26" s="1645"/>
      <c r="K26" s="1645"/>
      <c r="L26" s="1645"/>
      <c r="M26" s="1645"/>
      <c r="N26" s="1645"/>
      <c r="O26" s="1645"/>
      <c r="P26" s="1645"/>
      <c r="Q26" s="1645"/>
      <c r="R26" s="1645"/>
      <c r="S26" s="1646"/>
      <c r="T26" s="1688">
        <f>T23*T25</f>
        <v>34362201.119999997</v>
      </c>
      <c r="U26" s="1689"/>
      <c r="V26" s="1689"/>
      <c r="W26" s="1689"/>
      <c r="X26" s="1689"/>
      <c r="Y26" s="1688">
        <f>Y23*Y25</f>
        <v>0</v>
      </c>
      <c r="Z26" s="1689"/>
      <c r="AA26" s="1689"/>
      <c r="AB26" s="1689"/>
      <c r="AC26" s="1689"/>
      <c r="AD26" s="1688">
        <f>AD23*AD25</f>
        <v>0</v>
      </c>
      <c r="AE26" s="1689"/>
      <c r="AF26" s="1689"/>
      <c r="AG26" s="1689"/>
      <c r="AH26" s="1689"/>
      <c r="AI26" s="1688">
        <f>AI23*AI25</f>
        <v>0</v>
      </c>
      <c r="AJ26" s="1689"/>
      <c r="AK26" s="1689"/>
      <c r="AL26" s="1689"/>
      <c r="AM26" s="1689"/>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3">
      <c r="A27" s="653"/>
      <c r="B27" s="1655" t="s">
        <v>461</v>
      </c>
      <c r="C27" s="1656"/>
      <c r="D27" s="1656"/>
      <c r="E27" s="1656"/>
      <c r="F27" s="1656"/>
      <c r="G27" s="1656"/>
      <c r="H27" s="1656"/>
      <c r="I27" s="1656"/>
      <c r="J27" s="1656"/>
      <c r="K27" s="1656"/>
      <c r="L27" s="1656"/>
      <c r="M27" s="1656"/>
      <c r="N27" s="1656"/>
      <c r="O27" s="1656"/>
      <c r="P27" s="1656"/>
      <c r="Q27" s="1656"/>
      <c r="R27" s="1656"/>
      <c r="S27" s="1657"/>
      <c r="T27" s="1683">
        <f>Application!$AG$432</f>
        <v>1</v>
      </c>
      <c r="U27" s="1684"/>
      <c r="V27" s="1684"/>
      <c r="W27" s="1684"/>
      <c r="X27" s="1684"/>
      <c r="Y27" s="1683">
        <f>Application!$AG$432</f>
        <v>1</v>
      </c>
      <c r="Z27" s="1684"/>
      <c r="AA27" s="1684"/>
      <c r="AB27" s="1684"/>
      <c r="AC27" s="1684"/>
      <c r="AD27" s="1683">
        <f>Application!$AG$432</f>
        <v>1</v>
      </c>
      <c r="AE27" s="1684"/>
      <c r="AF27" s="1684"/>
      <c r="AG27" s="1684"/>
      <c r="AH27" s="1684"/>
      <c r="AI27" s="1683">
        <f>Application!$AG$432</f>
        <v>1</v>
      </c>
      <c r="AJ27" s="1684"/>
      <c r="AK27" s="1684"/>
      <c r="AL27" s="1684"/>
      <c r="AM27" s="1684"/>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44" t="s">
        <v>553</v>
      </c>
      <c r="C28" s="1645"/>
      <c r="D28" s="1645"/>
      <c r="E28" s="1645"/>
      <c r="F28" s="1645"/>
      <c r="G28" s="1645"/>
      <c r="H28" s="1645"/>
      <c r="I28" s="1645"/>
      <c r="J28" s="1645"/>
      <c r="K28" s="1645"/>
      <c r="L28" s="1645"/>
      <c r="M28" s="1645"/>
      <c r="N28" s="1645"/>
      <c r="O28" s="1645"/>
      <c r="P28" s="1645"/>
      <c r="Q28" s="1645"/>
      <c r="R28" s="1645"/>
      <c r="S28" s="1646"/>
      <c r="T28" s="1658">
        <f>IF(ISERROR((T26*T27)),0,(T26*T27))</f>
        <v>34362201.119999997</v>
      </c>
      <c r="U28" s="1659"/>
      <c r="V28" s="1659"/>
      <c r="W28" s="1659"/>
      <c r="X28" s="1659"/>
      <c r="Y28" s="1658">
        <f>IF(ISERROR((Y26*Y27)),0,(Y26*Y27))</f>
        <v>0</v>
      </c>
      <c r="Z28" s="1659"/>
      <c r="AA28" s="1659"/>
      <c r="AB28" s="1659"/>
      <c r="AC28" s="1659"/>
      <c r="AD28" s="1658">
        <f>IF(ISERROR((AD26*AD27)),0,(AD26*AD27))</f>
        <v>0</v>
      </c>
      <c r="AE28" s="1659"/>
      <c r="AF28" s="1659"/>
      <c r="AG28" s="1659"/>
      <c r="AH28" s="1659"/>
      <c r="AI28" s="1658">
        <f>IF(ISERROR((AI26*AI27)),0,(AI26*AI27))</f>
        <v>0</v>
      </c>
      <c r="AJ28" s="1659"/>
      <c r="AK28" s="1659"/>
      <c r="AL28" s="1659"/>
      <c r="AM28" s="1659"/>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3">
      <c r="A29" s="641"/>
      <c r="B29" s="1644" t="s">
        <v>570</v>
      </c>
      <c r="C29" s="1645"/>
      <c r="D29" s="1645"/>
      <c r="E29" s="1645"/>
      <c r="F29" s="1645"/>
      <c r="G29" s="1645"/>
      <c r="H29" s="1645"/>
      <c r="I29" s="1645"/>
      <c r="J29" s="1645"/>
      <c r="K29" s="1645"/>
      <c r="L29" s="1645"/>
      <c r="M29" s="1645"/>
      <c r="N29" s="1645"/>
      <c r="O29" s="1645"/>
      <c r="P29" s="1645"/>
      <c r="Q29" s="1645"/>
      <c r="R29" s="1645"/>
      <c r="S29" s="1646"/>
      <c r="T29" s="1639">
        <f>T28+Y28+AD28+AI28</f>
        <v>34362201.119999997</v>
      </c>
      <c r="U29" s="1640"/>
      <c r="V29" s="1640"/>
      <c r="W29" s="1640"/>
      <c r="X29" s="1640"/>
      <c r="Y29" s="1640"/>
      <c r="Z29" s="1640"/>
      <c r="AA29" s="1640"/>
      <c r="AB29" s="1640"/>
      <c r="AC29" s="1640"/>
      <c r="AD29" s="1640"/>
      <c r="AE29" s="1640"/>
      <c r="AF29" s="1640"/>
      <c r="AG29" s="1640"/>
      <c r="AH29" s="1640"/>
      <c r="AI29" s="1640"/>
      <c r="AJ29" s="1640"/>
      <c r="AK29" s="1640"/>
      <c r="AL29" s="1640"/>
      <c r="AM29" s="1637"/>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50" t="s">
        <v>1557</v>
      </c>
      <c r="C30" s="1650"/>
      <c r="D30" s="1650"/>
      <c r="E30" s="1650"/>
      <c r="F30" s="1650"/>
      <c r="G30" s="1650"/>
      <c r="H30" s="1650"/>
      <c r="I30" s="1650"/>
      <c r="J30" s="1650"/>
      <c r="K30" s="1650"/>
      <c r="L30" s="1650"/>
      <c r="M30" s="1650"/>
      <c r="N30" s="1650"/>
      <c r="O30" s="1650"/>
      <c r="P30" s="1650"/>
      <c r="Q30" s="1650"/>
      <c r="R30" s="1650"/>
      <c r="S30" s="1650"/>
      <c r="T30" s="1650"/>
      <c r="U30" s="1650"/>
      <c r="V30" s="1650"/>
      <c r="W30" s="1650"/>
      <c r="X30" s="1650"/>
      <c r="Y30" s="1650"/>
      <c r="Z30" s="1650"/>
      <c r="AA30" s="1650"/>
      <c r="AB30" s="1650"/>
      <c r="AC30" s="1650"/>
      <c r="AD30" s="1650"/>
      <c r="AE30" s="1650"/>
      <c r="AF30" s="1650"/>
      <c r="AG30" s="1650"/>
      <c r="AH30" s="1650"/>
      <c r="AI30" s="1650"/>
      <c r="AJ30" s="1650"/>
      <c r="AK30" s="1650"/>
      <c r="AL30" s="1650"/>
      <c r="AM30" s="1650"/>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50" t="s">
        <v>1554</v>
      </c>
      <c r="C31" s="1650"/>
      <c r="D31" s="1650"/>
      <c r="E31" s="1650"/>
      <c r="F31" s="1650"/>
      <c r="G31" s="1650"/>
      <c r="H31" s="1650"/>
      <c r="I31" s="1650"/>
      <c r="J31" s="1650"/>
      <c r="K31" s="1650"/>
      <c r="L31" s="1650"/>
      <c r="M31" s="1650"/>
      <c r="N31" s="1650"/>
      <c r="O31" s="1650"/>
      <c r="P31" s="1650"/>
      <c r="Q31" s="1650"/>
      <c r="R31" s="1650"/>
      <c r="S31" s="1650"/>
      <c r="T31" s="1650"/>
      <c r="U31" s="1650"/>
      <c r="V31" s="1650"/>
      <c r="W31" s="1650"/>
      <c r="X31" s="1650"/>
      <c r="Y31" s="1650"/>
      <c r="Z31" s="1650"/>
      <c r="AA31" s="1650"/>
      <c r="AB31" s="1650"/>
      <c r="AC31" s="1650"/>
      <c r="AD31" s="1650"/>
      <c r="AE31" s="1650"/>
      <c r="AF31" s="1650"/>
      <c r="AG31" s="1650"/>
      <c r="AH31" s="1650"/>
      <c r="AI31" s="1650"/>
      <c r="AJ31" s="1650"/>
      <c r="AK31" s="1650"/>
      <c r="AL31" s="1650"/>
      <c r="AM31" s="1650"/>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3">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3">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3">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3">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75" t="s">
        <v>1387</v>
      </c>
      <c r="Z35" s="1675"/>
      <c r="AA35" s="1675"/>
      <c r="AB35" s="1675"/>
      <c r="AC35" s="1675"/>
      <c r="AD35" s="1707" t="s">
        <v>394</v>
      </c>
      <c r="AE35" s="1707"/>
      <c r="AF35" s="1707"/>
      <c r="AG35" s="1707"/>
      <c r="AH35" s="1707"/>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75"/>
      <c r="Z36" s="1675"/>
      <c r="AA36" s="1675"/>
      <c r="AB36" s="1675"/>
      <c r="AC36" s="1675"/>
      <c r="AD36" s="1707"/>
      <c r="AE36" s="1707"/>
      <c r="AF36" s="1707"/>
      <c r="AG36" s="1707"/>
      <c r="AH36" s="1707"/>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3">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75"/>
      <c r="Z37" s="1675"/>
      <c r="AA37" s="1675"/>
      <c r="AB37" s="1675"/>
      <c r="AC37" s="1675"/>
      <c r="AD37" s="1707"/>
      <c r="AE37" s="1707"/>
      <c r="AF37" s="1707"/>
      <c r="AG37" s="1707"/>
      <c r="AH37" s="1707"/>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44" t="s">
        <v>553</v>
      </c>
      <c r="C38" s="1645"/>
      <c r="D38" s="1645"/>
      <c r="E38" s="1645"/>
      <c r="F38" s="1645"/>
      <c r="G38" s="1645"/>
      <c r="H38" s="1645"/>
      <c r="I38" s="1645"/>
      <c r="J38" s="1645"/>
      <c r="K38" s="1645"/>
      <c r="L38" s="1645"/>
      <c r="M38" s="1645"/>
      <c r="N38" s="1645"/>
      <c r="O38" s="1645"/>
      <c r="P38" s="1645"/>
      <c r="Q38" s="1645"/>
      <c r="R38" s="1645"/>
      <c r="S38" s="1645"/>
      <c r="T38" s="1645"/>
      <c r="U38" s="1645"/>
      <c r="V38" s="1645"/>
      <c r="W38" s="1645"/>
      <c r="X38" s="1646"/>
      <c r="Y38" s="1638">
        <f>IF(T24&gt;=(T23+Y23+AD23+AI23),T28+Y28,0)</f>
        <v>34362201.119999997</v>
      </c>
      <c r="Z38" s="1638"/>
      <c r="AA38" s="1638"/>
      <c r="AB38" s="1638"/>
      <c r="AC38" s="1638"/>
      <c r="AD38" s="1638">
        <f>IF(T24&gt;=(T23+Y23+AD23+AI23),AD28+AI28,0)</f>
        <v>0</v>
      </c>
      <c r="AE38" s="1638"/>
      <c r="AF38" s="1638"/>
      <c r="AG38" s="1638"/>
      <c r="AH38" s="1638"/>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3">
      <c r="A39" s="641"/>
      <c r="B39" s="1644" t="s">
        <v>1555</v>
      </c>
      <c r="C39" s="1645"/>
      <c r="D39" s="1645"/>
      <c r="E39" s="1645"/>
      <c r="F39" s="1645"/>
      <c r="G39" s="1645"/>
      <c r="H39" s="1645"/>
      <c r="I39" s="1645"/>
      <c r="J39" s="1645"/>
      <c r="K39" s="1645"/>
      <c r="L39" s="1645"/>
      <c r="M39" s="1645"/>
      <c r="N39" s="1645"/>
      <c r="O39" s="1645"/>
      <c r="P39" s="1645"/>
      <c r="Q39" s="1645"/>
      <c r="R39" s="1645"/>
      <c r="S39" s="1645"/>
      <c r="T39" s="1645"/>
      <c r="U39" s="1645"/>
      <c r="V39" s="1645"/>
      <c r="W39" s="1645"/>
      <c r="X39" s="1646"/>
      <c r="Y39" s="1708">
        <v>3.2399999999999998E-2</v>
      </c>
      <c r="Z39" s="1708"/>
      <c r="AA39" s="1708"/>
      <c r="AB39" s="1708"/>
      <c r="AC39" s="1708"/>
      <c r="AD39" s="1708">
        <v>3.2399999999999998E-2</v>
      </c>
      <c r="AE39" s="1708"/>
      <c r="AF39" s="1708"/>
      <c r="AG39" s="1708"/>
      <c r="AH39" s="1708"/>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44" t="s">
        <v>693</v>
      </c>
      <c r="C40" s="1645"/>
      <c r="D40" s="1645"/>
      <c r="E40" s="1645"/>
      <c r="F40" s="1645"/>
      <c r="G40" s="1645"/>
      <c r="H40" s="1645"/>
      <c r="I40" s="1645"/>
      <c r="J40" s="1645"/>
      <c r="K40" s="1645"/>
      <c r="L40" s="1645"/>
      <c r="M40" s="1645"/>
      <c r="N40" s="1645"/>
      <c r="O40" s="1645"/>
      <c r="P40" s="1645"/>
      <c r="Q40" s="1645"/>
      <c r="R40" s="1645"/>
      <c r="S40" s="1645"/>
      <c r="T40" s="1645"/>
      <c r="U40" s="1645"/>
      <c r="V40" s="1645"/>
      <c r="W40" s="1645"/>
      <c r="X40" s="1646"/>
      <c r="Y40" s="1638">
        <f>ROUND(Y38*Y39,0)</f>
        <v>1113335</v>
      </c>
      <c r="Z40" s="1638"/>
      <c r="AA40" s="1638"/>
      <c r="AB40" s="1638"/>
      <c r="AC40" s="1638"/>
      <c r="AD40" s="1637">
        <f>ROUND(AD38*AD39,0)</f>
        <v>0</v>
      </c>
      <c r="AE40" s="1638"/>
      <c r="AF40" s="1638"/>
      <c r="AG40" s="1638"/>
      <c r="AH40" s="1638"/>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3">
      <c r="A41" s="641"/>
      <c r="B41" s="1644" t="s">
        <v>694</v>
      </c>
      <c r="C41" s="1645"/>
      <c r="D41" s="1645"/>
      <c r="E41" s="1645"/>
      <c r="F41" s="1645"/>
      <c r="G41" s="1645"/>
      <c r="H41" s="1645"/>
      <c r="I41" s="1645"/>
      <c r="J41" s="1645"/>
      <c r="K41" s="1645"/>
      <c r="L41" s="1645"/>
      <c r="M41" s="1645"/>
      <c r="N41" s="1645"/>
      <c r="O41" s="1645"/>
      <c r="P41" s="1645"/>
      <c r="Q41" s="1645"/>
      <c r="R41" s="1645"/>
      <c r="S41" s="1645"/>
      <c r="T41" s="1645"/>
      <c r="U41" s="1645"/>
      <c r="V41" s="1645"/>
      <c r="W41" s="1645"/>
      <c r="X41" s="1646"/>
      <c r="Y41" s="1660">
        <f>Y40+AD40</f>
        <v>1113335</v>
      </c>
      <c r="Z41" s="1661"/>
      <c r="AA41" s="1661"/>
      <c r="AB41" s="1661"/>
      <c r="AC41" s="1661"/>
      <c r="AD41" s="1661"/>
      <c r="AE41" s="1661"/>
      <c r="AF41" s="1661"/>
      <c r="AG41" s="1661"/>
      <c r="AH41" s="1662"/>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51" t="s">
        <v>1556</v>
      </c>
      <c r="C42" s="1651"/>
      <c r="D42" s="1651"/>
      <c r="E42" s="1651"/>
      <c r="F42" s="1651"/>
      <c r="G42" s="1651"/>
      <c r="H42" s="1651"/>
      <c r="I42" s="1651"/>
      <c r="J42" s="1651"/>
      <c r="K42" s="1651"/>
      <c r="L42" s="1651"/>
      <c r="M42" s="1651"/>
      <c r="N42" s="1651"/>
      <c r="O42" s="1651"/>
      <c r="P42" s="1651"/>
      <c r="Q42" s="1651"/>
      <c r="R42" s="1651"/>
      <c r="S42" s="1651"/>
      <c r="T42" s="1651"/>
      <c r="U42" s="1651"/>
      <c r="V42" s="1651"/>
      <c r="W42" s="1651"/>
      <c r="X42" s="1651"/>
      <c r="Y42" s="1651"/>
      <c r="Z42" s="1651"/>
      <c r="AA42" s="1651"/>
      <c r="AB42" s="1651"/>
      <c r="AC42" s="1651"/>
      <c r="AD42" s="1651"/>
      <c r="AE42" s="1651"/>
      <c r="AF42" s="1651"/>
      <c r="AG42" s="1651"/>
      <c r="AH42" s="1651"/>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3">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4" thickBot="1">
      <c r="A44" s="1642" t="s">
        <v>1587</v>
      </c>
      <c r="B44" s="1642"/>
      <c r="C44" s="1642"/>
      <c r="D44" s="1642"/>
      <c r="E44" s="1642"/>
      <c r="F44" s="1642"/>
      <c r="G44" s="1642"/>
      <c r="H44" s="1642"/>
      <c r="I44" s="1642"/>
      <c r="J44" s="1642"/>
      <c r="K44" s="1642"/>
      <c r="L44" s="1642"/>
      <c r="M44" s="1642"/>
      <c r="N44" s="1642"/>
      <c r="O44" s="1642"/>
      <c r="P44" s="1642"/>
      <c r="Q44" s="1642"/>
      <c r="R44" s="1642"/>
      <c r="S44" s="1642"/>
      <c r="T44" s="1642"/>
      <c r="U44" s="1642"/>
      <c r="V44" s="1642"/>
      <c r="W44" s="1642"/>
      <c r="X44" s="1642"/>
      <c r="Y44" s="1642"/>
      <c r="Z44" s="1642"/>
      <c r="AA44" s="1642"/>
      <c r="AB44" s="1642"/>
      <c r="AC44" s="1642"/>
      <c r="AD44" s="1642"/>
      <c r="AE44" s="1642"/>
      <c r="AF44" s="1642"/>
      <c r="AG44" s="1642"/>
      <c r="AH44" s="1642"/>
      <c r="AI44" s="1642"/>
      <c r="AJ44" s="1642"/>
      <c r="AK44" s="1642"/>
      <c r="AL44" s="1642"/>
      <c r="AM44" s="1642"/>
      <c r="AN44" s="1642"/>
      <c r="AO44" s="1642"/>
      <c r="AP44" s="1642"/>
      <c r="AQ44" s="1642"/>
      <c r="AR44" s="1642"/>
      <c r="AS44" s="1642"/>
      <c r="AT44" s="1642"/>
      <c r="AU44" s="1642"/>
      <c r="AV44" s="1642"/>
      <c r="AW44" s="1642"/>
      <c r="AX44" s="1642"/>
      <c r="AY44" s="1642"/>
      <c r="AZ44" s="1642"/>
      <c r="BA44" s="1642"/>
      <c r="BB44" s="1642"/>
      <c r="BC44" s="1642"/>
      <c r="BD44" s="1642"/>
      <c r="BE44" s="1642"/>
      <c r="BF44" s="1642"/>
      <c r="BG44" s="1642"/>
      <c r="BH44" s="1642"/>
      <c r="BI44" s="1642"/>
      <c r="BJ44" s="1642"/>
      <c r="BK44" s="1642"/>
      <c r="BL44" s="1642"/>
      <c r="BM44" s="1642"/>
      <c r="BN44" s="1642"/>
      <c r="BO44" s="1642"/>
      <c r="BP44" s="1642"/>
      <c r="BQ44" s="1642"/>
      <c r="BR44" s="1642"/>
      <c r="BS44" s="1642"/>
      <c r="BT44" s="1642"/>
      <c r="BU44" s="1642"/>
      <c r="BV44" s="1642"/>
      <c r="BW44" s="1642"/>
      <c r="BX44" s="1642"/>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3">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3">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63">
        <f>'Sources and Uses Budget'!B105-'Sources and Uses Budget'!B15</f>
        <v>29076952.799999997</v>
      </c>
      <c r="AC47" s="1664"/>
      <c r="AD47" s="1664"/>
      <c r="AE47" s="1664"/>
      <c r="AF47" s="1665"/>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63">
        <f>Application!AG630-MIN('Sources and Uses Budget'!B15,Application!AG390)</f>
        <v>14482086.4</v>
      </c>
      <c r="AC48" s="1664"/>
      <c r="AD48" s="1664"/>
      <c r="AE48" s="1664"/>
      <c r="AF48" s="1665"/>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3">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63">
        <f>AB47-AB48</f>
        <v>14594866.399999997</v>
      </c>
      <c r="AC49" s="1664"/>
      <c r="AD49" s="1664"/>
      <c r="AE49" s="1664"/>
      <c r="AF49" s="1665"/>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3">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700">
        <f>10690234/11133353</f>
        <v>0.9601989625227908</v>
      </c>
      <c r="AC50" s="1701"/>
      <c r="AD50" s="1701"/>
      <c r="AE50" s="1701"/>
      <c r="AF50" s="1702"/>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703" t="s">
        <v>1183</v>
      </c>
      <c r="F51" s="1703"/>
      <c r="G51" s="1703"/>
      <c r="H51" s="1703"/>
      <c r="I51" s="1703"/>
      <c r="J51" s="1703"/>
      <c r="K51" s="1703"/>
      <c r="L51" s="1703"/>
      <c r="M51" s="1703"/>
      <c r="N51" s="1703"/>
      <c r="O51" s="1703"/>
      <c r="P51" s="1703"/>
      <c r="Q51" s="1703"/>
      <c r="R51" s="1703"/>
      <c r="S51" s="1703"/>
      <c r="T51" s="1703"/>
      <c r="U51" s="1703"/>
      <c r="V51" s="1703"/>
      <c r="W51" s="1703"/>
      <c r="X51" s="1703"/>
      <c r="Y51" s="1703"/>
      <c r="Z51" s="1703"/>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703"/>
      <c r="F52" s="1703"/>
      <c r="G52" s="1703"/>
      <c r="H52" s="1703"/>
      <c r="I52" s="1703"/>
      <c r="J52" s="1703"/>
      <c r="K52" s="1703"/>
      <c r="L52" s="1703"/>
      <c r="M52" s="1703"/>
      <c r="N52" s="1703"/>
      <c r="O52" s="1703"/>
      <c r="P52" s="1703"/>
      <c r="Q52" s="1703"/>
      <c r="R52" s="1703"/>
      <c r="S52" s="1703"/>
      <c r="T52" s="1703"/>
      <c r="U52" s="1703"/>
      <c r="V52" s="1703"/>
      <c r="W52" s="1703"/>
      <c r="X52" s="1703"/>
      <c r="Y52" s="1703"/>
      <c r="Z52" s="1703"/>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63">
        <f>ROUND(IF(ISERROR((AB49/AB50)),0,(AB49/AB50)),0)</f>
        <v>15199836</v>
      </c>
      <c r="AC54" s="1664"/>
      <c r="AD54" s="1664"/>
      <c r="AE54" s="1664"/>
      <c r="AF54" s="1665"/>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63">
        <f>(AB54/10)</f>
        <v>1519983.6</v>
      </c>
      <c r="AC55" s="1664"/>
      <c r="AD55" s="1664"/>
      <c r="AE55" s="1664"/>
      <c r="AF55" s="1665"/>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3">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704">
        <f>(IF((Y41&lt;AB55),Y41,AB55))</f>
        <v>1113335</v>
      </c>
      <c r="AC56" s="1705"/>
      <c r="AD56" s="1705"/>
      <c r="AE56" s="1705"/>
      <c r="AF56" s="1706"/>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3">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63">
        <f>ROUND((10*AB56*AB50),0)</f>
        <v>10690231</v>
      </c>
      <c r="AC57" s="1664"/>
      <c r="AD57" s="1664"/>
      <c r="AE57" s="1664"/>
      <c r="AF57" s="1665"/>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3">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94">
        <f>AB49-AB57</f>
        <v>3904635.3999999966</v>
      </c>
      <c r="AC59" s="1694"/>
      <c r="AD59" s="1694"/>
      <c r="AE59" s="1694"/>
      <c r="AF59" s="1694"/>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4" thickBot="1">
      <c r="A61" s="1642" t="str">
        <f>IF(Application!AF204="yes","Farmworker State Credit", "$500M State Credit" )</f>
        <v>$500M State Credit</v>
      </c>
      <c r="B61" s="1642"/>
      <c r="C61" s="1642"/>
      <c r="D61" s="1642"/>
      <c r="E61" s="1642"/>
      <c r="F61" s="1642"/>
      <c r="G61" s="1642"/>
      <c r="H61" s="1642"/>
      <c r="I61" s="1642"/>
      <c r="J61" s="1642"/>
      <c r="K61" s="1642"/>
      <c r="L61" s="1642"/>
      <c r="M61" s="1642"/>
      <c r="N61" s="1642"/>
      <c r="O61" s="1642"/>
      <c r="P61" s="1642"/>
      <c r="Q61" s="1642"/>
      <c r="R61" s="1642"/>
      <c r="S61" s="1642"/>
      <c r="T61" s="1642"/>
      <c r="U61" s="1642"/>
      <c r="V61" s="1642"/>
      <c r="W61" s="1642"/>
      <c r="X61" s="1642"/>
      <c r="Y61" s="1642"/>
      <c r="Z61" s="1642"/>
      <c r="AA61" s="1642"/>
      <c r="AB61" s="1642"/>
      <c r="AC61" s="1642"/>
      <c r="AD61" s="1642"/>
      <c r="AE61" s="1642"/>
      <c r="AF61" s="1642"/>
      <c r="AG61" s="1642"/>
      <c r="AH61" s="1642"/>
      <c r="AI61" s="1642"/>
      <c r="AJ61" s="1642"/>
      <c r="AK61" s="1642"/>
      <c r="AL61" s="1642"/>
      <c r="AM61" s="1642"/>
      <c r="AN61" s="1642"/>
      <c r="AO61" s="1642"/>
      <c r="AP61" s="1642"/>
      <c r="AQ61" s="1642"/>
      <c r="AR61" s="1642"/>
      <c r="AS61" s="1642"/>
      <c r="AT61" s="1642"/>
      <c r="AU61" s="1642"/>
      <c r="AV61" s="1642"/>
      <c r="AW61" s="1642"/>
      <c r="AX61" s="1642"/>
      <c r="AY61" s="1642"/>
      <c r="AZ61" s="1642"/>
      <c r="BA61" s="1642"/>
      <c r="BB61" s="1642"/>
      <c r="BC61" s="1642"/>
      <c r="BD61" s="1642"/>
      <c r="BE61" s="1642"/>
      <c r="BF61" s="1642"/>
      <c r="BG61" s="1642"/>
      <c r="BH61" s="1642"/>
      <c r="BI61" s="1642"/>
      <c r="BJ61" s="1642"/>
      <c r="BK61" s="1642"/>
      <c r="BL61" s="1642"/>
      <c r="BM61" s="1642"/>
      <c r="BN61" s="1642"/>
      <c r="BO61" s="1642"/>
      <c r="BP61" s="1642"/>
      <c r="BQ61" s="1642"/>
      <c r="BR61" s="1642"/>
      <c r="BS61" s="1642"/>
      <c r="BT61" s="1642"/>
      <c r="BU61" s="1642"/>
      <c r="BV61" s="1642"/>
      <c r="BW61" s="1642"/>
      <c r="BX61" s="1642"/>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3">
      <c r="A63" s="646" t="s">
        <v>640</v>
      </c>
      <c r="B63" s="641"/>
      <c r="C63" s="336" t="s">
        <v>1535</v>
      </c>
      <c r="D63" s="641"/>
      <c r="E63" s="641"/>
      <c r="F63" s="641"/>
      <c r="G63" s="641"/>
      <c r="H63" s="641"/>
      <c r="I63" s="641"/>
      <c r="J63" s="641"/>
      <c r="K63" s="641"/>
      <c r="L63" s="641"/>
      <c r="M63" s="641"/>
      <c r="N63" s="641"/>
      <c r="O63" s="641"/>
      <c r="P63" s="641"/>
      <c r="Q63" s="641"/>
      <c r="R63" s="641"/>
      <c r="S63" s="641"/>
      <c r="T63" s="641"/>
      <c r="U63" s="641"/>
      <c r="V63" s="641"/>
      <c r="W63" s="641"/>
      <c r="X63" s="641"/>
      <c r="Y63" s="1695" t="s">
        <v>1102</v>
      </c>
      <c r="Z63" s="1695"/>
      <c r="AA63" s="1695"/>
      <c r="AB63" s="1695"/>
      <c r="AC63" s="1695"/>
      <c r="AD63" s="1695" t="s">
        <v>394</v>
      </c>
      <c r="AE63" s="1695"/>
      <c r="AF63" s="1695"/>
      <c r="AG63" s="1695"/>
      <c r="AH63" s="1695"/>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3">
      <c r="A64" s="641"/>
      <c r="B64" s="641"/>
      <c r="C64" s="666"/>
      <c r="D64" s="667" t="s">
        <v>1536</v>
      </c>
      <c r="E64" s="668"/>
      <c r="F64" s="668"/>
      <c r="G64" s="668"/>
      <c r="H64" s="668"/>
      <c r="I64" s="668"/>
      <c r="J64" s="668"/>
      <c r="K64" s="668"/>
      <c r="L64" s="669"/>
      <c r="M64" s="669"/>
      <c r="N64" s="669"/>
      <c r="O64" s="669"/>
      <c r="P64" s="669"/>
      <c r="Q64" s="669"/>
      <c r="R64" s="669"/>
      <c r="S64" s="669"/>
      <c r="T64" s="669"/>
      <c r="U64" s="669"/>
      <c r="V64" s="669"/>
      <c r="W64" s="669"/>
      <c r="X64" s="669"/>
      <c r="Y64" s="1696">
        <f>IF(OR(Application!M350="yes",Application!AF204="yes"),(T23*T27)+Y28,0)</f>
        <v>26432462.399999999</v>
      </c>
      <c r="Z64" s="1697"/>
      <c r="AA64" s="1697"/>
      <c r="AB64" s="1697"/>
      <c r="AC64" s="1698"/>
      <c r="AD64" s="1696">
        <f>IF(AND(Application!AF204="yes",Application!M353="yes"),AD28+AI28,0)</f>
        <v>0</v>
      </c>
      <c r="AE64" s="1697"/>
      <c r="AF64" s="1697"/>
      <c r="AG64" s="1697"/>
      <c r="AH64" s="1698"/>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99" t="s">
        <v>1537</v>
      </c>
      <c r="F65" s="1699"/>
      <c r="G65" s="1699"/>
      <c r="H65" s="1699"/>
      <c r="I65" s="1699"/>
      <c r="J65" s="1699"/>
      <c r="K65" s="1699"/>
      <c r="L65" s="1699"/>
      <c r="M65" s="1699"/>
      <c r="N65" s="1699"/>
      <c r="O65" s="1699"/>
      <c r="P65" s="1699"/>
      <c r="Q65" s="1699"/>
      <c r="R65" s="1699"/>
      <c r="S65" s="1699"/>
      <c r="T65" s="1699"/>
      <c r="U65" s="1699"/>
      <c r="V65" s="1699"/>
      <c r="W65" s="1699"/>
      <c r="X65" s="1699"/>
      <c r="Y65" s="1699"/>
      <c r="Z65" s="1699"/>
      <c r="AA65" s="1699"/>
      <c r="AB65" s="1699"/>
      <c r="AC65" s="1699"/>
      <c r="AD65" s="1699"/>
      <c r="AE65" s="1699"/>
      <c r="AF65" s="1699"/>
      <c r="AG65" s="1699"/>
      <c r="AH65" s="1699"/>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99"/>
      <c r="F66" s="1699"/>
      <c r="G66" s="1699"/>
      <c r="H66" s="1699"/>
      <c r="I66" s="1699"/>
      <c r="J66" s="1699"/>
      <c r="K66" s="1699"/>
      <c r="L66" s="1699"/>
      <c r="M66" s="1699"/>
      <c r="N66" s="1699"/>
      <c r="O66" s="1699"/>
      <c r="P66" s="1699"/>
      <c r="Q66" s="1699"/>
      <c r="R66" s="1699"/>
      <c r="S66" s="1699"/>
      <c r="T66" s="1699"/>
      <c r="U66" s="1699"/>
      <c r="V66" s="1699"/>
      <c r="W66" s="1699"/>
      <c r="X66" s="1699"/>
      <c r="Y66" s="1699"/>
      <c r="Z66" s="1699"/>
      <c r="AA66" s="1699"/>
      <c r="AB66" s="1699"/>
      <c r="AC66" s="1699"/>
      <c r="AD66" s="1699"/>
      <c r="AE66" s="1699"/>
      <c r="AF66" s="1699"/>
      <c r="AG66" s="1699"/>
      <c r="AH66" s="1699"/>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3">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714">
        <f>IF(Application!AF204="yes",0.75,0.3)</f>
        <v>0.3</v>
      </c>
      <c r="Z67" s="1714"/>
      <c r="AA67" s="1714"/>
      <c r="AB67" s="1714"/>
      <c r="AC67" s="1714"/>
      <c r="AD67" s="1714">
        <f>IF(Application!AF204="yes",0.75,0.3)</f>
        <v>0.3</v>
      </c>
      <c r="AE67" s="1714"/>
      <c r="AF67" s="1714"/>
      <c r="AG67" s="1714"/>
      <c r="AH67" s="1714"/>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3">
      <c r="A68" s="641"/>
      <c r="B68" s="641"/>
      <c r="C68" s="646"/>
      <c r="D68" s="344" t="s">
        <v>1538</v>
      </c>
      <c r="E68" s="641"/>
      <c r="F68" s="641"/>
      <c r="G68" s="641"/>
      <c r="H68" s="641"/>
      <c r="I68" s="641"/>
      <c r="J68" s="641"/>
      <c r="K68" s="641"/>
      <c r="L68" s="641"/>
      <c r="M68" s="641"/>
      <c r="N68" s="641"/>
      <c r="O68" s="641"/>
      <c r="P68" s="641"/>
      <c r="Q68" s="641"/>
      <c r="R68" s="641"/>
      <c r="S68" s="641"/>
      <c r="T68" s="641"/>
      <c r="U68" s="641"/>
      <c r="V68" s="641"/>
      <c r="W68" s="641"/>
      <c r="X68" s="641"/>
      <c r="Y68" s="1715">
        <f>ROUND(Y64*Y67,0)</f>
        <v>7929739</v>
      </c>
      <c r="Z68" s="1716"/>
      <c r="AA68" s="1716"/>
      <c r="AB68" s="1716"/>
      <c r="AC68" s="1716"/>
      <c r="AD68" s="1715" t="str">
        <f>IF(Application!D210="At-Risk",AD64*AD67,"$0")</f>
        <v>$0</v>
      </c>
      <c r="AE68" s="1716"/>
      <c r="AF68" s="1716"/>
      <c r="AG68" s="1716"/>
      <c r="AH68" s="1716"/>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3">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3">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3">
      <c r="A71" s="666"/>
      <c r="B71" s="642"/>
      <c r="C71" s="666"/>
      <c r="D71" s="340" t="s">
        <v>1539</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700">
        <f>3904633/4869739</f>
        <v>0.80181566198927701</v>
      </c>
      <c r="AC71" s="1701"/>
      <c r="AD71" s="1701"/>
      <c r="AE71" s="1701"/>
      <c r="AF71" s="1702"/>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717" t="s">
        <v>1540</v>
      </c>
      <c r="F72" s="1717"/>
      <c r="G72" s="1717"/>
      <c r="H72" s="1717"/>
      <c r="I72" s="1717"/>
      <c r="J72" s="1717"/>
      <c r="K72" s="1717"/>
      <c r="L72" s="1717"/>
      <c r="M72" s="1717"/>
      <c r="N72" s="1717"/>
      <c r="O72" s="1717"/>
      <c r="P72" s="1717"/>
      <c r="Q72" s="1717"/>
      <c r="R72" s="1717"/>
      <c r="S72" s="1717"/>
      <c r="T72" s="1717"/>
      <c r="U72" s="1717"/>
      <c r="V72" s="1717"/>
      <c r="W72" s="1717"/>
      <c r="X72" s="1717"/>
      <c r="Y72" s="1717"/>
      <c r="Z72" s="1717"/>
      <c r="AA72" s="1717"/>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717"/>
      <c r="F73" s="1717"/>
      <c r="G73" s="1717"/>
      <c r="H73" s="1717"/>
      <c r="I73" s="1717"/>
      <c r="J73" s="1717"/>
      <c r="K73" s="1717"/>
      <c r="L73" s="1717"/>
      <c r="M73" s="1717"/>
      <c r="N73" s="1717"/>
      <c r="O73" s="1717"/>
      <c r="P73" s="1717"/>
      <c r="Q73" s="1717"/>
      <c r="R73" s="1717"/>
      <c r="S73" s="1717"/>
      <c r="T73" s="1717"/>
      <c r="U73" s="1717"/>
      <c r="V73" s="1717"/>
      <c r="W73" s="1717"/>
      <c r="X73" s="1717"/>
      <c r="Y73" s="1717"/>
      <c r="Z73" s="1717"/>
      <c r="AA73" s="1717"/>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717"/>
      <c r="F74" s="1717"/>
      <c r="G74" s="1717"/>
      <c r="H74" s="1717"/>
      <c r="I74" s="1717"/>
      <c r="J74" s="1717"/>
      <c r="K74" s="1717"/>
      <c r="L74" s="1717"/>
      <c r="M74" s="1717"/>
      <c r="N74" s="1717"/>
      <c r="O74" s="1717"/>
      <c r="P74" s="1717"/>
      <c r="Q74" s="1717"/>
      <c r="R74" s="1717"/>
      <c r="S74" s="1717"/>
      <c r="T74" s="1717"/>
      <c r="U74" s="1717"/>
      <c r="V74" s="1717"/>
      <c r="W74" s="1717"/>
      <c r="X74" s="1717"/>
      <c r="Y74" s="1717"/>
      <c r="Z74" s="1717"/>
      <c r="AA74" s="1717"/>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1541</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709">
        <f>ROUND(IF(ISERROR((AB59/AB71)),0,(AB59/AB71)),0)</f>
        <v>4869742</v>
      </c>
      <c r="AC76" s="1709"/>
      <c r="AD76" s="1709"/>
      <c r="AE76" s="1709"/>
      <c r="AF76" s="1709"/>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1542</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710">
        <f>IF((Y68+AD68&lt;AB76),Y68+AD68,AB76)</f>
        <v>4869742</v>
      </c>
      <c r="AC77" s="1711"/>
      <c r="AD77" s="1711"/>
      <c r="AE77" s="1711"/>
      <c r="AF77" s="1712"/>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1543</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713">
        <f>AB77*AB71</f>
        <v>3904635.4054469857</v>
      </c>
      <c r="AC78" s="1713"/>
      <c r="AD78" s="1713"/>
      <c r="AE78" s="1713"/>
      <c r="AF78" s="1713"/>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94">
        <f>AB49-(AB57+AB78)</f>
        <v>-5.4469890892505646E-3</v>
      </c>
      <c r="AC80" s="1694"/>
      <c r="AD80" s="1694"/>
      <c r="AE80" s="1694"/>
      <c r="AF80" s="1694"/>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4" thickBot="1">
      <c r="A83" s="1642" t="s">
        <v>1588</v>
      </c>
      <c r="B83" s="1642"/>
      <c r="C83" s="1642"/>
      <c r="D83" s="1642"/>
      <c r="E83" s="1642"/>
      <c r="F83" s="1642"/>
      <c r="G83" s="1642"/>
      <c r="H83" s="1642"/>
      <c r="I83" s="1642"/>
      <c r="J83" s="1642"/>
      <c r="K83" s="1642"/>
      <c r="L83" s="1642"/>
      <c r="M83" s="1642"/>
      <c r="N83" s="1642"/>
      <c r="O83" s="1642"/>
      <c r="P83" s="1642"/>
      <c r="Q83" s="1642"/>
      <c r="R83" s="1642"/>
      <c r="S83" s="1642"/>
      <c r="T83" s="1642"/>
      <c r="U83" s="1642"/>
      <c r="V83" s="1642"/>
      <c r="W83" s="1642"/>
      <c r="X83" s="1642"/>
      <c r="Y83" s="1642"/>
      <c r="Z83" s="1642"/>
      <c r="AA83" s="1642"/>
      <c r="AB83" s="1642"/>
      <c r="AC83" s="1642"/>
      <c r="AD83" s="1642"/>
      <c r="AE83" s="1642"/>
      <c r="AF83" s="1642"/>
      <c r="AG83" s="1642"/>
      <c r="AH83" s="1642"/>
      <c r="AI83" s="1642"/>
      <c r="AJ83" s="1642"/>
      <c r="AK83" s="1642"/>
      <c r="AL83" s="1642"/>
      <c r="AM83" s="1642"/>
      <c r="AN83" s="1642"/>
      <c r="AO83" s="1642"/>
      <c r="AP83" s="1642"/>
      <c r="AQ83" s="1642"/>
      <c r="AR83" s="1642"/>
      <c r="AS83" s="1642"/>
      <c r="AT83" s="1642"/>
      <c r="AU83" s="1642"/>
      <c r="AV83" s="1642"/>
      <c r="AW83" s="1642"/>
      <c r="AX83" s="1642"/>
      <c r="AY83" s="1642"/>
      <c r="AZ83" s="1642"/>
      <c r="BA83" s="1642"/>
      <c r="BB83" s="1642"/>
      <c r="BC83" s="1642"/>
      <c r="BD83" s="1642"/>
      <c r="BE83" s="1642"/>
      <c r="BF83" s="1642"/>
      <c r="BG83" s="1642"/>
      <c r="BH83" s="1642"/>
      <c r="BI83" s="1642"/>
      <c r="BJ83" s="1642"/>
      <c r="BK83" s="1642"/>
      <c r="BL83" s="1642"/>
      <c r="BM83" s="1642"/>
      <c r="BN83" s="1642"/>
      <c r="BO83" s="1642"/>
      <c r="BP83" s="1642"/>
      <c r="BQ83" s="1642"/>
      <c r="BR83" s="1642"/>
      <c r="BS83" s="1642"/>
      <c r="BT83" s="1642"/>
      <c r="BU83" s="1642"/>
      <c r="BV83" s="1642"/>
      <c r="BW83" s="1642"/>
      <c r="BX83" s="1642"/>
    </row>
    <row r="84" spans="1:98" ht="14" thickTop="1"/>
    <row r="85" spans="1:98" ht="13">
      <c r="A85" s="819" t="s">
        <v>643</v>
      </c>
      <c r="C85" s="344" t="s">
        <v>1586</v>
      </c>
    </row>
    <row r="86" spans="1:98" ht="13">
      <c r="D86" s="344" t="s">
        <v>1642</v>
      </c>
      <c r="AB86" s="1643">
        <f>IF(A61="$500M State Credit",AB77/(Application!AG424-Application!AG425),"N/A")</f>
        <v>90180.407407407401</v>
      </c>
      <c r="AC86" s="1643"/>
      <c r="AD86" s="1643"/>
      <c r="AE86" s="1643"/>
      <c r="AF86" s="1643"/>
    </row>
    <row r="87" spans="1:98" ht="14" thickBot="1">
      <c r="D87" s="344" t="s">
        <v>1643</v>
      </c>
      <c r="AB87" s="1641">
        <f>IF(A61="$500M State Credit",(Application!AG424-Application!AG425)/AB77,"N/A")</f>
        <v>1.1088883148224279E-5</v>
      </c>
      <c r="AC87" s="1641"/>
      <c r="AD87" s="1641"/>
      <c r="AE87" s="1641"/>
      <c r="AF87" s="1641"/>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4" thickTop="1"/>
    <row r="89" spans="1:98" ht="13" hidden="1"/>
    <row r="90" spans="1:98" ht="13" hidden="1"/>
    <row r="91" spans="1:98" ht="13" hidden="1"/>
    <row r="92" spans="1:98" ht="13" hidden="1"/>
    <row r="93" spans="1:98" ht="13"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7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3000000}">
      <formula1>0.85</formula1>
      <formula2>1.25</formula2>
    </dataValidation>
    <dataValidation type="decimal" allowBlank="1" showInputMessage="1" showErrorMessage="1" errorTitle="State Tax Credit Factor" error="State Farmworker Tax Credit Factor must be within stated range." sqref="AB71:AF71" xr:uid="{00000000-0002-0000-0700-000004000000}">
      <formula1>0.7</formula1>
      <formula2>1.25</formula2>
    </dataValidation>
  </dataValidations>
  <pageMargins left="0.5" right="0.5" top="1" bottom="1" header="0.5" footer="0.5"/>
  <pageSetup scale="94" firstPageNumber="24" orientation="portrait" useFirstPageNumber="1"/>
  <headerFooter alignWithMargins="0">
    <oddFooter>&amp;C&amp;P&amp;R&amp;8&amp;A</oddFooter>
  </headerFooter>
  <rowBreaks count="1" manualBreakCount="1">
    <brk id="42" max="39" man="1"/>
  </rowBreaks>
  <legacy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XFD205"/>
  <sheetViews>
    <sheetView zoomScaleSheetLayoutView="100" workbookViewId="0">
      <selection activeCell="E35" sqref="E35"/>
    </sheetView>
  </sheetViews>
  <sheetFormatPr baseColWidth="10" defaultColWidth="0" defaultRowHeight="13" zeroHeight="1"/>
  <cols>
    <col min="1" max="1" width="3.6640625" customWidth="1"/>
    <col min="2" max="2" width="27.6640625" customWidth="1"/>
    <col min="3" max="3" width="9.1640625" style="359"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351" t="s">
        <v>967</v>
      </c>
      <c r="B1" s="351"/>
    </row>
    <row r="2" spans="1:34"/>
    <row r="3" spans="1:34" ht="16">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
      <c r="A4" s="366" t="s">
        <v>924</v>
      </c>
      <c r="C4" s="390">
        <v>1.0249999999999999</v>
      </c>
      <c r="E4" s="366">
        <f>Application!Y781</f>
        <v>462984</v>
      </c>
      <c r="G4" s="366">
        <f>E4*$C$4</f>
        <v>474558.6</v>
      </c>
      <c r="I4" s="366">
        <f>G4*$C$4</f>
        <v>486422.56499999994</v>
      </c>
      <c r="K4" s="366">
        <f>I4*$C$4</f>
        <v>498583.12912499992</v>
      </c>
      <c r="M4" s="366">
        <f>K4*$C$4</f>
        <v>511047.70735312486</v>
      </c>
      <c r="O4" s="366">
        <f>M4*$C$4</f>
        <v>523823.90003695292</v>
      </c>
      <c r="Q4" s="366">
        <f>O4*$C$4</f>
        <v>536919.49753787671</v>
      </c>
      <c r="S4" s="366">
        <f>Q4*$C$4</f>
        <v>550342.48497632355</v>
      </c>
      <c r="U4" s="366">
        <f>S4*$C$4</f>
        <v>564101.04710073164</v>
      </c>
      <c r="W4" s="366">
        <f>U4*$C$4</f>
        <v>578203.57327824982</v>
      </c>
      <c r="Y4" s="366">
        <f>W4*$C$4</f>
        <v>592658.66261020605</v>
      </c>
      <c r="AA4" s="366">
        <f>Y4*$C$4</f>
        <v>607475.12917546113</v>
      </c>
      <c r="AC4" s="366">
        <f>AA4*$C$4</f>
        <v>622662.00740484765</v>
      </c>
      <c r="AE4" s="366">
        <f>AC4*$C$4</f>
        <v>638228.55758996878</v>
      </c>
      <c r="AG4" s="366">
        <f>AE4*$C$4</f>
        <v>654184.27152971795</v>
      </c>
    </row>
    <row r="5" spans="1:34" s="350" customFormat="1" ht="14">
      <c r="B5" s="350" t="s">
        <v>925</v>
      </c>
      <c r="C5" s="391">
        <f>IF(Application!$D$210="Special Needs",0.1,0.05)</f>
        <v>0.05</v>
      </c>
      <c r="E5" s="368">
        <f>-E4*$C$5</f>
        <v>-23149.200000000001</v>
      </c>
      <c r="F5" s="368"/>
      <c r="G5" s="368">
        <f>-G4*$C$5</f>
        <v>-23727.93</v>
      </c>
      <c r="H5" s="368"/>
      <c r="I5" s="368">
        <f>-I4*$C$5</f>
        <v>-24321.128249999998</v>
      </c>
      <c r="J5" s="368"/>
      <c r="K5" s="368">
        <f>-K4*$C$5</f>
        <v>-24929.156456249999</v>
      </c>
      <c r="L5" s="368"/>
      <c r="M5" s="368">
        <f>-M4*$C$5</f>
        <v>-25552.385367656243</v>
      </c>
      <c r="N5" s="368"/>
      <c r="O5" s="368">
        <f>-O4*$C$5</f>
        <v>-26191.195001847649</v>
      </c>
      <c r="P5" s="368"/>
      <c r="Q5" s="368">
        <f>-Q4*$C$5</f>
        <v>-26845.974876893837</v>
      </c>
      <c r="R5" s="368"/>
      <c r="S5" s="368">
        <f>-S4*$C$5</f>
        <v>-27517.124248816181</v>
      </c>
      <c r="T5" s="368"/>
      <c r="U5" s="368">
        <f>-U4*$C$5</f>
        <v>-28205.052355036583</v>
      </c>
      <c r="V5" s="368"/>
      <c r="W5" s="368">
        <f>-W4*$C$5</f>
        <v>-28910.178663912491</v>
      </c>
      <c r="X5" s="368"/>
      <c r="Y5" s="368">
        <f>-Y4*$C$5</f>
        <v>-29632.933130510304</v>
      </c>
      <c r="Z5" s="368"/>
      <c r="AA5" s="368">
        <f>-AA4*$C$5</f>
        <v>-30373.756458773059</v>
      </c>
      <c r="AB5" s="368"/>
      <c r="AC5" s="368">
        <f>-AC4*$C$5</f>
        <v>-31133.100370242384</v>
      </c>
      <c r="AD5" s="368"/>
      <c r="AE5" s="368">
        <f>-AE4*$C$5</f>
        <v>-31911.427879498442</v>
      </c>
      <c r="AF5" s="368"/>
      <c r="AG5" s="368">
        <f>-AG4*$C$5</f>
        <v>-32709.213576485898</v>
      </c>
    </row>
    <row r="6" spans="1:34" s="350" customFormat="1" ht="14">
      <c r="A6" s="350" t="s">
        <v>923</v>
      </c>
      <c r="C6" s="390">
        <v>1.0249999999999999</v>
      </c>
      <c r="E6" s="369">
        <f>Application!Z789</f>
        <v>224352</v>
      </c>
      <c r="F6" s="369"/>
      <c r="G6" s="369">
        <f>E6*$C$6</f>
        <v>229960.8</v>
      </c>
      <c r="H6" s="369"/>
      <c r="I6" s="369">
        <f>G6*$C$6</f>
        <v>235709.81999999998</v>
      </c>
      <c r="J6" s="369"/>
      <c r="K6" s="369">
        <f>I6*$C$6</f>
        <v>241602.56549999997</v>
      </c>
      <c r="L6" s="369"/>
      <c r="M6" s="369">
        <f>K6*$C$6</f>
        <v>247642.62963749995</v>
      </c>
      <c r="N6" s="369"/>
      <c r="O6" s="369">
        <f>M6*$C$6</f>
        <v>253833.69537843743</v>
      </c>
      <c r="P6" s="369"/>
      <c r="Q6" s="369">
        <f>O6*$C$6</f>
        <v>260179.53776289834</v>
      </c>
      <c r="R6" s="369"/>
      <c r="S6" s="369">
        <f>Q6*$C$6</f>
        <v>266684.0262069708</v>
      </c>
      <c r="T6" s="369"/>
      <c r="U6" s="369">
        <f>S6*$C$6</f>
        <v>273351.12686214503</v>
      </c>
      <c r="V6" s="369"/>
      <c r="W6" s="369">
        <f>U6*$C$6</f>
        <v>280184.90503369865</v>
      </c>
      <c r="X6" s="369"/>
      <c r="Y6" s="369">
        <f>W6*$C$6</f>
        <v>287189.52765954111</v>
      </c>
      <c r="Z6" s="369"/>
      <c r="AA6" s="369">
        <f>Y6*$C$6</f>
        <v>294369.2658510296</v>
      </c>
      <c r="AB6" s="369"/>
      <c r="AC6" s="369">
        <f>AA6*$C$6</f>
        <v>301728.49749730533</v>
      </c>
      <c r="AD6" s="369"/>
      <c r="AE6" s="369">
        <f>AC6*$C$6</f>
        <v>309271.70993473794</v>
      </c>
      <c r="AF6" s="369"/>
      <c r="AG6" s="369">
        <f>AE6*$C$6</f>
        <v>317003.50268310634</v>
      </c>
    </row>
    <row r="7" spans="1:34" s="350" customFormat="1" ht="14">
      <c r="B7" s="350" t="s">
        <v>925</v>
      </c>
      <c r="C7" s="391">
        <f>IF(Application!$D$210="Special Needs",0.1,0.05)</f>
        <v>0.05</v>
      </c>
      <c r="E7" s="368">
        <f>-E6*$C$7</f>
        <v>-11217.6</v>
      </c>
      <c r="F7" s="368"/>
      <c r="G7" s="368">
        <f>-G6*$C$7</f>
        <v>-11498.04</v>
      </c>
      <c r="H7" s="368"/>
      <c r="I7" s="368">
        <f>-I6*$C$7</f>
        <v>-11785.491</v>
      </c>
      <c r="J7" s="368"/>
      <c r="K7" s="368">
        <f>-K6*$C$7</f>
        <v>-12080.128274999999</v>
      </c>
      <c r="L7" s="368"/>
      <c r="M7" s="368">
        <f>-M6*$C$7</f>
        <v>-12382.131481874998</v>
      </c>
      <c r="N7" s="368"/>
      <c r="O7" s="368">
        <f>-O6*$C$7</f>
        <v>-12691.684768921872</v>
      </c>
      <c r="P7" s="368"/>
      <c r="Q7" s="368">
        <f>-Q6*$C$7</f>
        <v>-13008.976888144918</v>
      </c>
      <c r="R7" s="368"/>
      <c r="S7" s="368">
        <f>-S6*$C$7</f>
        <v>-13334.201310348541</v>
      </c>
      <c r="T7" s="368"/>
      <c r="U7" s="368">
        <f>-U6*$C$7</f>
        <v>-13667.556343107251</v>
      </c>
      <c r="V7" s="368"/>
      <c r="W7" s="368">
        <f>-W6*$C$7</f>
        <v>-14009.245251684933</v>
      </c>
      <c r="X7" s="368"/>
      <c r="Y7" s="368">
        <f>-Y6*$C$7</f>
        <v>-14359.476382977056</v>
      </c>
      <c r="Z7" s="368"/>
      <c r="AA7" s="368">
        <f>-AA6*$C$7</f>
        <v>-14718.463292551482</v>
      </c>
      <c r="AB7" s="368"/>
      <c r="AC7" s="368">
        <f>-AC6*$C$7</f>
        <v>-15086.424874865268</v>
      </c>
      <c r="AD7" s="368"/>
      <c r="AE7" s="368">
        <f>-AE6*$C$7</f>
        <v>-15463.585496736898</v>
      </c>
      <c r="AF7" s="368"/>
      <c r="AG7" s="368">
        <f>-AG6*$C$7</f>
        <v>-15850.175134155317</v>
      </c>
    </row>
    <row r="8" spans="1:34" s="350" customFormat="1" ht="14">
      <c r="A8" s="350" t="s">
        <v>307</v>
      </c>
      <c r="C8" s="390">
        <v>1.0249999999999999</v>
      </c>
      <c r="E8" s="369">
        <f>Application!Z797</f>
        <v>0</v>
      </c>
      <c r="F8" s="369"/>
      <c r="G8" s="369">
        <f>E8*$C$8</f>
        <v>0</v>
      </c>
      <c r="H8" s="369"/>
      <c r="I8" s="369">
        <f>G8*$C$8</f>
        <v>0</v>
      </c>
      <c r="J8" s="369"/>
      <c r="K8" s="369">
        <f>I8*$C$8</f>
        <v>0</v>
      </c>
      <c r="L8" s="369"/>
      <c r="M8" s="369">
        <f>K8*$C$8</f>
        <v>0</v>
      </c>
      <c r="N8" s="369"/>
      <c r="O8" s="369">
        <f>M8*$C$8</f>
        <v>0</v>
      </c>
      <c r="P8" s="369"/>
      <c r="Q8" s="369">
        <f>O8*$C$8</f>
        <v>0</v>
      </c>
      <c r="R8" s="369"/>
      <c r="S8" s="369">
        <f>Q8*$C$8</f>
        <v>0</v>
      </c>
      <c r="T8" s="369"/>
      <c r="U8" s="369">
        <f>S8*$C$8</f>
        <v>0</v>
      </c>
      <c r="V8" s="369"/>
      <c r="W8" s="369">
        <f>U8*$C$8</f>
        <v>0</v>
      </c>
      <c r="X8" s="369"/>
      <c r="Y8" s="369">
        <f>W8*$C$8</f>
        <v>0</v>
      </c>
      <c r="Z8" s="369"/>
      <c r="AA8" s="369">
        <f>Y8*$C$8</f>
        <v>0</v>
      </c>
      <c r="AB8" s="369"/>
      <c r="AC8" s="369">
        <f>AA8*$C$8</f>
        <v>0</v>
      </c>
      <c r="AD8" s="369"/>
      <c r="AE8" s="369">
        <f>AC8*$C$8</f>
        <v>0</v>
      </c>
      <c r="AF8" s="369"/>
      <c r="AG8" s="369">
        <f>AE8*$C$8</f>
        <v>0</v>
      </c>
    </row>
    <row r="9" spans="1:34" s="350" customFormat="1" ht="14">
      <c r="B9" s="350" t="s">
        <v>925</v>
      </c>
      <c r="C9" s="391">
        <f>IF(Application!$D$210="Special Needs",0.1,0.05)</f>
        <v>0.05</v>
      </c>
      <c r="E9" s="388">
        <f>-E8*$C$9</f>
        <v>0</v>
      </c>
      <c r="F9" s="368"/>
      <c r="G9" s="388">
        <f>-G8*$C$9</f>
        <v>0</v>
      </c>
      <c r="H9" s="368"/>
      <c r="I9" s="388">
        <f>-I8*$C$9</f>
        <v>0</v>
      </c>
      <c r="J9" s="368"/>
      <c r="K9" s="388">
        <f>-K8*$C$9</f>
        <v>0</v>
      </c>
      <c r="L9" s="368"/>
      <c r="M9" s="388">
        <f>-M8*$C$9</f>
        <v>0</v>
      </c>
      <c r="N9" s="368"/>
      <c r="O9" s="388">
        <f>-O8*$C$9</f>
        <v>0</v>
      </c>
      <c r="P9" s="368"/>
      <c r="Q9" s="388">
        <f>-Q8*$C$9</f>
        <v>0</v>
      </c>
      <c r="R9" s="368"/>
      <c r="S9" s="388">
        <f>-S8*$C$9</f>
        <v>0</v>
      </c>
      <c r="T9" s="368"/>
      <c r="U9" s="388">
        <f>-U8*$C$9</f>
        <v>0</v>
      </c>
      <c r="V9" s="368"/>
      <c r="W9" s="388">
        <f>-W8*$C$9</f>
        <v>0</v>
      </c>
      <c r="X9" s="368"/>
      <c r="Y9" s="388">
        <f>-Y8*$C$9</f>
        <v>0</v>
      </c>
      <c r="Z9" s="368"/>
      <c r="AA9" s="388">
        <f>-AA8*$C$9</f>
        <v>0</v>
      </c>
      <c r="AB9" s="368"/>
      <c r="AC9" s="388">
        <f>-AC8*$C$9</f>
        <v>0</v>
      </c>
      <c r="AD9" s="368"/>
      <c r="AE9" s="388">
        <f>-AE8*$C$9</f>
        <v>0</v>
      </c>
      <c r="AF9" s="368"/>
      <c r="AG9" s="388">
        <f>-AG8*$C$9</f>
        <v>0</v>
      </c>
    </row>
    <row r="10" spans="1:34" s="370" customFormat="1" ht="14">
      <c r="A10" s="370" t="s">
        <v>947</v>
      </c>
      <c r="C10" s="361"/>
      <c r="E10" s="370">
        <f>SUM(E4:E9)</f>
        <v>652969.20000000007</v>
      </c>
      <c r="G10" s="370">
        <f>SUM(G4:G9)</f>
        <v>669293.42999999993</v>
      </c>
      <c r="I10" s="370">
        <f>SUM(I4:I9)</f>
        <v>686025.7657499999</v>
      </c>
      <c r="K10" s="370">
        <f>SUM(K4:K9)</f>
        <v>703176.40989374986</v>
      </c>
      <c r="M10" s="370">
        <f>SUM(M4:M9)</f>
        <v>720755.82014109357</v>
      </c>
      <c r="O10" s="370">
        <f>SUM(O4:O9)</f>
        <v>738774.71564462082</v>
      </c>
      <c r="Q10" s="370">
        <f>SUM(Q4:Q9)</f>
        <v>757244.08353573619</v>
      </c>
      <c r="S10" s="370">
        <f>SUM(S4:S9)</f>
        <v>776175.1856241296</v>
      </c>
      <c r="U10" s="370">
        <f>SUM(U4:U9)</f>
        <v>795579.56526473281</v>
      </c>
      <c r="W10" s="370">
        <f>SUM(W4:W9)</f>
        <v>815469.0543963511</v>
      </c>
      <c r="Y10" s="370">
        <f>SUM(Y4:Y9)</f>
        <v>835855.7807562598</v>
      </c>
      <c r="AA10" s="370">
        <f>SUM(AA4:AA9)</f>
        <v>856752.17527516629</v>
      </c>
      <c r="AC10" s="370">
        <f>SUM(AC4:AC9)</f>
        <v>878170.97965704533</v>
      </c>
      <c r="AE10" s="370">
        <f>SUM(AE4:AE9)</f>
        <v>900125.2541484714</v>
      </c>
      <c r="AG10" s="370">
        <f>SUM(AG4:AG9)</f>
        <v>922628.38550218311</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6">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
      <c r="A14" s="366" t="s">
        <v>928</v>
      </c>
      <c r="C14" s="381"/>
      <c r="E14" s="366">
        <f>Application!W827</f>
        <v>41691</v>
      </c>
      <c r="G14" s="366">
        <f>E14*$C$13</f>
        <v>43150.184999999998</v>
      </c>
      <c r="I14" s="366">
        <f>G14*$C$13</f>
        <v>44660.441474999992</v>
      </c>
      <c r="K14" s="366">
        <f>I14*$C$13</f>
        <v>46223.556926624988</v>
      </c>
      <c r="M14" s="366">
        <f>K14*$C$13</f>
        <v>47841.381419056859</v>
      </c>
      <c r="O14" s="366">
        <f>M14*$C$13</f>
        <v>49515.829768723845</v>
      </c>
      <c r="Q14" s="366">
        <f>O14*$C$13</f>
        <v>51248.883810629173</v>
      </c>
      <c r="S14" s="366">
        <f>Q14*$C$13</f>
        <v>53042.594744001188</v>
      </c>
      <c r="U14" s="366">
        <f>S14*$C$13</f>
        <v>54899.085560041225</v>
      </c>
      <c r="W14" s="366">
        <f>U14*$C$13</f>
        <v>56820.553554642662</v>
      </c>
      <c r="Y14" s="366">
        <f>W14*$C$13</f>
        <v>58809.272929055151</v>
      </c>
      <c r="AA14" s="366">
        <f>Y14*$C$13</f>
        <v>60867.597481572077</v>
      </c>
      <c r="AC14" s="366">
        <f>AA14*$C$13</f>
        <v>62997.963393427097</v>
      </c>
      <c r="AE14" s="366">
        <f>AC14*$C$13</f>
        <v>65202.892112197042</v>
      </c>
      <c r="AG14" s="366">
        <f>AE14*$C$13</f>
        <v>67484.993336123938</v>
      </c>
    </row>
    <row r="15" spans="1:34" s="350" customFormat="1" ht="14">
      <c r="A15" s="350" t="s">
        <v>368</v>
      </c>
      <c r="C15" s="380"/>
      <c r="E15" s="369">
        <f>Application!W829</f>
        <v>46656</v>
      </c>
      <c r="F15" s="369"/>
      <c r="G15" s="369">
        <f t="shared" ref="G15:AG20" si="0">E15*$C$13</f>
        <v>48288.959999999999</v>
      </c>
      <c r="H15" s="369"/>
      <c r="I15" s="369">
        <f t="shared" si="0"/>
        <v>49979.073599999996</v>
      </c>
      <c r="J15" s="369"/>
      <c r="K15" s="369">
        <f t="shared" si="0"/>
        <v>51728.341175999994</v>
      </c>
      <c r="L15" s="369"/>
      <c r="M15" s="369">
        <f t="shared" si="0"/>
        <v>53538.833117159993</v>
      </c>
      <c r="N15" s="369"/>
      <c r="O15" s="369">
        <f t="shared" si="0"/>
        <v>55412.69227626059</v>
      </c>
      <c r="P15" s="369"/>
      <c r="Q15" s="369">
        <f t="shared" si="0"/>
        <v>57352.13650592971</v>
      </c>
      <c r="R15" s="369"/>
      <c r="S15" s="369">
        <f t="shared" si="0"/>
        <v>59359.461283637247</v>
      </c>
      <c r="T15" s="369"/>
      <c r="U15" s="369">
        <f t="shared" si="0"/>
        <v>61437.042428564549</v>
      </c>
      <c r="V15" s="369"/>
      <c r="W15" s="369">
        <f t="shared" si="0"/>
        <v>63587.338913564301</v>
      </c>
      <c r="X15" s="369"/>
      <c r="Y15" s="369">
        <f t="shared" si="0"/>
        <v>65812.895775539044</v>
      </c>
      <c r="Z15" s="369"/>
      <c r="AA15" s="369">
        <f t="shared" si="0"/>
        <v>68116.347127682908</v>
      </c>
      <c r="AB15" s="369"/>
      <c r="AC15" s="369">
        <f t="shared" si="0"/>
        <v>70500.419277151799</v>
      </c>
      <c r="AD15" s="369"/>
      <c r="AE15" s="369">
        <f t="shared" si="0"/>
        <v>72967.933951852101</v>
      </c>
      <c r="AF15" s="369"/>
      <c r="AG15" s="369">
        <f t="shared" si="0"/>
        <v>75521.811640166925</v>
      </c>
    </row>
    <row r="16" spans="1:34" s="350" customFormat="1" ht="14">
      <c r="A16" s="350" t="s">
        <v>610</v>
      </c>
      <c r="C16" s="380"/>
      <c r="E16" s="369">
        <f>Application!W835</f>
        <v>34500</v>
      </c>
      <c r="F16" s="369"/>
      <c r="G16" s="369">
        <f t="shared" si="0"/>
        <v>35707.5</v>
      </c>
      <c r="H16" s="369"/>
      <c r="I16" s="369">
        <f t="shared" si="0"/>
        <v>36957.262499999997</v>
      </c>
      <c r="J16" s="369"/>
      <c r="K16" s="369">
        <f t="shared" si="0"/>
        <v>38250.766687499992</v>
      </c>
      <c r="L16" s="369"/>
      <c r="M16" s="369">
        <f t="shared" si="0"/>
        <v>39589.543521562489</v>
      </c>
      <c r="N16" s="369"/>
      <c r="O16" s="369">
        <f t="shared" si="0"/>
        <v>40975.177544817176</v>
      </c>
      <c r="P16" s="369"/>
      <c r="Q16" s="369">
        <f t="shared" si="0"/>
        <v>42409.308758885774</v>
      </c>
      <c r="R16" s="369"/>
      <c r="S16" s="369">
        <f t="shared" si="0"/>
        <v>43893.634565446773</v>
      </c>
      <c r="T16" s="369"/>
      <c r="U16" s="369">
        <f t="shared" si="0"/>
        <v>45429.911775237408</v>
      </c>
      <c r="V16" s="369"/>
      <c r="W16" s="369">
        <f t="shared" si="0"/>
        <v>47019.958687370716</v>
      </c>
      <c r="X16" s="369"/>
      <c r="Y16" s="369">
        <f t="shared" si="0"/>
        <v>48665.657241428686</v>
      </c>
      <c r="Z16" s="369"/>
      <c r="AA16" s="369">
        <f t="shared" si="0"/>
        <v>50368.955244878685</v>
      </c>
      <c r="AB16" s="369"/>
      <c r="AC16" s="369">
        <f t="shared" si="0"/>
        <v>52131.868678449435</v>
      </c>
      <c r="AD16" s="369"/>
      <c r="AE16" s="369">
        <f t="shared" si="0"/>
        <v>53956.484082195158</v>
      </c>
      <c r="AF16" s="369"/>
      <c r="AG16" s="369">
        <f t="shared" si="0"/>
        <v>55844.961025071985</v>
      </c>
    </row>
    <row r="17" spans="1:33" s="350" customFormat="1" ht="14">
      <c r="A17" s="350" t="s">
        <v>929</v>
      </c>
      <c r="C17" s="380"/>
      <c r="E17" s="369">
        <f>Application!W840</f>
        <v>125650</v>
      </c>
      <c r="F17" s="369"/>
      <c r="G17" s="369">
        <f t="shared" si="0"/>
        <v>130047.74999999999</v>
      </c>
      <c r="H17" s="369"/>
      <c r="I17" s="369">
        <f t="shared" si="0"/>
        <v>134599.42124999998</v>
      </c>
      <c r="J17" s="369"/>
      <c r="K17" s="369">
        <f t="shared" si="0"/>
        <v>139310.40099374996</v>
      </c>
      <c r="L17" s="369"/>
      <c r="M17" s="369">
        <f t="shared" si="0"/>
        <v>144186.2650285312</v>
      </c>
      <c r="N17" s="369"/>
      <c r="O17" s="369">
        <f t="shared" si="0"/>
        <v>149232.78430452978</v>
      </c>
      <c r="P17" s="369"/>
      <c r="Q17" s="369">
        <f t="shared" si="0"/>
        <v>154455.9317551883</v>
      </c>
      <c r="R17" s="369"/>
      <c r="S17" s="369">
        <f t="shared" si="0"/>
        <v>159861.88936661987</v>
      </c>
      <c r="T17" s="369"/>
      <c r="U17" s="369">
        <f t="shared" si="0"/>
        <v>165457.05549445155</v>
      </c>
      <c r="V17" s="369"/>
      <c r="W17" s="369">
        <f t="shared" si="0"/>
        <v>171248.05243675734</v>
      </c>
      <c r="X17" s="369"/>
      <c r="Y17" s="369">
        <f t="shared" si="0"/>
        <v>177241.73427204383</v>
      </c>
      <c r="Z17" s="369"/>
      <c r="AA17" s="369">
        <f t="shared" si="0"/>
        <v>183445.19497156536</v>
      </c>
      <c r="AB17" s="369"/>
      <c r="AC17" s="369">
        <f t="shared" si="0"/>
        <v>189865.77679557013</v>
      </c>
      <c r="AD17" s="369"/>
      <c r="AE17" s="369">
        <f t="shared" si="0"/>
        <v>196511.07898341506</v>
      </c>
      <c r="AF17" s="369"/>
      <c r="AG17" s="369">
        <f t="shared" si="0"/>
        <v>203388.96674783458</v>
      </c>
    </row>
    <row r="18" spans="1:33" s="350" customFormat="1" ht="14">
      <c r="A18" s="350" t="s">
        <v>162</v>
      </c>
      <c r="C18" s="380"/>
      <c r="E18" s="369">
        <f>Application!W841</f>
        <v>16600</v>
      </c>
      <c r="F18" s="369"/>
      <c r="G18" s="369">
        <f t="shared" si="0"/>
        <v>17181</v>
      </c>
      <c r="H18" s="369"/>
      <c r="I18" s="369">
        <f t="shared" si="0"/>
        <v>17782.334999999999</v>
      </c>
      <c r="J18" s="369"/>
      <c r="K18" s="369">
        <f t="shared" si="0"/>
        <v>18404.716724999998</v>
      </c>
      <c r="L18" s="369"/>
      <c r="M18" s="369">
        <f t="shared" si="0"/>
        <v>19048.881810374998</v>
      </c>
      <c r="N18" s="369"/>
      <c r="O18" s="369">
        <f t="shared" si="0"/>
        <v>19715.592673738123</v>
      </c>
      <c r="P18" s="369"/>
      <c r="Q18" s="369">
        <f t="shared" si="0"/>
        <v>20405.638417318954</v>
      </c>
      <c r="R18" s="369"/>
      <c r="S18" s="369">
        <f t="shared" si="0"/>
        <v>21119.835761925115</v>
      </c>
      <c r="T18" s="369"/>
      <c r="U18" s="369">
        <f t="shared" si="0"/>
        <v>21859.030013592492</v>
      </c>
      <c r="V18" s="369"/>
      <c r="W18" s="369">
        <f t="shared" si="0"/>
        <v>22624.096064068228</v>
      </c>
      <c r="X18" s="369"/>
      <c r="Y18" s="369">
        <f t="shared" si="0"/>
        <v>23415.939426310615</v>
      </c>
      <c r="Z18" s="369"/>
      <c r="AA18" s="369">
        <f t="shared" si="0"/>
        <v>24235.497306231486</v>
      </c>
      <c r="AB18" s="369"/>
      <c r="AC18" s="369">
        <f t="shared" si="0"/>
        <v>25083.739711949587</v>
      </c>
      <c r="AD18" s="369"/>
      <c r="AE18" s="369">
        <f t="shared" si="0"/>
        <v>25961.67060186782</v>
      </c>
      <c r="AF18" s="369"/>
      <c r="AG18" s="369">
        <f t="shared" si="0"/>
        <v>26870.329072933193</v>
      </c>
    </row>
    <row r="19" spans="1:33" s="350" customFormat="1" ht="14">
      <c r="A19" s="350" t="s">
        <v>423</v>
      </c>
      <c r="C19" s="380"/>
      <c r="E19" s="369">
        <f>Application!W850</f>
        <v>46270</v>
      </c>
      <c r="F19" s="369"/>
      <c r="G19" s="369">
        <f t="shared" si="0"/>
        <v>47889.45</v>
      </c>
      <c r="H19" s="369"/>
      <c r="I19" s="369">
        <f t="shared" si="0"/>
        <v>49565.580749999994</v>
      </c>
      <c r="J19" s="369"/>
      <c r="K19" s="369">
        <f t="shared" si="0"/>
        <v>51300.376076249988</v>
      </c>
      <c r="L19" s="369"/>
      <c r="M19" s="369">
        <f t="shared" si="0"/>
        <v>53095.889238918731</v>
      </c>
      <c r="N19" s="369"/>
      <c r="O19" s="369">
        <f t="shared" si="0"/>
        <v>54954.245362280883</v>
      </c>
      <c r="P19" s="369"/>
      <c r="Q19" s="369">
        <f t="shared" si="0"/>
        <v>56877.643949960708</v>
      </c>
      <c r="R19" s="369"/>
      <c r="S19" s="369">
        <f t="shared" si="0"/>
        <v>58868.361488209324</v>
      </c>
      <c r="T19" s="369"/>
      <c r="U19" s="369">
        <f t="shared" si="0"/>
        <v>60928.754140296645</v>
      </c>
      <c r="V19" s="369"/>
      <c r="W19" s="369">
        <f t="shared" si="0"/>
        <v>63061.260535207024</v>
      </c>
      <c r="X19" s="369"/>
      <c r="Y19" s="369">
        <f t="shared" si="0"/>
        <v>65268.404653939266</v>
      </c>
      <c r="Z19" s="369"/>
      <c r="AA19" s="369">
        <f t="shared" si="0"/>
        <v>67552.79881682714</v>
      </c>
      <c r="AB19" s="369"/>
      <c r="AC19" s="369">
        <f t="shared" si="0"/>
        <v>69917.146775416084</v>
      </c>
      <c r="AD19" s="369"/>
      <c r="AE19" s="369">
        <f t="shared" si="0"/>
        <v>72364.246912555638</v>
      </c>
      <c r="AF19" s="369"/>
      <c r="AG19" s="369">
        <f t="shared" si="0"/>
        <v>74896.995554495079</v>
      </c>
    </row>
    <row r="20" spans="1:33" s="350" customFormat="1" ht="14">
      <c r="A20" s="373" t="s">
        <v>1072</v>
      </c>
      <c r="B20" s="373"/>
      <c r="C20" s="380"/>
      <c r="E20" s="379">
        <f>Application!W857</f>
        <v>27675</v>
      </c>
      <c r="F20" s="369"/>
      <c r="G20" s="379">
        <f t="shared" si="0"/>
        <v>28643.624999999996</v>
      </c>
      <c r="H20" s="369"/>
      <c r="I20" s="379">
        <f t="shared" si="0"/>
        <v>29646.151874999992</v>
      </c>
      <c r="J20" s="369"/>
      <c r="K20" s="379">
        <f t="shared" si="0"/>
        <v>30683.767190624989</v>
      </c>
      <c r="L20" s="369"/>
      <c r="M20" s="379">
        <f t="shared" si="0"/>
        <v>31757.699042296859</v>
      </c>
      <c r="N20" s="369"/>
      <c r="O20" s="379">
        <f t="shared" si="0"/>
        <v>32869.218508777245</v>
      </c>
      <c r="P20" s="369"/>
      <c r="Q20" s="379">
        <f t="shared" si="0"/>
        <v>34019.641156584446</v>
      </c>
      <c r="R20" s="369"/>
      <c r="S20" s="379">
        <f t="shared" si="0"/>
        <v>35210.328597064901</v>
      </c>
      <c r="T20" s="369"/>
      <c r="U20" s="379">
        <f t="shared" si="0"/>
        <v>36442.690097962171</v>
      </c>
      <c r="V20" s="369"/>
      <c r="W20" s="379">
        <f t="shared" si="0"/>
        <v>37718.184251390841</v>
      </c>
      <c r="X20" s="369"/>
      <c r="Y20" s="379">
        <f t="shared" si="0"/>
        <v>39038.320700189521</v>
      </c>
      <c r="Z20" s="369"/>
      <c r="AA20" s="379">
        <f t="shared" si="0"/>
        <v>40404.661924696149</v>
      </c>
      <c r="AB20" s="369"/>
      <c r="AC20" s="379">
        <f t="shared" si="0"/>
        <v>41818.825092060513</v>
      </c>
      <c r="AD20" s="369"/>
      <c r="AE20" s="379">
        <f t="shared" si="0"/>
        <v>43282.483970282628</v>
      </c>
      <c r="AF20" s="369"/>
      <c r="AG20" s="379">
        <f t="shared" si="0"/>
        <v>44797.37090924252</v>
      </c>
    </row>
    <row r="21" spans="1:33" s="370" customFormat="1" ht="14">
      <c r="A21" s="370" t="s">
        <v>930</v>
      </c>
      <c r="C21" s="380"/>
      <c r="E21" s="370">
        <f>SUM(E14:E20)</f>
        <v>339042</v>
      </c>
      <c r="G21" s="370">
        <f>SUM(G14:G20)</f>
        <v>350908.47</v>
      </c>
      <c r="I21" s="370">
        <f>SUM(I14:I20)</f>
        <v>363190.26645</v>
      </c>
      <c r="K21" s="370">
        <f>SUM(K14:K20)</f>
        <v>375901.92577574996</v>
      </c>
      <c r="M21" s="370">
        <f>SUM(M14:M20)</f>
        <v>389058.49317790114</v>
      </c>
      <c r="O21" s="370">
        <f>SUM(O14:O20)</f>
        <v>402675.54043912765</v>
      </c>
      <c r="Q21" s="370">
        <f>SUM(Q14:Q20)</f>
        <v>416769.18435449706</v>
      </c>
      <c r="S21" s="370">
        <f>SUM(S14:S20)</f>
        <v>431356.10580690438</v>
      </c>
      <c r="U21" s="370">
        <f>SUM(U14:U20)</f>
        <v>446453.56951014604</v>
      </c>
      <c r="W21" s="370">
        <f>SUM(W14:W20)</f>
        <v>462079.44444300118</v>
      </c>
      <c r="Y21" s="370">
        <f>SUM(Y14:Y20)</f>
        <v>478252.22499850602</v>
      </c>
      <c r="AA21" s="370">
        <f>SUM(AA14:AA20)</f>
        <v>494991.05287345371</v>
      </c>
      <c r="AC21" s="370">
        <f>SUM(AC14:AC20)</f>
        <v>512315.73972402466</v>
      </c>
      <c r="AE21" s="370">
        <f>SUM(AE14:AE20)</f>
        <v>530246.79061436548</v>
      </c>
      <c r="AG21" s="370">
        <f>SUM(AG14:AG20)</f>
        <v>548805.42828586814</v>
      </c>
    </row>
    <row r="22" spans="1:33" s="350" customFormat="1" ht="14">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
      <c r="A23" s="350" t="s">
        <v>1395</v>
      </c>
      <c r="C23" s="392">
        <v>1.0349999999999999</v>
      </c>
      <c r="E23" s="369">
        <f>Application!AC865</f>
        <v>2250</v>
      </c>
      <c r="F23" s="369"/>
      <c r="G23" s="369">
        <f>E23*$C$23</f>
        <v>2328.75</v>
      </c>
      <c r="H23" s="369"/>
      <c r="I23" s="369">
        <f>G23*$C$23</f>
        <v>2410.2562499999999</v>
      </c>
      <c r="J23" s="369"/>
      <c r="K23" s="369">
        <f>I23*$C$23</f>
        <v>2494.6152187499997</v>
      </c>
      <c r="L23" s="369"/>
      <c r="M23" s="369">
        <f>K23*$C$23</f>
        <v>2581.9267514062494</v>
      </c>
      <c r="N23" s="369"/>
      <c r="O23" s="369">
        <f>M23*$C$23</f>
        <v>2672.2941877054677</v>
      </c>
      <c r="P23" s="369"/>
      <c r="Q23" s="369">
        <f>O23*$C$23</f>
        <v>2765.8244842751587</v>
      </c>
      <c r="R23" s="369"/>
      <c r="S23" s="369">
        <f>Q23*$C$23</f>
        <v>2862.628341224789</v>
      </c>
      <c r="T23" s="369"/>
      <c r="U23" s="369">
        <f>S23*$C$23</f>
        <v>2962.8203331676564</v>
      </c>
      <c r="V23" s="369"/>
      <c r="W23" s="369">
        <f>U23*$C$23</f>
        <v>3066.5190448285243</v>
      </c>
      <c r="X23" s="369"/>
      <c r="Y23" s="369">
        <f>W23*$C$23</f>
        <v>3173.8472113975226</v>
      </c>
      <c r="Z23" s="369"/>
      <c r="AA23" s="369">
        <f>Y23*$C$23</f>
        <v>3284.9318637964357</v>
      </c>
      <c r="AB23" s="369"/>
      <c r="AC23" s="369">
        <f>AA23*$C$23</f>
        <v>3399.9044790293106</v>
      </c>
      <c r="AD23" s="369"/>
      <c r="AE23" s="369">
        <f>AC23*$C$23</f>
        <v>3518.9011357953364</v>
      </c>
      <c r="AF23" s="369"/>
      <c r="AG23" s="369">
        <f>AE23*$C$23</f>
        <v>3642.062675548173</v>
      </c>
    </row>
    <row r="24" spans="1:33" s="350" customFormat="1" ht="14">
      <c r="A24" s="350" t="s">
        <v>932</v>
      </c>
      <c r="C24" s="392">
        <v>1.0349999999999999</v>
      </c>
      <c r="E24" s="369">
        <f>Application!AC866</f>
        <v>80000</v>
      </c>
      <c r="F24" s="369"/>
      <c r="G24" s="369">
        <f>E24*$C$24</f>
        <v>82800</v>
      </c>
      <c r="H24" s="369"/>
      <c r="I24" s="369">
        <f>G24*$C$24</f>
        <v>85698</v>
      </c>
      <c r="J24" s="369"/>
      <c r="K24" s="369">
        <f>I24*$C$24</f>
        <v>88697.43</v>
      </c>
      <c r="L24" s="369"/>
      <c r="M24" s="369">
        <f>K24*$C$24</f>
        <v>91801.840049999984</v>
      </c>
      <c r="N24" s="369"/>
      <c r="O24" s="369">
        <f>M24*$C$24</f>
        <v>95014.904451749971</v>
      </c>
      <c r="P24" s="369"/>
      <c r="Q24" s="369">
        <f>O24*$C$24</f>
        <v>98340.426107561216</v>
      </c>
      <c r="R24" s="369"/>
      <c r="S24" s="369">
        <f>Q24*$C$24</f>
        <v>101782.34102132585</v>
      </c>
      <c r="T24" s="369"/>
      <c r="U24" s="369">
        <f>S24*$C$24</f>
        <v>105344.72295707224</v>
      </c>
      <c r="V24" s="369"/>
      <c r="W24" s="369">
        <f>U24*$C$24</f>
        <v>109031.78826056977</v>
      </c>
      <c r="X24" s="369"/>
      <c r="Y24" s="369">
        <f>W24*$C$24</f>
        <v>112847.9008496897</v>
      </c>
      <c r="Z24" s="369"/>
      <c r="AA24" s="369">
        <f>Y24*$C$24</f>
        <v>116797.57737942883</v>
      </c>
      <c r="AB24" s="369"/>
      <c r="AC24" s="369">
        <f>AA24*$C$24</f>
        <v>120885.49258770882</v>
      </c>
      <c r="AD24" s="369"/>
      <c r="AE24" s="369">
        <f>AC24*$C$24</f>
        <v>125116.48482827863</v>
      </c>
      <c r="AF24" s="369"/>
      <c r="AG24" s="369">
        <f>AE24*$C$24</f>
        <v>129495.56179726837</v>
      </c>
    </row>
    <row r="25" spans="1:33" s="350" customFormat="1" ht="14">
      <c r="A25" s="350" t="s">
        <v>933</v>
      </c>
      <c r="C25" s="392"/>
      <c r="E25" s="369">
        <f>Application!AC867</f>
        <v>32400</v>
      </c>
      <c r="F25" s="369"/>
      <c r="G25" s="369">
        <f>$E$25</f>
        <v>32400</v>
      </c>
      <c r="H25" s="369"/>
      <c r="I25" s="369">
        <f>$E$25</f>
        <v>32400</v>
      </c>
      <c r="J25" s="369"/>
      <c r="K25" s="369">
        <f>$E$25</f>
        <v>32400</v>
      </c>
      <c r="L25" s="369"/>
      <c r="M25" s="369">
        <f>$E$25</f>
        <v>32400</v>
      </c>
      <c r="N25" s="369"/>
      <c r="O25" s="369">
        <f>$E$25</f>
        <v>32400</v>
      </c>
      <c r="P25" s="369"/>
      <c r="Q25" s="369">
        <f>$E$25</f>
        <v>32400</v>
      </c>
      <c r="R25" s="369"/>
      <c r="S25" s="369">
        <f>$E$25</f>
        <v>32400</v>
      </c>
      <c r="T25" s="369"/>
      <c r="U25" s="369">
        <f>$E$25</f>
        <v>32400</v>
      </c>
      <c r="V25" s="369"/>
      <c r="W25" s="369">
        <f>$E$25</f>
        <v>32400</v>
      </c>
      <c r="X25" s="369"/>
      <c r="Y25" s="369">
        <f>$E$25</f>
        <v>32400</v>
      </c>
      <c r="Z25" s="369"/>
      <c r="AA25" s="369">
        <f>$E$25</f>
        <v>32400</v>
      </c>
      <c r="AB25" s="369"/>
      <c r="AC25" s="369">
        <f>$E$25</f>
        <v>32400</v>
      </c>
      <c r="AD25" s="369"/>
      <c r="AE25" s="369">
        <f>$E$25</f>
        <v>32400</v>
      </c>
      <c r="AF25" s="369"/>
      <c r="AG25" s="369">
        <f>$E$25</f>
        <v>32400</v>
      </c>
    </row>
    <row r="26" spans="1:33" s="350" customFormat="1" ht="14">
      <c r="A26" s="350" t="s">
        <v>931</v>
      </c>
      <c r="C26" s="390">
        <v>1.02</v>
      </c>
      <c r="E26" s="369">
        <f>Application!AC868</f>
        <v>115</v>
      </c>
      <c r="F26" s="369"/>
      <c r="G26" s="369">
        <f>E26*$C$26</f>
        <v>117.3</v>
      </c>
      <c r="H26" s="369"/>
      <c r="I26" s="369">
        <f>G26*$C$26</f>
        <v>119.646</v>
      </c>
      <c r="J26" s="369"/>
      <c r="K26" s="369">
        <f>I26*$C$26</f>
        <v>122.03892</v>
      </c>
      <c r="L26" s="369"/>
      <c r="M26" s="369">
        <f>K26*$C$26</f>
        <v>124.4796984</v>
      </c>
      <c r="N26" s="369"/>
      <c r="O26" s="369">
        <f>M26*$C$26</f>
        <v>126.96929236800001</v>
      </c>
      <c r="P26" s="369"/>
      <c r="Q26" s="369">
        <f>O26*$C$26</f>
        <v>129.50867821536002</v>
      </c>
      <c r="R26" s="369"/>
      <c r="S26" s="369">
        <f>Q26*$C$26</f>
        <v>132.09885177966723</v>
      </c>
      <c r="T26" s="369"/>
      <c r="U26" s="369">
        <f>S26*$C$26</f>
        <v>134.74082881526058</v>
      </c>
      <c r="V26" s="369"/>
      <c r="W26" s="369">
        <f>U26*$C$26</f>
        <v>137.4356453915658</v>
      </c>
      <c r="X26" s="369"/>
      <c r="Y26" s="369">
        <f>W26*$C$26</f>
        <v>140.1843582993971</v>
      </c>
      <c r="Z26" s="369"/>
      <c r="AA26" s="369">
        <f>Y26*$C$26</f>
        <v>142.98804546538506</v>
      </c>
      <c r="AB26" s="369"/>
      <c r="AC26" s="369">
        <f>AA26*$C$26</f>
        <v>145.84780637469277</v>
      </c>
      <c r="AD26" s="369"/>
      <c r="AE26" s="369">
        <f>AC26*$C$26</f>
        <v>148.76476250218661</v>
      </c>
      <c r="AF26" s="369"/>
      <c r="AG26" s="369">
        <f>AE26*$C$26</f>
        <v>151.74005775223034</v>
      </c>
    </row>
    <row r="27" spans="1:33" s="350" customFormat="1" ht="14">
      <c r="A27" s="373" t="str">
        <f>Application!E869</f>
        <v>Other (Specify):</v>
      </c>
      <c r="B27" s="373"/>
      <c r="C27" s="509">
        <v>1.0349999999999999</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4">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4">
      <c r="A30" s="370" t="s">
        <v>191</v>
      </c>
      <c r="C30" s="371"/>
      <c r="E30" s="370">
        <f>SUM(E21:E28)</f>
        <v>453807</v>
      </c>
      <c r="G30" s="370">
        <f>SUM(G21:G28)</f>
        <v>468554.51999999996</v>
      </c>
      <c r="I30" s="370">
        <f>SUM(I21:I28)</f>
        <v>483818.16869999998</v>
      </c>
      <c r="K30" s="370">
        <f>SUM(K21:K28)</f>
        <v>499616.0099145</v>
      </c>
      <c r="M30" s="370">
        <f>SUM(M21:M28)</f>
        <v>515966.73967770737</v>
      </c>
      <c r="O30" s="370">
        <f>SUM(O21:O28)</f>
        <v>532889.70837095112</v>
      </c>
      <c r="Q30" s="370">
        <f>SUM(Q21:Q28)</f>
        <v>550404.94362454873</v>
      </c>
      <c r="S30" s="370">
        <f>SUM(S21:S28)</f>
        <v>568533.17402123474</v>
      </c>
      <c r="U30" s="370">
        <f>SUM(U21:U28)</f>
        <v>587295.85362920118</v>
      </c>
      <c r="W30" s="370">
        <f>SUM(W21:W28)</f>
        <v>606715.18739379104</v>
      </c>
      <c r="Y30" s="370">
        <f>SUM(Y21:Y28)</f>
        <v>626814.15741789259</v>
      </c>
      <c r="AA30" s="370">
        <f>SUM(AA21:AA28)</f>
        <v>647616.55016214435</v>
      </c>
      <c r="AC30" s="370">
        <f>SUM(AC21:AC28)</f>
        <v>669146.98459713743</v>
      </c>
      <c r="AE30" s="370">
        <f>SUM(AE21:AE28)</f>
        <v>691430.94134094159</v>
      </c>
      <c r="AG30" s="370">
        <f>SUM(AG21:AG28)</f>
        <v>714494.79281643685</v>
      </c>
    </row>
    <row r="31" spans="1:33" s="350" customFormat="1" ht="14">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4">
      <c r="A32" s="370" t="s">
        <v>934</v>
      </c>
      <c r="C32" s="371"/>
      <c r="E32" s="370">
        <f>E10-E30</f>
        <v>199162.20000000007</v>
      </c>
      <c r="G32" s="370">
        <f>G10-G30</f>
        <v>200738.90999999997</v>
      </c>
      <c r="I32" s="370">
        <f>I10-I30</f>
        <v>202207.59704999992</v>
      </c>
      <c r="K32" s="370">
        <f>K10-K30</f>
        <v>203560.39997924987</v>
      </c>
      <c r="M32" s="370">
        <f>M10-M30</f>
        <v>204789.0804633862</v>
      </c>
      <c r="O32" s="370">
        <f>O10-O30</f>
        <v>205885.0072736697</v>
      </c>
      <c r="Q32" s="370">
        <f>Q10-Q30</f>
        <v>206839.13991118746</v>
      </c>
      <c r="S32" s="370">
        <f>S10-S30</f>
        <v>207642.01160289487</v>
      </c>
      <c r="U32" s="370">
        <f>U10-U30</f>
        <v>208283.71163553162</v>
      </c>
      <c r="W32" s="370">
        <f>W10-W30</f>
        <v>208753.86700256006</v>
      </c>
      <c r="Y32" s="370">
        <f>Y10-Y30</f>
        <v>209041.62333836721</v>
      </c>
      <c r="AA32" s="370">
        <f>AA10-AA30</f>
        <v>209135.62511302193</v>
      </c>
      <c r="AC32" s="370">
        <f>AC10-AC30</f>
        <v>209023.9950599079</v>
      </c>
      <c r="AE32" s="370">
        <f>AE10-AE30</f>
        <v>208694.31280752982</v>
      </c>
      <c r="AG32" s="370">
        <f>AG10-AG30</f>
        <v>208133.59268574626</v>
      </c>
    </row>
    <row r="33" spans="1:16384" s="350" customFormat="1" ht="14">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16384" s="350" customFormat="1" ht="14">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16384" s="350" customFormat="1" ht="14">
      <c r="A35" s="372" t="str">
        <f>Application!C618</f>
        <v xml:space="preserve">CCRC Perm Loan </v>
      </c>
      <c r="B35" s="373"/>
      <c r="C35" s="367"/>
      <c r="E35" s="369">
        <f>Application!AB618</f>
        <v>172056</v>
      </c>
      <c r="F35" s="369"/>
      <c r="G35" s="369">
        <f>$E$35</f>
        <v>172056</v>
      </c>
      <c r="H35" s="369"/>
      <c r="I35" s="369">
        <f>$E$35</f>
        <v>172056</v>
      </c>
      <c r="J35" s="369"/>
      <c r="K35" s="369">
        <f>$E$35</f>
        <v>172056</v>
      </c>
      <c r="L35" s="369"/>
      <c r="M35" s="369">
        <f>$E$35</f>
        <v>172056</v>
      </c>
      <c r="N35" s="369"/>
      <c r="O35" s="369">
        <f>$E$35</f>
        <v>172056</v>
      </c>
      <c r="P35" s="369"/>
      <c r="Q35" s="369">
        <f>$E$35</f>
        <v>172056</v>
      </c>
      <c r="R35" s="369"/>
      <c r="S35" s="369">
        <f>$E$35</f>
        <v>172056</v>
      </c>
      <c r="T35" s="369"/>
      <c r="U35" s="369">
        <f>$E$35</f>
        <v>172056</v>
      </c>
      <c r="V35" s="369"/>
      <c r="W35" s="369">
        <f>$E$35</f>
        <v>172056</v>
      </c>
      <c r="X35" s="369"/>
      <c r="Y35" s="369">
        <f>$E$35</f>
        <v>172056</v>
      </c>
      <c r="Z35" s="369"/>
      <c r="AA35" s="369">
        <f>$E$35</f>
        <v>172056</v>
      </c>
      <c r="AB35" s="369"/>
      <c r="AC35" s="369">
        <f>$E$35</f>
        <v>172056</v>
      </c>
      <c r="AD35" s="369"/>
      <c r="AE35" s="369">
        <f>$E$35</f>
        <v>172056</v>
      </c>
      <c r="AF35" s="369"/>
      <c r="AG35" s="369">
        <f>$E$35</f>
        <v>172056</v>
      </c>
    </row>
    <row r="36" spans="1:16384" s="350" customFormat="1" ht="14">
      <c r="A36" s="372"/>
      <c r="B36" s="373"/>
      <c r="C36" s="367"/>
      <c r="E36" s="369">
        <f>Application!AB623</f>
        <v>0</v>
      </c>
      <c r="F36" s="369"/>
      <c r="G36" s="369">
        <f>E36</f>
        <v>0</v>
      </c>
      <c r="H36" s="369"/>
      <c r="I36" s="369">
        <f t="shared" ref="I36" si="1">G36</f>
        <v>0</v>
      </c>
      <c r="J36" s="369"/>
      <c r="K36" s="369">
        <f t="shared" ref="K36" si="2">I36</f>
        <v>0</v>
      </c>
      <c r="L36" s="369"/>
      <c r="M36" s="369">
        <f t="shared" ref="M36" si="3">K36</f>
        <v>0</v>
      </c>
      <c r="N36" s="369"/>
      <c r="O36" s="369">
        <f t="shared" ref="O36" si="4">M36</f>
        <v>0</v>
      </c>
      <c r="P36" s="369"/>
      <c r="Q36" s="369">
        <f t="shared" ref="Q36" si="5">O36</f>
        <v>0</v>
      </c>
      <c r="R36" s="369"/>
      <c r="S36" s="369">
        <f t="shared" ref="S36" si="6">Q36</f>
        <v>0</v>
      </c>
      <c r="T36" s="369"/>
      <c r="U36" s="369">
        <f t="shared" ref="U36" si="7">S36</f>
        <v>0</v>
      </c>
      <c r="V36" s="369"/>
      <c r="W36" s="369">
        <f t="shared" ref="W36" si="8">U36</f>
        <v>0</v>
      </c>
      <c r="X36" s="369"/>
      <c r="Y36" s="369">
        <f t="shared" ref="Y36" si="9">W36</f>
        <v>0</v>
      </c>
      <c r="Z36" s="369"/>
      <c r="AA36" s="369">
        <f t="shared" ref="AA36" si="10">Y36</f>
        <v>0</v>
      </c>
      <c r="AB36" s="369"/>
      <c r="AC36" s="369">
        <f t="shared" ref="AC36" si="11">AA36</f>
        <v>0</v>
      </c>
      <c r="AD36" s="369"/>
      <c r="AE36" s="369">
        <f t="shared" ref="AE36" si="12">AC36</f>
        <v>0</v>
      </c>
      <c r="AF36" s="369"/>
      <c r="AG36" s="369">
        <f t="shared" ref="AG36" si="13">AE36</f>
        <v>0</v>
      </c>
    </row>
    <row r="37" spans="1:16384" s="350" customFormat="1" ht="14">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16384" s="370" customFormat="1" ht="14">
      <c r="A38" s="370" t="s">
        <v>935</v>
      </c>
      <c r="C38" s="371"/>
      <c r="E38" s="370">
        <f>SUM(E35:E37)</f>
        <v>172056</v>
      </c>
      <c r="G38" s="370">
        <f>SUM(G35:G37)</f>
        <v>172056</v>
      </c>
      <c r="I38" s="370">
        <f>SUM(I35:I37)</f>
        <v>172056</v>
      </c>
      <c r="K38" s="370">
        <f>SUM(K35:K37)</f>
        <v>172056</v>
      </c>
      <c r="M38" s="370">
        <f>SUM(M35:M37)</f>
        <v>172056</v>
      </c>
      <c r="O38" s="370">
        <f>SUM(O35:O37)</f>
        <v>172056</v>
      </c>
      <c r="Q38" s="370">
        <f>SUM(Q35:Q37)</f>
        <v>172056</v>
      </c>
      <c r="S38" s="370">
        <f>SUM(S35:S37)</f>
        <v>172056</v>
      </c>
      <c r="U38" s="370">
        <f>SUM(U35:U37)</f>
        <v>172056</v>
      </c>
      <c r="W38" s="370">
        <f>SUM(W35:W37)</f>
        <v>172056</v>
      </c>
      <c r="Y38" s="370">
        <f>SUM(Y35:Y37)</f>
        <v>172056</v>
      </c>
      <c r="AA38" s="370">
        <f>SUM(AA35:AA37)</f>
        <v>172056</v>
      </c>
      <c r="AC38" s="370">
        <f>SUM(AC35:AC37)</f>
        <v>172056</v>
      </c>
      <c r="AE38" s="370">
        <f>SUM(AE35:AE37)</f>
        <v>172056</v>
      </c>
      <c r="AG38" s="370">
        <f>SUM(AG35:AG37)</f>
        <v>172056</v>
      </c>
    </row>
    <row r="39" spans="1:16384" s="350" customFormat="1" ht="14">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16384" s="370" customFormat="1" ht="14">
      <c r="A40" s="370" t="s">
        <v>936</v>
      </c>
      <c r="C40" s="371"/>
      <c r="E40" s="370">
        <f>E32-E38</f>
        <v>27106.20000000007</v>
      </c>
      <c r="G40" s="370">
        <f>G32-G38</f>
        <v>28682.909999999974</v>
      </c>
      <c r="I40" s="370">
        <f>I32-I38</f>
        <v>30151.597049999924</v>
      </c>
      <c r="K40" s="370">
        <f>K32-K38</f>
        <v>31504.399979249865</v>
      </c>
      <c r="M40" s="370">
        <f>M32-M38</f>
        <v>32733.080463386199</v>
      </c>
      <c r="O40" s="370">
        <f>O32-O38</f>
        <v>33829.007273669704</v>
      </c>
      <c r="Q40" s="370">
        <f>Q32-Q38</f>
        <v>34783.139911187463</v>
      </c>
      <c r="S40" s="370">
        <f>S32-S38</f>
        <v>35586.011602894869</v>
      </c>
      <c r="U40" s="370">
        <f>U32-U38</f>
        <v>36227.711635531625</v>
      </c>
      <c r="W40" s="370">
        <f>W32-W38</f>
        <v>36697.867002560059</v>
      </c>
      <c r="Y40" s="370">
        <f>Y32-Y38</f>
        <v>36985.623338367208</v>
      </c>
      <c r="AA40" s="370">
        <f>AA32-AA38</f>
        <v>37079.625113021932</v>
      </c>
      <c r="AC40" s="370">
        <f>AC32-AC38</f>
        <v>36967.995059907902</v>
      </c>
      <c r="AE40" s="370">
        <f>AE32-AE38</f>
        <v>36638.312807529815</v>
      </c>
      <c r="AG40" s="370">
        <f>AG32-AG38</f>
        <v>36077.592685746262</v>
      </c>
    </row>
    <row r="41" spans="1:16384" s="350" customFormat="1" ht="14">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16384" s="374" customFormat="1" ht="14">
      <c r="A42" s="374" t="s">
        <v>938</v>
      </c>
      <c r="C42" s="367"/>
      <c r="E42" s="374">
        <f>E40/(E4+E6+E8)</f>
        <v>3.9436607423443661E-2</v>
      </c>
      <c r="G42" s="374">
        <f>G40/(G4+G6+G8)</f>
        <v>4.0712732679894947E-2</v>
      </c>
      <c r="I42" s="374">
        <f>I40/(I4+I6+I8)</f>
        <v>4.1753558871341752E-2</v>
      </c>
      <c r="K42" s="374">
        <f>K40/(K4+K6+K8)</f>
        <v>4.2562832824283282E-2</v>
      </c>
      <c r="M42" s="374">
        <f>M40/(M4+M6+M8)</f>
        <v>4.3144190544489147E-2</v>
      </c>
      <c r="O42" s="374">
        <f>O40/(O4+O6+O8)</f>
        <v>4.3501159730330599E-2</v>
      </c>
      <c r="Q42" s="374">
        <f>Q40/(Q4+Q6+Q8)</f>
        <v>4.3637162222963287E-2</v>
      </c>
      <c r="S42" s="374">
        <f>S40/(S4+S6+S8)</f>
        <v>4.3555516394879125E-2</v>
      </c>
      <c r="U42" s="374">
        <f>U40/(U4+U6+U8)</f>
        <v>4.3259439478316473E-2</v>
      </c>
      <c r="W42" s="374">
        <f>W40/(W4+W6+W8)</f>
        <v>4.275204983497416E-2</v>
      </c>
      <c r="Y42" s="374">
        <f>Y40/(Y4+Y6+Y8)</f>
        <v>4.2036369168444859E-2</v>
      </c>
      <c r="AA42" s="374">
        <f>AA40/(AA4+AA6+AA8)</f>
        <v>4.1115324680742464E-2</v>
      </c>
      <c r="AC42" s="374">
        <f>AC40/(AC4+AC6+AC8)</f>
        <v>3.9991751174273449E-2</v>
      </c>
      <c r="AE42" s="374">
        <f>AE40/(AE4+AE6+AE8)</f>
        <v>3.8668393100558619E-2</v>
      </c>
      <c r="AG42" s="374">
        <f>AG40/(AG4+AG6+AG8)</f>
        <v>3.7147906556987076E-2</v>
      </c>
    </row>
    <row r="43" spans="1:16384" s="374" customFormat="1" ht="14">
      <c r="A43" s="374" t="s">
        <v>939</v>
      </c>
      <c r="C43" s="367"/>
      <c r="E43" s="374">
        <f>E40/E38</f>
        <v>0.15754289301157803</v>
      </c>
      <c r="G43" s="374">
        <f>G40/G38</f>
        <v>0.16670682800948514</v>
      </c>
      <c r="I43" s="374">
        <f>I40/I38</f>
        <v>0.17524292701213515</v>
      </c>
      <c r="K43" s="374">
        <f>K40/K38</f>
        <v>0.18310550041410859</v>
      </c>
      <c r="M43" s="374">
        <f>M40/M38</f>
        <v>0.19024666657010625</v>
      </c>
      <c r="O43" s="374">
        <f>O40/O38</f>
        <v>0.19661626025055623</v>
      </c>
      <c r="Q43" s="374">
        <f>Q40/Q38</f>
        <v>0.20216173752259417</v>
      </c>
      <c r="S43" s="374">
        <f>S40/S38</f>
        <v>0.20682807692201882</v>
      </c>
      <c r="U43" s="374">
        <f>U40/U38</f>
        <v>0.21055767677693091</v>
      </c>
      <c r="W43" s="374">
        <f>W40/W38</f>
        <v>0.21329024853861567</v>
      </c>
      <c r="Y43" s="374">
        <f>Y40/Y38</f>
        <v>0.21496270596995867</v>
      </c>
      <c r="AA43" s="374">
        <f>AA40/AA38</f>
        <v>0.21550905003616225</v>
      </c>
      <c r="AC43" s="374">
        <f>AC40/AC38</f>
        <v>0.21486024933688974</v>
      </c>
      <c r="AE43" s="374">
        <f>AE40/AE38</f>
        <v>0.21294411591301562</v>
      </c>
      <c r="AG43" s="374">
        <f>AG40/AG38</f>
        <v>0.20968517625509289</v>
      </c>
    </row>
    <row r="44" spans="1:16384" s="375" customFormat="1" ht="14">
      <c r="A44" s="375" t="s">
        <v>937</v>
      </c>
      <c r="C44" s="376"/>
      <c r="E44" s="375">
        <f>E32/E38</f>
        <v>1.1575428930115781</v>
      </c>
      <c r="G44" s="375">
        <f>G32/G38</f>
        <v>1.1667068280094852</v>
      </c>
      <c r="I44" s="375">
        <f>I32/I38</f>
        <v>1.1752429270121352</v>
      </c>
      <c r="K44" s="375">
        <f>K32/K38</f>
        <v>1.1831055004141087</v>
      </c>
      <c r="M44" s="375">
        <f>M32/M38</f>
        <v>1.1902466665701061</v>
      </c>
      <c r="O44" s="375">
        <f>O32/O38</f>
        <v>1.1966162602505563</v>
      </c>
      <c r="Q44" s="375">
        <f>Q32/Q38</f>
        <v>1.2021617375225941</v>
      </c>
      <c r="S44" s="375">
        <f>S32/S38</f>
        <v>1.2068280769220188</v>
      </c>
      <c r="U44" s="375">
        <f>U32/U38</f>
        <v>1.2105576767769308</v>
      </c>
      <c r="W44" s="375">
        <f>W32/W38</f>
        <v>1.2132902485386157</v>
      </c>
      <c r="Y44" s="375">
        <f>Y32/Y38</f>
        <v>1.2149627059699586</v>
      </c>
      <c r="AA44" s="375">
        <f>AA32/AA38</f>
        <v>1.2155090500361623</v>
      </c>
      <c r="AC44" s="375">
        <f>AC32/AC38</f>
        <v>1.2148602493368899</v>
      </c>
      <c r="AE44" s="375">
        <f>AE32/AE38</f>
        <v>1.2129441159130157</v>
      </c>
      <c r="AG44" s="375">
        <f>AG32/AG38</f>
        <v>1.2096851762550929</v>
      </c>
    </row>
    <row r="45" spans="1:16384" s="350" customFormat="1" ht="14">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16384"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16384" s="255" customFormat="1">
      <c r="A47" s="255" t="s">
        <v>941</v>
      </c>
      <c r="C47" s="394"/>
      <c r="E47" s="383"/>
    </row>
    <row r="48" spans="1:16384" s="152" customFormat="1" ht="14">
      <c r="A48" s="152" t="s">
        <v>942</v>
      </c>
      <c r="C48" s="394"/>
      <c r="E48" s="384">
        <v>7500</v>
      </c>
      <c r="F48" s="363"/>
      <c r="G48" s="369">
        <f>E48*1.01</f>
        <v>7575</v>
      </c>
      <c r="H48" s="363"/>
      <c r="I48" s="369">
        <f t="shared" ref="I48" si="14">G48*1.01</f>
        <v>7650.75</v>
      </c>
      <c r="J48" s="363"/>
      <c r="K48" s="369">
        <f t="shared" ref="K48" si="15">I48*1.01</f>
        <v>7727.2574999999997</v>
      </c>
      <c r="L48" s="363"/>
      <c r="M48" s="369">
        <f t="shared" ref="M48" si="16">K48*1.01</f>
        <v>7804.5300749999997</v>
      </c>
      <c r="N48" s="363"/>
      <c r="O48" s="369">
        <f t="shared" ref="O48" si="17">M48*1.01</f>
        <v>7882.5753757499997</v>
      </c>
      <c r="P48" s="363"/>
      <c r="Q48" s="369">
        <f t="shared" ref="Q48" si="18">O48*1.01</f>
        <v>7961.4011295074997</v>
      </c>
      <c r="R48" s="363"/>
      <c r="S48" s="369">
        <f t="shared" ref="S48" si="19">Q48*1.01</f>
        <v>8041.0151408025749</v>
      </c>
      <c r="T48" s="363"/>
      <c r="U48" s="369">
        <f t="shared" ref="U48" si="20">S48*1.01</f>
        <v>8121.4252922106007</v>
      </c>
      <c r="V48" s="363"/>
      <c r="W48" s="369">
        <f t="shared" ref="W48" si="21">U48*1.01</f>
        <v>8202.6395451327062</v>
      </c>
      <c r="X48" s="363"/>
      <c r="Y48" s="369">
        <f t="shared" ref="Y48" si="22">W48*1.01</f>
        <v>8284.6659405840328</v>
      </c>
      <c r="Z48" s="363"/>
      <c r="AA48" s="369">
        <f t="shared" ref="AA48" si="23">Y48*1.01</f>
        <v>8367.5125999898737</v>
      </c>
      <c r="AB48" s="363"/>
      <c r="AC48" s="369">
        <f t="shared" ref="AC48" si="24">AA48*1.01</f>
        <v>8451.1877259897719</v>
      </c>
      <c r="AD48" s="363"/>
      <c r="AE48" s="369">
        <f t="shared" ref="AE48" si="25">AC48*1.01</f>
        <v>8535.69960324967</v>
      </c>
      <c r="AF48" s="363"/>
      <c r="AG48" s="369">
        <f t="shared" ref="AG48" si="26">AE48*1.01</f>
        <v>8621.0565992821666</v>
      </c>
      <c r="AH48" s="363"/>
      <c r="AI48" s="369">
        <f t="shared" ref="AI48" si="27">AG48*1.01</f>
        <v>8707.2671652749887</v>
      </c>
      <c r="AJ48" s="363"/>
      <c r="AK48" s="369">
        <f t="shared" ref="AK48" si="28">AI48*1.01</f>
        <v>8794.3398369277384</v>
      </c>
      <c r="AL48" s="363"/>
      <c r="AM48" s="369">
        <f t="shared" ref="AM48" si="29">AK48*1.01</f>
        <v>8882.2832352970163</v>
      </c>
      <c r="AN48" s="363"/>
      <c r="AO48" s="369">
        <f t="shared" ref="AO48" si="30">AM48*1.01</f>
        <v>8971.1060676499874</v>
      </c>
      <c r="AP48" s="363"/>
      <c r="AQ48" s="369">
        <f t="shared" ref="AQ48" si="31">AO48*1.01</f>
        <v>9060.8171283264874</v>
      </c>
      <c r="AR48" s="363"/>
      <c r="AS48" s="369">
        <f t="shared" ref="AS48" si="32">AQ48*1.01</f>
        <v>9151.425299609753</v>
      </c>
      <c r="AT48" s="363"/>
      <c r="AU48" s="369">
        <f t="shared" ref="AU48" si="33">AS48*1.01</f>
        <v>9242.9395526058506</v>
      </c>
      <c r="AV48" s="363"/>
      <c r="AW48" s="369">
        <f t="shared" ref="AW48" si="34">AU48*1.01</f>
        <v>9335.3689481319088</v>
      </c>
      <c r="AX48" s="363"/>
      <c r="AY48" s="369">
        <f t="shared" ref="AY48" si="35">AW48*1.01</f>
        <v>9428.7226376132276</v>
      </c>
      <c r="AZ48" s="363"/>
      <c r="BA48" s="369">
        <f t="shared" ref="BA48" si="36">AY48*1.01</f>
        <v>9523.0098639893604</v>
      </c>
      <c r="BB48" s="363"/>
      <c r="BC48" s="369">
        <f t="shared" ref="BC48" si="37">BA48*1.01</f>
        <v>9618.2399626292536</v>
      </c>
      <c r="BD48" s="363"/>
      <c r="BE48" s="369">
        <f t="shared" ref="BE48" si="38">BC48*1.01</f>
        <v>9714.4223622555455</v>
      </c>
      <c r="BF48" s="363"/>
      <c r="BG48" s="369">
        <f t="shared" ref="BG48" si="39">BE48*1.01</f>
        <v>9811.5665858781013</v>
      </c>
      <c r="BH48" s="363"/>
      <c r="BI48" s="369">
        <f t="shared" ref="BI48" si="40">BG48*1.01</f>
        <v>9909.6822517368819</v>
      </c>
      <c r="BJ48" s="363"/>
      <c r="BK48" s="369">
        <f t="shared" ref="BK48" si="41">BI48*1.01</f>
        <v>10008.779074254251</v>
      </c>
      <c r="BL48" s="363"/>
      <c r="BM48" s="369">
        <f t="shared" ref="BM48" si="42">BK48*1.01</f>
        <v>10108.866864996793</v>
      </c>
      <c r="BN48" s="363"/>
      <c r="BO48" s="369">
        <f t="shared" ref="BO48" si="43">BM48*1.01</f>
        <v>10209.955533646762</v>
      </c>
      <c r="BP48" s="363"/>
      <c r="BQ48" s="369">
        <f t="shared" ref="BQ48" si="44">BO48*1.01</f>
        <v>10312.05508898323</v>
      </c>
      <c r="BR48" s="363"/>
      <c r="BS48" s="369">
        <f t="shared" ref="BS48" si="45">BQ48*1.01</f>
        <v>10415.175639873063</v>
      </c>
      <c r="BT48" s="363"/>
      <c r="BU48" s="369">
        <f t="shared" ref="BU48" si="46">BS48*1.01</f>
        <v>10519.327396271794</v>
      </c>
      <c r="BV48" s="363"/>
      <c r="BW48" s="369">
        <f t="shared" ref="BW48" si="47">BU48*1.01</f>
        <v>10624.520670234511</v>
      </c>
      <c r="BX48" s="363"/>
      <c r="BY48" s="369">
        <f t="shared" ref="BY48" si="48">BW48*1.01</f>
        <v>10730.765876936857</v>
      </c>
      <c r="BZ48" s="363"/>
      <c r="CA48" s="369">
        <f t="shared" ref="CA48" si="49">BY48*1.01</f>
        <v>10838.073535706226</v>
      </c>
      <c r="CB48" s="363"/>
      <c r="CC48" s="369">
        <f t="shared" ref="CC48" si="50">CA48*1.01</f>
        <v>10946.454271063289</v>
      </c>
      <c r="CD48" s="363"/>
      <c r="CE48" s="369">
        <f t="shared" ref="CE48" si="51">CC48*1.01</f>
        <v>11055.918813773922</v>
      </c>
      <c r="CF48" s="363"/>
      <c r="CG48" s="369">
        <f t="shared" ref="CG48" si="52">CE48*1.01</f>
        <v>11166.478001911661</v>
      </c>
      <c r="CH48" s="363"/>
      <c r="CI48" s="369">
        <f t="shared" ref="CI48" si="53">CG48*1.01</f>
        <v>11278.142781930777</v>
      </c>
      <c r="CJ48" s="363"/>
      <c r="CK48" s="369">
        <f t="shared" ref="CK48" si="54">CI48*1.01</f>
        <v>11390.924209750085</v>
      </c>
      <c r="CL48" s="363"/>
      <c r="CM48" s="369">
        <f t="shared" ref="CM48" si="55">CK48*1.01</f>
        <v>11504.833451847586</v>
      </c>
      <c r="CN48" s="363"/>
      <c r="CO48" s="369">
        <f t="shared" ref="CO48" si="56">CM48*1.01</f>
        <v>11619.881786366062</v>
      </c>
      <c r="CP48" s="363"/>
      <c r="CQ48" s="369">
        <f t="shared" ref="CQ48" si="57">CO48*1.01</f>
        <v>11736.080604229723</v>
      </c>
      <c r="CR48" s="363"/>
      <c r="CS48" s="369">
        <f t="shared" ref="CS48" si="58">CQ48*1.01</f>
        <v>11853.44141027202</v>
      </c>
      <c r="CT48" s="363"/>
      <c r="CU48" s="369">
        <f t="shared" ref="CU48" si="59">CS48*1.01</f>
        <v>11971.97582437474</v>
      </c>
      <c r="CV48" s="363"/>
      <c r="CW48" s="369">
        <f t="shared" ref="CW48" si="60">CU48*1.01</f>
        <v>12091.695582618488</v>
      </c>
      <c r="CX48" s="363"/>
      <c r="CY48" s="369">
        <f t="shared" ref="CY48" si="61">CW48*1.01</f>
        <v>12212.612538444673</v>
      </c>
      <c r="CZ48" s="363"/>
      <c r="DA48" s="369">
        <f t="shared" ref="DA48" si="62">CY48*1.01</f>
        <v>12334.738663829121</v>
      </c>
      <c r="DB48" s="363"/>
      <c r="DC48" s="369">
        <f t="shared" ref="DC48" si="63">DA48*1.01</f>
        <v>12458.086050467413</v>
      </c>
      <c r="DD48" s="363"/>
      <c r="DE48" s="369">
        <f t="shared" ref="DE48" si="64">DC48*1.01</f>
        <v>12582.666910972088</v>
      </c>
      <c r="DF48" s="363"/>
      <c r="DG48" s="369">
        <f t="shared" ref="DG48" si="65">DE48*1.01</f>
        <v>12708.493580081809</v>
      </c>
      <c r="DH48" s="363"/>
      <c r="DI48" s="369">
        <f t="shared" ref="DI48" si="66">DG48*1.01</f>
        <v>12835.578515882627</v>
      </c>
      <c r="DJ48" s="363"/>
      <c r="DK48" s="369">
        <f t="shared" ref="DK48" si="67">DI48*1.01</f>
        <v>12963.934301041454</v>
      </c>
      <c r="DL48" s="363"/>
      <c r="DM48" s="369">
        <f t="shared" ref="DM48" si="68">DK48*1.01</f>
        <v>13093.573644051869</v>
      </c>
      <c r="DN48" s="363"/>
      <c r="DO48" s="369">
        <f t="shared" ref="DO48" si="69">DM48*1.01</f>
        <v>13224.509380492387</v>
      </c>
      <c r="DP48" s="363"/>
      <c r="DQ48" s="369">
        <f t="shared" ref="DQ48" si="70">DO48*1.01</f>
        <v>13356.754474297311</v>
      </c>
      <c r="DR48" s="363"/>
      <c r="DS48" s="369">
        <f t="shared" ref="DS48" si="71">DQ48*1.01</f>
        <v>13490.322019040284</v>
      </c>
      <c r="DT48" s="363"/>
      <c r="DU48" s="369">
        <f t="shared" ref="DU48" si="72">DS48*1.01</f>
        <v>13625.225239230687</v>
      </c>
      <c r="DV48" s="363"/>
      <c r="DW48" s="369">
        <f t="shared" ref="DW48" si="73">DU48*1.01</f>
        <v>13761.477491622994</v>
      </c>
      <c r="DX48" s="363"/>
      <c r="DY48" s="369">
        <f t="shared" ref="DY48" si="74">DW48*1.01</f>
        <v>13899.092266539225</v>
      </c>
      <c r="DZ48" s="363"/>
      <c r="EA48" s="369">
        <f t="shared" ref="EA48" si="75">DY48*1.01</f>
        <v>14038.083189204617</v>
      </c>
      <c r="EB48" s="363"/>
      <c r="EC48" s="369">
        <f t="shared" ref="EC48" si="76">EA48*1.01</f>
        <v>14178.464021096663</v>
      </c>
      <c r="ED48" s="363"/>
      <c r="EE48" s="369">
        <f t="shared" ref="EE48" si="77">EC48*1.01</f>
        <v>14320.248661307629</v>
      </c>
      <c r="EF48" s="363"/>
      <c r="EG48" s="369">
        <f t="shared" ref="EG48" si="78">EE48*1.01</f>
        <v>14463.451147920705</v>
      </c>
      <c r="EH48" s="363"/>
      <c r="EI48" s="369">
        <f t="shared" ref="EI48" si="79">EG48*1.01</f>
        <v>14608.085659399912</v>
      </c>
      <c r="EJ48" s="363"/>
      <c r="EK48" s="369">
        <f t="shared" ref="EK48" si="80">EI48*1.01</f>
        <v>14754.166515993911</v>
      </c>
      <c r="EL48" s="363"/>
      <c r="EM48" s="369">
        <f t="shared" ref="EM48" si="81">EK48*1.01</f>
        <v>14901.70818115385</v>
      </c>
      <c r="EN48" s="363"/>
      <c r="EO48" s="369">
        <f t="shared" ref="EO48" si="82">EM48*1.01</f>
        <v>15050.725262965389</v>
      </c>
      <c r="EP48" s="363"/>
      <c r="EQ48" s="369">
        <f t="shared" ref="EQ48" si="83">EO48*1.01</f>
        <v>15201.232515595042</v>
      </c>
      <c r="ER48" s="363"/>
      <c r="ES48" s="369">
        <f t="shared" ref="ES48" si="84">EQ48*1.01</f>
        <v>15353.244840750993</v>
      </c>
      <c r="ET48" s="363"/>
      <c r="EU48" s="369">
        <f t="shared" ref="EU48" si="85">ES48*1.01</f>
        <v>15506.777289158503</v>
      </c>
      <c r="EV48" s="363"/>
      <c r="EW48" s="369">
        <f t="shared" ref="EW48" si="86">EU48*1.01</f>
        <v>15661.845062050088</v>
      </c>
      <c r="EX48" s="363"/>
      <c r="EY48" s="369">
        <f t="shared" ref="EY48" si="87">EW48*1.01</f>
        <v>15818.463512670589</v>
      </c>
      <c r="EZ48" s="363"/>
      <c r="FA48" s="369">
        <f t="shared" ref="FA48" si="88">EY48*1.01</f>
        <v>15976.648147797296</v>
      </c>
      <c r="FB48" s="363"/>
      <c r="FC48" s="369">
        <f t="shared" ref="FC48" si="89">FA48*1.01</f>
        <v>16136.414629275268</v>
      </c>
      <c r="FD48" s="363"/>
      <c r="FE48" s="369">
        <f t="shared" ref="FE48" si="90">FC48*1.01</f>
        <v>16297.778775568022</v>
      </c>
      <c r="FF48" s="363"/>
      <c r="FG48" s="369">
        <f t="shared" ref="FG48" si="91">FE48*1.01</f>
        <v>16460.756563323703</v>
      </c>
      <c r="FH48" s="363"/>
      <c r="FI48" s="369">
        <f t="shared" ref="FI48" si="92">FG48*1.01</f>
        <v>16625.364128956939</v>
      </c>
      <c r="FJ48" s="363"/>
      <c r="FK48" s="369">
        <f t="shared" ref="FK48" si="93">FI48*1.01</f>
        <v>16791.617770246507</v>
      </c>
      <c r="FL48" s="363"/>
      <c r="FM48" s="369">
        <f t="shared" ref="FM48" si="94">FK48*1.01</f>
        <v>16959.53394794897</v>
      </c>
      <c r="FN48" s="363"/>
      <c r="FO48" s="369">
        <f t="shared" ref="FO48" si="95">FM48*1.01</f>
        <v>17129.129287428459</v>
      </c>
      <c r="FP48" s="363"/>
      <c r="FQ48" s="369">
        <f t="shared" ref="FQ48" si="96">FO48*1.01</f>
        <v>17300.420580302743</v>
      </c>
      <c r="FR48" s="363"/>
      <c r="FS48" s="369">
        <f t="shared" ref="FS48" si="97">FQ48*1.01</f>
        <v>17473.42478610577</v>
      </c>
      <c r="FT48" s="363"/>
      <c r="FU48" s="369">
        <f t="shared" ref="FU48" si="98">FS48*1.01</f>
        <v>17648.159033966829</v>
      </c>
      <c r="FV48" s="363"/>
      <c r="FW48" s="369">
        <f t="shared" ref="FW48" si="99">FU48*1.01</f>
        <v>17824.640624306499</v>
      </c>
      <c r="FX48" s="363"/>
      <c r="FY48" s="369">
        <f t="shared" ref="FY48" si="100">FW48*1.01</f>
        <v>18002.887030549566</v>
      </c>
      <c r="FZ48" s="363"/>
      <c r="GA48" s="369">
        <f t="shared" ref="GA48" si="101">FY48*1.01</f>
        <v>18182.915900855063</v>
      </c>
      <c r="GB48" s="363"/>
      <c r="GC48" s="369">
        <f t="shared" ref="GC48" si="102">GA48*1.01</f>
        <v>18364.745059863613</v>
      </c>
      <c r="GD48" s="363"/>
      <c r="GE48" s="369">
        <f t="shared" ref="GE48" si="103">GC48*1.01</f>
        <v>18548.39251046225</v>
      </c>
      <c r="GF48" s="363"/>
      <c r="GG48" s="369">
        <f t="shared" ref="GG48" si="104">GE48*1.01</f>
        <v>18733.876435566872</v>
      </c>
      <c r="GH48" s="363"/>
      <c r="GI48" s="369">
        <f t="shared" ref="GI48" si="105">GG48*1.01</f>
        <v>18921.215199922539</v>
      </c>
      <c r="GJ48" s="363"/>
      <c r="GK48" s="369">
        <f t="shared" ref="GK48" si="106">GI48*1.01</f>
        <v>19110.427351921764</v>
      </c>
      <c r="GL48" s="363"/>
      <c r="GM48" s="369">
        <f t="shared" ref="GM48" si="107">GK48*1.01</f>
        <v>19301.531625440981</v>
      </c>
      <c r="GN48" s="363"/>
      <c r="GO48" s="369">
        <f t="shared" ref="GO48" si="108">GM48*1.01</f>
        <v>19494.546941695389</v>
      </c>
      <c r="GP48" s="363"/>
      <c r="GQ48" s="369">
        <f t="shared" ref="GQ48" si="109">GO48*1.01</f>
        <v>19689.492411112344</v>
      </c>
      <c r="GR48" s="363"/>
      <c r="GS48" s="369">
        <f t="shared" ref="GS48" si="110">GQ48*1.01</f>
        <v>19886.387335223466</v>
      </c>
      <c r="GT48" s="363"/>
      <c r="GU48" s="369">
        <f t="shared" ref="GU48" si="111">GS48*1.01</f>
        <v>20085.251208575701</v>
      </c>
      <c r="GV48" s="363"/>
      <c r="GW48" s="369">
        <f t="shared" ref="GW48" si="112">GU48*1.01</f>
        <v>20286.103720661456</v>
      </c>
      <c r="GX48" s="363"/>
      <c r="GY48" s="369">
        <f t="shared" ref="GY48" si="113">GW48*1.01</f>
        <v>20488.964757868071</v>
      </c>
      <c r="GZ48" s="363"/>
      <c r="HA48" s="369">
        <f t="shared" ref="HA48" si="114">GY48*1.01</f>
        <v>20693.854405446753</v>
      </c>
      <c r="HB48" s="363"/>
      <c r="HC48" s="369">
        <f t="shared" ref="HC48" si="115">HA48*1.01</f>
        <v>20900.792949501221</v>
      </c>
      <c r="HD48" s="363"/>
      <c r="HE48" s="369">
        <f t="shared" ref="HE48" si="116">HC48*1.01</f>
        <v>21109.800878996233</v>
      </c>
      <c r="HF48" s="363"/>
      <c r="HG48" s="369">
        <f t="shared" ref="HG48" si="117">HE48*1.01</f>
        <v>21320.898887786196</v>
      </c>
      <c r="HH48" s="363"/>
      <c r="HI48" s="369">
        <f t="shared" ref="HI48" si="118">HG48*1.01</f>
        <v>21534.107876664057</v>
      </c>
      <c r="HJ48" s="363"/>
      <c r="HK48" s="369">
        <f t="shared" ref="HK48" si="119">HI48*1.01</f>
        <v>21749.448955430697</v>
      </c>
      <c r="HL48" s="363"/>
      <c r="HM48" s="369">
        <f t="shared" ref="HM48" si="120">HK48*1.01</f>
        <v>21966.943444985005</v>
      </c>
      <c r="HN48" s="363"/>
      <c r="HO48" s="369">
        <f t="shared" ref="HO48" si="121">HM48*1.01</f>
        <v>22186.612879434855</v>
      </c>
      <c r="HP48" s="363"/>
      <c r="HQ48" s="369">
        <f t="shared" ref="HQ48" si="122">HO48*1.01</f>
        <v>22408.479008229206</v>
      </c>
      <c r="HR48" s="363"/>
      <c r="HS48" s="369">
        <f t="shared" ref="HS48" si="123">HQ48*1.01</f>
        <v>22632.563798311498</v>
      </c>
      <c r="HT48" s="363"/>
      <c r="HU48" s="369">
        <f t="shared" ref="HU48" si="124">HS48*1.01</f>
        <v>22858.889436294612</v>
      </c>
      <c r="HV48" s="363"/>
      <c r="HW48" s="369">
        <f t="shared" ref="HW48" si="125">HU48*1.01</f>
        <v>23087.478330657559</v>
      </c>
      <c r="HX48" s="363"/>
      <c r="HY48" s="369">
        <f t="shared" ref="HY48" si="126">HW48*1.01</f>
        <v>23318.353113964135</v>
      </c>
      <c r="HZ48" s="363"/>
      <c r="IA48" s="369">
        <f t="shared" ref="IA48" si="127">HY48*1.01</f>
        <v>23551.536645103777</v>
      </c>
      <c r="IB48" s="363"/>
      <c r="IC48" s="369">
        <f t="shared" ref="IC48" si="128">IA48*1.01</f>
        <v>23787.052011554813</v>
      </c>
      <c r="ID48" s="363"/>
      <c r="IE48" s="369">
        <f t="shared" ref="IE48" si="129">IC48*1.01</f>
        <v>24024.922531670363</v>
      </c>
      <c r="IF48" s="363"/>
      <c r="IG48" s="369">
        <f t="shared" ref="IG48" si="130">IE48*1.01</f>
        <v>24265.171756987067</v>
      </c>
      <c r="IH48" s="363"/>
      <c r="II48" s="369">
        <f t="shared" ref="II48" si="131">IG48*1.01</f>
        <v>24507.823474556939</v>
      </c>
      <c r="IJ48" s="363"/>
      <c r="IK48" s="369">
        <f t="shared" ref="IK48" si="132">II48*1.01</f>
        <v>24752.901709302507</v>
      </c>
      <c r="IL48" s="363"/>
      <c r="IM48" s="369">
        <f t="shared" ref="IM48" si="133">IK48*1.01</f>
        <v>25000.430726395531</v>
      </c>
      <c r="IN48" s="363"/>
      <c r="IO48" s="369">
        <f t="shared" ref="IO48" si="134">IM48*1.01</f>
        <v>25250.435033659487</v>
      </c>
      <c r="IP48" s="363"/>
      <c r="IQ48" s="369">
        <f t="shared" ref="IQ48" si="135">IO48*1.01</f>
        <v>25502.939383996083</v>
      </c>
      <c r="IR48" s="363"/>
      <c r="IS48" s="369">
        <f t="shared" ref="IS48" si="136">IQ48*1.01</f>
        <v>25757.968777836046</v>
      </c>
      <c r="IT48" s="363"/>
      <c r="IU48" s="369">
        <f t="shared" ref="IU48" si="137">IS48*1.01</f>
        <v>26015.548465614407</v>
      </c>
      <c r="IV48" s="363"/>
      <c r="IW48" s="369">
        <f t="shared" ref="IW48" si="138">IU48*1.01</f>
        <v>26275.703950270552</v>
      </c>
      <c r="IX48" s="363"/>
      <c r="IY48" s="369">
        <f t="shared" ref="IY48" si="139">IW48*1.01</f>
        <v>26538.460989773259</v>
      </c>
      <c r="IZ48" s="363"/>
      <c r="JA48" s="369">
        <f t="shared" ref="JA48" si="140">IY48*1.01</f>
        <v>26803.845599670993</v>
      </c>
      <c r="JB48" s="363"/>
      <c r="JC48" s="369">
        <f t="shared" ref="JC48" si="141">JA48*1.01</f>
        <v>27071.884055667702</v>
      </c>
      <c r="JD48" s="363"/>
      <c r="JE48" s="369">
        <f t="shared" ref="JE48" si="142">JC48*1.01</f>
        <v>27342.60289622438</v>
      </c>
      <c r="JF48" s="363"/>
      <c r="JG48" s="369">
        <f t="shared" ref="JG48" si="143">JE48*1.01</f>
        <v>27616.028925186623</v>
      </c>
      <c r="JH48" s="363"/>
      <c r="JI48" s="369">
        <f t="shared" ref="JI48" si="144">JG48*1.01</f>
        <v>27892.189214438491</v>
      </c>
      <c r="JJ48" s="363"/>
      <c r="JK48" s="369">
        <f t="shared" ref="JK48" si="145">JI48*1.01</f>
        <v>28171.111106582877</v>
      </c>
      <c r="JL48" s="363"/>
      <c r="JM48" s="369">
        <f t="shared" ref="JM48" si="146">JK48*1.01</f>
        <v>28452.822217648707</v>
      </c>
      <c r="JN48" s="363"/>
      <c r="JO48" s="369">
        <f t="shared" ref="JO48" si="147">JM48*1.01</f>
        <v>28737.350439825193</v>
      </c>
      <c r="JP48" s="363"/>
      <c r="JQ48" s="369">
        <f t="shared" ref="JQ48" si="148">JO48*1.01</f>
        <v>29024.723944223446</v>
      </c>
      <c r="JR48" s="363"/>
      <c r="JS48" s="369">
        <f t="shared" ref="JS48" si="149">JQ48*1.01</f>
        <v>29314.971183665679</v>
      </c>
      <c r="JT48" s="363"/>
      <c r="JU48" s="369">
        <f t="shared" ref="JU48" si="150">JS48*1.01</f>
        <v>29608.120895502336</v>
      </c>
      <c r="JV48" s="363"/>
      <c r="JW48" s="369">
        <f t="shared" ref="JW48" si="151">JU48*1.01</f>
        <v>29904.202104457359</v>
      </c>
      <c r="JX48" s="363"/>
      <c r="JY48" s="369">
        <f t="shared" ref="JY48" si="152">JW48*1.01</f>
        <v>30203.244125501933</v>
      </c>
      <c r="JZ48" s="363"/>
      <c r="KA48" s="369">
        <f t="shared" ref="KA48" si="153">JY48*1.01</f>
        <v>30505.276566756951</v>
      </c>
      <c r="KB48" s="363"/>
      <c r="KC48" s="369">
        <f t="shared" ref="KC48" si="154">KA48*1.01</f>
        <v>30810.329332424521</v>
      </c>
      <c r="KD48" s="363"/>
      <c r="KE48" s="369">
        <f t="shared" ref="KE48" si="155">KC48*1.01</f>
        <v>31118.432625748766</v>
      </c>
      <c r="KF48" s="363"/>
      <c r="KG48" s="369">
        <f t="shared" ref="KG48" si="156">KE48*1.01</f>
        <v>31429.616952006254</v>
      </c>
      <c r="KH48" s="363"/>
      <c r="KI48" s="369">
        <f t="shared" ref="KI48" si="157">KG48*1.01</f>
        <v>31743.913121526315</v>
      </c>
      <c r="KJ48" s="363"/>
      <c r="KK48" s="369">
        <f t="shared" ref="KK48" si="158">KI48*1.01</f>
        <v>32061.352252741577</v>
      </c>
      <c r="KL48" s="363"/>
      <c r="KM48" s="369">
        <f t="shared" ref="KM48" si="159">KK48*1.01</f>
        <v>32381.965775268993</v>
      </c>
      <c r="KN48" s="363"/>
      <c r="KO48" s="369">
        <f t="shared" ref="KO48" si="160">KM48*1.01</f>
        <v>32705.785433021683</v>
      </c>
      <c r="KP48" s="363"/>
      <c r="KQ48" s="369">
        <f t="shared" ref="KQ48" si="161">KO48*1.01</f>
        <v>33032.843287351898</v>
      </c>
      <c r="KR48" s="363"/>
      <c r="KS48" s="369">
        <f t="shared" ref="KS48" si="162">KQ48*1.01</f>
        <v>33363.171720225415</v>
      </c>
      <c r="KT48" s="363"/>
      <c r="KU48" s="369">
        <f t="shared" ref="KU48" si="163">KS48*1.01</f>
        <v>33696.803437427669</v>
      </c>
      <c r="KV48" s="363"/>
      <c r="KW48" s="369">
        <f t="shared" ref="KW48" si="164">KU48*1.01</f>
        <v>34033.771471801949</v>
      </c>
      <c r="KX48" s="363"/>
      <c r="KY48" s="369">
        <f t="shared" ref="KY48" si="165">KW48*1.01</f>
        <v>34374.109186519971</v>
      </c>
      <c r="KZ48" s="363"/>
      <c r="LA48" s="369">
        <f t="shared" ref="LA48" si="166">KY48*1.01</f>
        <v>34717.850278385173</v>
      </c>
      <c r="LB48" s="363"/>
      <c r="LC48" s="369">
        <f t="shared" ref="LC48" si="167">LA48*1.01</f>
        <v>35065.028781169021</v>
      </c>
      <c r="LD48" s="363"/>
      <c r="LE48" s="369">
        <f t="shared" ref="LE48" si="168">LC48*1.01</f>
        <v>35415.679068980709</v>
      </c>
      <c r="LF48" s="363"/>
      <c r="LG48" s="369">
        <f t="shared" ref="LG48" si="169">LE48*1.01</f>
        <v>35769.835859670515</v>
      </c>
      <c r="LH48" s="363"/>
      <c r="LI48" s="369">
        <f t="shared" ref="LI48" si="170">LG48*1.01</f>
        <v>36127.534218267218</v>
      </c>
      <c r="LJ48" s="363"/>
      <c r="LK48" s="369">
        <f t="shared" ref="LK48" si="171">LI48*1.01</f>
        <v>36488.809560449889</v>
      </c>
      <c r="LL48" s="363"/>
      <c r="LM48" s="369">
        <f t="shared" ref="LM48" si="172">LK48*1.01</f>
        <v>36853.697656054384</v>
      </c>
      <c r="LN48" s="363"/>
      <c r="LO48" s="369">
        <f t="shared" ref="LO48" si="173">LM48*1.01</f>
        <v>37222.234632614927</v>
      </c>
      <c r="LP48" s="363"/>
      <c r="LQ48" s="369">
        <f t="shared" ref="LQ48" si="174">LO48*1.01</f>
        <v>37594.456978941074</v>
      </c>
      <c r="LR48" s="363"/>
      <c r="LS48" s="369">
        <f t="shared" ref="LS48" si="175">LQ48*1.01</f>
        <v>37970.401548730486</v>
      </c>
      <c r="LT48" s="363"/>
      <c r="LU48" s="369">
        <f t="shared" ref="LU48" si="176">LS48*1.01</f>
        <v>38350.105564217789</v>
      </c>
      <c r="LV48" s="363"/>
      <c r="LW48" s="369">
        <f t="shared" ref="LW48" si="177">LU48*1.01</f>
        <v>38733.606619859966</v>
      </c>
      <c r="LX48" s="363"/>
      <c r="LY48" s="369">
        <f t="shared" ref="LY48" si="178">LW48*1.01</f>
        <v>39120.942686058566</v>
      </c>
      <c r="LZ48" s="363"/>
      <c r="MA48" s="369">
        <f t="shared" ref="MA48" si="179">LY48*1.01</f>
        <v>39512.152112919153</v>
      </c>
      <c r="MB48" s="363"/>
      <c r="MC48" s="369">
        <f t="shared" ref="MC48" si="180">MA48*1.01</f>
        <v>39907.273634048346</v>
      </c>
      <c r="MD48" s="363"/>
      <c r="ME48" s="369">
        <f t="shared" ref="ME48" si="181">MC48*1.01</f>
        <v>40306.346370388826</v>
      </c>
      <c r="MF48" s="363"/>
      <c r="MG48" s="369">
        <f t="shared" ref="MG48" si="182">ME48*1.01</f>
        <v>40709.409834092716</v>
      </c>
      <c r="MH48" s="363"/>
      <c r="MI48" s="369">
        <f t="shared" ref="MI48" si="183">MG48*1.01</f>
        <v>41116.503932433647</v>
      </c>
      <c r="MJ48" s="363"/>
      <c r="MK48" s="369">
        <f t="shared" ref="MK48" si="184">MI48*1.01</f>
        <v>41527.668971757987</v>
      </c>
      <c r="ML48" s="363"/>
      <c r="MM48" s="369">
        <f t="shared" ref="MM48" si="185">MK48*1.01</f>
        <v>41942.945661475569</v>
      </c>
      <c r="MN48" s="363"/>
      <c r="MO48" s="369">
        <f t="shared" ref="MO48" si="186">MM48*1.01</f>
        <v>42362.375118090327</v>
      </c>
      <c r="MP48" s="363"/>
      <c r="MQ48" s="369">
        <f t="shared" ref="MQ48" si="187">MO48*1.01</f>
        <v>42785.998869271229</v>
      </c>
      <c r="MR48" s="363"/>
      <c r="MS48" s="369">
        <f t="shared" ref="MS48" si="188">MQ48*1.01</f>
        <v>43213.85885796394</v>
      </c>
      <c r="MT48" s="363"/>
      <c r="MU48" s="369">
        <f t="shared" ref="MU48" si="189">MS48*1.01</f>
        <v>43645.997446543581</v>
      </c>
      <c r="MV48" s="363"/>
      <c r="MW48" s="369">
        <f t="shared" ref="MW48" si="190">MU48*1.01</f>
        <v>44082.457421009014</v>
      </c>
      <c r="MX48" s="363"/>
      <c r="MY48" s="369">
        <f t="shared" ref="MY48" si="191">MW48*1.01</f>
        <v>44523.281995219106</v>
      </c>
      <c r="MZ48" s="363"/>
      <c r="NA48" s="369">
        <f t="shared" ref="NA48" si="192">MY48*1.01</f>
        <v>44968.5148151713</v>
      </c>
      <c r="NB48" s="363"/>
      <c r="NC48" s="369">
        <f t="shared" ref="NC48" si="193">NA48*1.01</f>
        <v>45418.199963323015</v>
      </c>
      <c r="ND48" s="363"/>
      <c r="NE48" s="369">
        <f t="shared" ref="NE48" si="194">NC48*1.01</f>
        <v>45872.381962956242</v>
      </c>
      <c r="NF48" s="363"/>
      <c r="NG48" s="369">
        <f t="shared" ref="NG48" si="195">NE48*1.01</f>
        <v>46331.105782585808</v>
      </c>
      <c r="NH48" s="363"/>
      <c r="NI48" s="369">
        <f t="shared" ref="NI48" si="196">NG48*1.01</f>
        <v>46794.416840411664</v>
      </c>
      <c r="NJ48" s="363"/>
      <c r="NK48" s="369">
        <f t="shared" ref="NK48" si="197">NI48*1.01</f>
        <v>47262.36100881578</v>
      </c>
      <c r="NL48" s="363"/>
      <c r="NM48" s="369">
        <f t="shared" ref="NM48" si="198">NK48*1.01</f>
        <v>47734.984618903938</v>
      </c>
      <c r="NN48" s="363"/>
      <c r="NO48" s="369">
        <f t="shared" ref="NO48" si="199">NM48*1.01</f>
        <v>48212.334465092979</v>
      </c>
      <c r="NP48" s="363"/>
      <c r="NQ48" s="369">
        <f t="shared" ref="NQ48" si="200">NO48*1.01</f>
        <v>48694.457809743908</v>
      </c>
      <c r="NR48" s="363"/>
      <c r="NS48" s="369">
        <f t="shared" ref="NS48" si="201">NQ48*1.01</f>
        <v>49181.40238784135</v>
      </c>
      <c r="NT48" s="363"/>
      <c r="NU48" s="369">
        <f t="shared" ref="NU48" si="202">NS48*1.01</f>
        <v>49673.216411719761</v>
      </c>
      <c r="NV48" s="363"/>
      <c r="NW48" s="369">
        <f t="shared" ref="NW48" si="203">NU48*1.01</f>
        <v>50169.948575836956</v>
      </c>
      <c r="NX48" s="363"/>
      <c r="NY48" s="369">
        <f t="shared" ref="NY48" si="204">NW48*1.01</f>
        <v>50671.648061595326</v>
      </c>
      <c r="NZ48" s="363"/>
      <c r="OA48" s="369">
        <f t="shared" ref="OA48" si="205">NY48*1.01</f>
        <v>51178.364542211282</v>
      </c>
      <c r="OB48" s="363"/>
      <c r="OC48" s="369">
        <f t="shared" ref="OC48" si="206">OA48*1.01</f>
        <v>51690.148187633393</v>
      </c>
      <c r="OD48" s="363"/>
      <c r="OE48" s="369">
        <f t="shared" ref="OE48" si="207">OC48*1.01</f>
        <v>52207.049669509724</v>
      </c>
      <c r="OF48" s="363"/>
      <c r="OG48" s="369">
        <f t="shared" ref="OG48" si="208">OE48*1.01</f>
        <v>52729.120166204819</v>
      </c>
      <c r="OH48" s="363"/>
      <c r="OI48" s="369">
        <f t="shared" ref="OI48" si="209">OG48*1.01</f>
        <v>53256.411367866865</v>
      </c>
      <c r="OJ48" s="363"/>
      <c r="OK48" s="369">
        <f t="shared" ref="OK48" si="210">OI48*1.01</f>
        <v>53788.975481545538</v>
      </c>
      <c r="OL48" s="363"/>
      <c r="OM48" s="369">
        <f t="shared" ref="OM48" si="211">OK48*1.01</f>
        <v>54326.865236360994</v>
      </c>
      <c r="ON48" s="363"/>
      <c r="OO48" s="369">
        <f t="shared" ref="OO48" si="212">OM48*1.01</f>
        <v>54870.133888724602</v>
      </c>
      <c r="OP48" s="363"/>
      <c r="OQ48" s="369">
        <f t="shared" ref="OQ48" si="213">OO48*1.01</f>
        <v>55418.835227611846</v>
      </c>
      <c r="OR48" s="363"/>
      <c r="OS48" s="369">
        <f t="shared" ref="OS48" si="214">OQ48*1.01</f>
        <v>55973.023579887966</v>
      </c>
      <c r="OT48" s="363"/>
      <c r="OU48" s="369">
        <f t="shared" ref="OU48" si="215">OS48*1.01</f>
        <v>56532.753815686847</v>
      </c>
      <c r="OV48" s="363"/>
      <c r="OW48" s="369">
        <f t="shared" ref="OW48" si="216">OU48*1.01</f>
        <v>57098.081353843714</v>
      </c>
      <c r="OX48" s="363"/>
      <c r="OY48" s="369">
        <f t="shared" ref="OY48" si="217">OW48*1.01</f>
        <v>57669.062167382152</v>
      </c>
      <c r="OZ48" s="363"/>
      <c r="PA48" s="369">
        <f t="shared" ref="PA48" si="218">OY48*1.01</f>
        <v>58245.752789055972</v>
      </c>
      <c r="PB48" s="363"/>
      <c r="PC48" s="369">
        <f t="shared" ref="PC48" si="219">PA48*1.01</f>
        <v>58828.210316946534</v>
      </c>
      <c r="PD48" s="363"/>
      <c r="PE48" s="369">
        <f t="shared" ref="PE48" si="220">PC48*1.01</f>
        <v>59416.492420116003</v>
      </c>
      <c r="PF48" s="363"/>
      <c r="PG48" s="369">
        <f t="shared" ref="PG48" si="221">PE48*1.01</f>
        <v>60010.657344317166</v>
      </c>
      <c r="PH48" s="363"/>
      <c r="PI48" s="369">
        <f t="shared" ref="PI48" si="222">PG48*1.01</f>
        <v>60610.763917760334</v>
      </c>
      <c r="PJ48" s="363"/>
      <c r="PK48" s="369">
        <f t="shared" ref="PK48" si="223">PI48*1.01</f>
        <v>61216.871556937935</v>
      </c>
      <c r="PL48" s="363"/>
      <c r="PM48" s="369">
        <f t="shared" ref="PM48" si="224">PK48*1.01</f>
        <v>61829.040272507315</v>
      </c>
      <c r="PN48" s="363"/>
      <c r="PO48" s="369">
        <f t="shared" ref="PO48" si="225">PM48*1.01</f>
        <v>62447.330675232392</v>
      </c>
      <c r="PP48" s="363"/>
      <c r="PQ48" s="369">
        <f t="shared" ref="PQ48" si="226">PO48*1.01</f>
        <v>63071.803981984718</v>
      </c>
      <c r="PR48" s="363"/>
      <c r="PS48" s="369">
        <f t="shared" ref="PS48" si="227">PQ48*1.01</f>
        <v>63702.522021804565</v>
      </c>
      <c r="PT48" s="363"/>
      <c r="PU48" s="369">
        <f t="shared" ref="PU48" si="228">PS48*1.01</f>
        <v>64339.547242022614</v>
      </c>
      <c r="PV48" s="363"/>
      <c r="PW48" s="369">
        <f t="shared" ref="PW48" si="229">PU48*1.01</f>
        <v>64982.942714442841</v>
      </c>
      <c r="PX48" s="363"/>
      <c r="PY48" s="369">
        <f t="shared" ref="PY48" si="230">PW48*1.01</f>
        <v>65632.772141587266</v>
      </c>
      <c r="PZ48" s="363"/>
      <c r="QA48" s="369">
        <f t="shared" ref="QA48" si="231">PY48*1.01</f>
        <v>66289.099863003139</v>
      </c>
      <c r="QB48" s="363"/>
      <c r="QC48" s="369">
        <f t="shared" ref="QC48" si="232">QA48*1.01</f>
        <v>66951.990861633167</v>
      </c>
      <c r="QD48" s="363"/>
      <c r="QE48" s="369">
        <f t="shared" ref="QE48" si="233">QC48*1.01</f>
        <v>67621.510770249501</v>
      </c>
      <c r="QF48" s="363"/>
      <c r="QG48" s="369">
        <f t="shared" ref="QG48" si="234">QE48*1.01</f>
        <v>68297.725877951991</v>
      </c>
      <c r="QH48" s="363"/>
      <c r="QI48" s="369">
        <f t="shared" ref="QI48" si="235">QG48*1.01</f>
        <v>68980.703136731507</v>
      </c>
      <c r="QJ48" s="363"/>
      <c r="QK48" s="369">
        <f t="shared" ref="QK48" si="236">QI48*1.01</f>
        <v>69670.510168098815</v>
      </c>
      <c r="QL48" s="363"/>
      <c r="QM48" s="369">
        <f t="shared" ref="QM48" si="237">QK48*1.01</f>
        <v>70367.215269779801</v>
      </c>
      <c r="QN48" s="363"/>
      <c r="QO48" s="369">
        <f t="shared" ref="QO48" si="238">QM48*1.01</f>
        <v>71070.887422477594</v>
      </c>
      <c r="QP48" s="363"/>
      <c r="QQ48" s="369">
        <f t="shared" ref="QQ48" si="239">QO48*1.01</f>
        <v>71781.596296702366</v>
      </c>
      <c r="QR48" s="363"/>
      <c r="QS48" s="369">
        <f t="shared" ref="QS48" si="240">QQ48*1.01</f>
        <v>72499.412259669392</v>
      </c>
      <c r="QT48" s="363"/>
      <c r="QU48" s="369">
        <f t="shared" ref="QU48" si="241">QS48*1.01</f>
        <v>73224.406382266083</v>
      </c>
      <c r="QV48" s="363"/>
      <c r="QW48" s="369">
        <f t="shared" ref="QW48" si="242">QU48*1.01</f>
        <v>73956.650446088737</v>
      </c>
      <c r="QX48" s="363"/>
      <c r="QY48" s="369">
        <f t="shared" ref="QY48" si="243">QW48*1.01</f>
        <v>74696.216950549628</v>
      </c>
      <c r="QZ48" s="363"/>
      <c r="RA48" s="369">
        <f t="shared" ref="RA48" si="244">QY48*1.01</f>
        <v>75443.179120055123</v>
      </c>
      <c r="RB48" s="363"/>
      <c r="RC48" s="369">
        <f t="shared" ref="RC48" si="245">RA48*1.01</f>
        <v>76197.610911255673</v>
      </c>
      <c r="RD48" s="363"/>
      <c r="RE48" s="369">
        <f t="shared" ref="RE48" si="246">RC48*1.01</f>
        <v>76959.587020368228</v>
      </c>
      <c r="RF48" s="363"/>
      <c r="RG48" s="369">
        <f t="shared" ref="RG48" si="247">RE48*1.01</f>
        <v>77729.182890571916</v>
      </c>
      <c r="RH48" s="363"/>
      <c r="RI48" s="369">
        <f t="shared" ref="RI48" si="248">RG48*1.01</f>
        <v>78506.474719477643</v>
      </c>
      <c r="RJ48" s="363"/>
      <c r="RK48" s="369">
        <f t="shared" ref="RK48" si="249">RI48*1.01</f>
        <v>79291.539466672417</v>
      </c>
      <c r="RL48" s="363"/>
      <c r="RM48" s="369">
        <f t="shared" ref="RM48" si="250">RK48*1.01</f>
        <v>80084.454861339138</v>
      </c>
      <c r="RN48" s="363"/>
      <c r="RO48" s="369">
        <f t="shared" ref="RO48" si="251">RM48*1.01</f>
        <v>80885.299409952524</v>
      </c>
      <c r="RP48" s="363"/>
      <c r="RQ48" s="369">
        <f t="shared" ref="RQ48" si="252">RO48*1.01</f>
        <v>81694.152404052045</v>
      </c>
      <c r="RR48" s="363"/>
      <c r="RS48" s="369">
        <f t="shared" ref="RS48" si="253">RQ48*1.01</f>
        <v>82511.093928092567</v>
      </c>
      <c r="RT48" s="363"/>
      <c r="RU48" s="369">
        <f t="shared" ref="RU48" si="254">RS48*1.01</f>
        <v>83336.204867373497</v>
      </c>
      <c r="RV48" s="363"/>
      <c r="RW48" s="369">
        <f t="shared" ref="RW48" si="255">RU48*1.01</f>
        <v>84169.566916047232</v>
      </c>
      <c r="RX48" s="363"/>
      <c r="RY48" s="369">
        <f t="shared" ref="RY48" si="256">RW48*1.01</f>
        <v>85011.262585207704</v>
      </c>
      <c r="RZ48" s="363"/>
      <c r="SA48" s="369">
        <f t="shared" ref="SA48" si="257">RY48*1.01</f>
        <v>85861.375211059785</v>
      </c>
      <c r="SB48" s="363"/>
      <c r="SC48" s="369">
        <f t="shared" ref="SC48" si="258">SA48*1.01</f>
        <v>86719.988963170385</v>
      </c>
      <c r="SD48" s="363"/>
      <c r="SE48" s="369">
        <f t="shared" ref="SE48" si="259">SC48*1.01</f>
        <v>87587.188852802094</v>
      </c>
      <c r="SF48" s="363"/>
      <c r="SG48" s="369">
        <f t="shared" ref="SG48" si="260">SE48*1.01</f>
        <v>88463.060741330119</v>
      </c>
      <c r="SH48" s="363"/>
      <c r="SI48" s="369">
        <f t="shared" ref="SI48" si="261">SG48*1.01</f>
        <v>89347.691348743421</v>
      </c>
      <c r="SJ48" s="363"/>
      <c r="SK48" s="369">
        <f t="shared" ref="SK48" si="262">SI48*1.01</f>
        <v>90241.168262230858</v>
      </c>
      <c r="SL48" s="363"/>
      <c r="SM48" s="369">
        <f t="shared" ref="SM48" si="263">SK48*1.01</f>
        <v>91143.579944853162</v>
      </c>
      <c r="SN48" s="363"/>
      <c r="SO48" s="369">
        <f t="shared" ref="SO48" si="264">SM48*1.01</f>
        <v>92055.015744301694</v>
      </c>
      <c r="SP48" s="363"/>
      <c r="SQ48" s="369">
        <f t="shared" ref="SQ48" si="265">SO48*1.01</f>
        <v>92975.565901744718</v>
      </c>
      <c r="SR48" s="363"/>
      <c r="SS48" s="369">
        <f t="shared" ref="SS48" si="266">SQ48*1.01</f>
        <v>93905.321560762168</v>
      </c>
      <c r="ST48" s="363"/>
      <c r="SU48" s="369">
        <f t="shared" ref="SU48" si="267">SS48*1.01</f>
        <v>94844.37477636979</v>
      </c>
      <c r="SV48" s="363"/>
      <c r="SW48" s="369">
        <f t="shared" ref="SW48" si="268">SU48*1.01</f>
        <v>95792.818524133487</v>
      </c>
      <c r="SX48" s="363"/>
      <c r="SY48" s="369">
        <f t="shared" ref="SY48" si="269">SW48*1.01</f>
        <v>96750.746709374827</v>
      </c>
      <c r="SZ48" s="363"/>
      <c r="TA48" s="369">
        <f t="shared" ref="TA48" si="270">SY48*1.01</f>
        <v>97718.254176468574</v>
      </c>
      <c r="TB48" s="363"/>
      <c r="TC48" s="369">
        <f t="shared" ref="TC48" si="271">TA48*1.01</f>
        <v>98695.436718233264</v>
      </c>
      <c r="TD48" s="363"/>
      <c r="TE48" s="369">
        <f t="shared" ref="TE48" si="272">TC48*1.01</f>
        <v>99682.391085415598</v>
      </c>
      <c r="TF48" s="363"/>
      <c r="TG48" s="369">
        <f t="shared" ref="TG48" si="273">TE48*1.01</f>
        <v>100679.21499626976</v>
      </c>
      <c r="TH48" s="363"/>
      <c r="TI48" s="369">
        <f t="shared" ref="TI48" si="274">TG48*1.01</f>
        <v>101686.00714623246</v>
      </c>
      <c r="TJ48" s="363"/>
      <c r="TK48" s="369">
        <f t="shared" ref="TK48" si="275">TI48*1.01</f>
        <v>102702.86721769479</v>
      </c>
      <c r="TL48" s="363"/>
      <c r="TM48" s="369">
        <f t="shared" ref="TM48" si="276">TK48*1.01</f>
        <v>103729.89588987174</v>
      </c>
      <c r="TN48" s="363"/>
      <c r="TO48" s="369">
        <f t="shared" ref="TO48" si="277">TM48*1.01</f>
        <v>104767.19484877045</v>
      </c>
      <c r="TP48" s="363"/>
      <c r="TQ48" s="369">
        <f t="shared" ref="TQ48" si="278">TO48*1.01</f>
        <v>105814.86679725816</v>
      </c>
      <c r="TR48" s="363"/>
      <c r="TS48" s="369">
        <f t="shared" ref="TS48" si="279">TQ48*1.01</f>
        <v>106873.01546523074</v>
      </c>
      <c r="TT48" s="363"/>
      <c r="TU48" s="369">
        <f t="shared" ref="TU48" si="280">TS48*1.01</f>
        <v>107941.74561988305</v>
      </c>
      <c r="TV48" s="363"/>
      <c r="TW48" s="369">
        <f t="shared" ref="TW48" si="281">TU48*1.01</f>
        <v>109021.16307608188</v>
      </c>
      <c r="TX48" s="363"/>
      <c r="TY48" s="369">
        <f t="shared" ref="TY48" si="282">TW48*1.01</f>
        <v>110111.3747068427</v>
      </c>
      <c r="TZ48" s="363"/>
      <c r="UA48" s="369">
        <f t="shared" ref="UA48" si="283">TY48*1.01</f>
        <v>111212.48845391114</v>
      </c>
      <c r="UB48" s="363"/>
      <c r="UC48" s="369">
        <f t="shared" ref="UC48" si="284">UA48*1.01</f>
        <v>112324.61333845025</v>
      </c>
      <c r="UD48" s="363"/>
      <c r="UE48" s="369">
        <f t="shared" ref="UE48" si="285">UC48*1.01</f>
        <v>113447.85947183474</v>
      </c>
      <c r="UF48" s="363"/>
      <c r="UG48" s="369">
        <f t="shared" ref="UG48" si="286">UE48*1.01</f>
        <v>114582.3380665531</v>
      </c>
      <c r="UH48" s="363"/>
      <c r="UI48" s="369">
        <f t="shared" ref="UI48" si="287">UG48*1.01</f>
        <v>115728.16144721863</v>
      </c>
      <c r="UJ48" s="363"/>
      <c r="UK48" s="369">
        <f t="shared" ref="UK48" si="288">UI48*1.01</f>
        <v>116885.44306169082</v>
      </c>
      <c r="UL48" s="363"/>
      <c r="UM48" s="369">
        <f t="shared" ref="UM48" si="289">UK48*1.01</f>
        <v>118054.29749230773</v>
      </c>
      <c r="UN48" s="363"/>
      <c r="UO48" s="369">
        <f t="shared" ref="UO48" si="290">UM48*1.01</f>
        <v>119234.84046723081</v>
      </c>
      <c r="UP48" s="363"/>
      <c r="UQ48" s="369">
        <f t="shared" ref="UQ48" si="291">UO48*1.01</f>
        <v>120427.18887190311</v>
      </c>
      <c r="UR48" s="363"/>
      <c r="US48" s="369">
        <f t="shared" ref="US48" si="292">UQ48*1.01</f>
        <v>121631.46076062214</v>
      </c>
      <c r="UT48" s="363"/>
      <c r="UU48" s="369">
        <f t="shared" ref="UU48" si="293">US48*1.01</f>
        <v>122847.77536822837</v>
      </c>
      <c r="UV48" s="363"/>
      <c r="UW48" s="369">
        <f t="shared" ref="UW48" si="294">UU48*1.01</f>
        <v>124076.25312191065</v>
      </c>
      <c r="UX48" s="363"/>
      <c r="UY48" s="369">
        <f t="shared" ref="UY48" si="295">UW48*1.01</f>
        <v>125317.01565312975</v>
      </c>
      <c r="UZ48" s="363"/>
      <c r="VA48" s="369">
        <f t="shared" ref="VA48" si="296">UY48*1.01</f>
        <v>126570.18580966105</v>
      </c>
      <c r="VB48" s="363"/>
      <c r="VC48" s="369">
        <f t="shared" ref="VC48" si="297">VA48*1.01</f>
        <v>127835.88766775766</v>
      </c>
      <c r="VD48" s="363"/>
      <c r="VE48" s="369">
        <f t="shared" ref="VE48" si="298">VC48*1.01</f>
        <v>129114.24654443524</v>
      </c>
      <c r="VF48" s="363"/>
      <c r="VG48" s="369">
        <f t="shared" ref="VG48" si="299">VE48*1.01</f>
        <v>130405.3890098796</v>
      </c>
      <c r="VH48" s="363"/>
      <c r="VI48" s="369">
        <f t="shared" ref="VI48" si="300">VG48*1.01</f>
        <v>131709.4428999784</v>
      </c>
      <c r="VJ48" s="363"/>
      <c r="VK48" s="369">
        <f t="shared" ref="VK48" si="301">VI48*1.01</f>
        <v>133026.53732897819</v>
      </c>
      <c r="VL48" s="363"/>
      <c r="VM48" s="369">
        <f t="shared" ref="VM48" si="302">VK48*1.01</f>
        <v>134356.80270226797</v>
      </c>
      <c r="VN48" s="363"/>
      <c r="VO48" s="369">
        <f t="shared" ref="VO48" si="303">VM48*1.01</f>
        <v>135700.37072929065</v>
      </c>
      <c r="VP48" s="363"/>
      <c r="VQ48" s="369">
        <f t="shared" ref="VQ48" si="304">VO48*1.01</f>
        <v>137057.37443658354</v>
      </c>
      <c r="VR48" s="363"/>
      <c r="VS48" s="369">
        <f t="shared" ref="VS48" si="305">VQ48*1.01</f>
        <v>138427.94818094937</v>
      </c>
      <c r="VT48" s="363"/>
      <c r="VU48" s="369">
        <f t="shared" ref="VU48" si="306">VS48*1.01</f>
        <v>139812.22766275887</v>
      </c>
      <c r="VV48" s="363"/>
      <c r="VW48" s="369">
        <f t="shared" ref="VW48" si="307">VU48*1.01</f>
        <v>141210.34993938648</v>
      </c>
      <c r="VX48" s="363"/>
      <c r="VY48" s="369">
        <f t="shared" ref="VY48" si="308">VW48*1.01</f>
        <v>142622.45343878033</v>
      </c>
      <c r="VZ48" s="363"/>
      <c r="WA48" s="369">
        <f t="shared" ref="WA48" si="309">VY48*1.01</f>
        <v>144048.67797316815</v>
      </c>
      <c r="WB48" s="363"/>
      <c r="WC48" s="369">
        <f t="shared" ref="WC48" si="310">WA48*1.01</f>
        <v>145489.16475289981</v>
      </c>
      <c r="WD48" s="363"/>
      <c r="WE48" s="369">
        <f t="shared" ref="WE48" si="311">WC48*1.01</f>
        <v>146944.05640042882</v>
      </c>
      <c r="WF48" s="363"/>
      <c r="WG48" s="369">
        <f t="shared" ref="WG48" si="312">WE48*1.01</f>
        <v>148413.49696443311</v>
      </c>
      <c r="WH48" s="363"/>
      <c r="WI48" s="369">
        <f t="shared" ref="WI48" si="313">WG48*1.01</f>
        <v>149897.63193407745</v>
      </c>
      <c r="WJ48" s="363"/>
      <c r="WK48" s="369">
        <f t="shared" ref="WK48" si="314">WI48*1.01</f>
        <v>151396.60825341824</v>
      </c>
      <c r="WL48" s="363"/>
      <c r="WM48" s="369">
        <f t="shared" ref="WM48" si="315">WK48*1.01</f>
        <v>152910.57433595241</v>
      </c>
      <c r="WN48" s="363"/>
      <c r="WO48" s="369">
        <f t="shared" ref="WO48" si="316">WM48*1.01</f>
        <v>154439.68007931192</v>
      </c>
      <c r="WP48" s="363"/>
      <c r="WQ48" s="369">
        <f t="shared" ref="WQ48" si="317">WO48*1.01</f>
        <v>155984.07688010504</v>
      </c>
      <c r="WR48" s="363"/>
      <c r="WS48" s="369">
        <f t="shared" ref="WS48" si="318">WQ48*1.01</f>
        <v>157543.91764890609</v>
      </c>
      <c r="WT48" s="363"/>
      <c r="WU48" s="369">
        <f t="shared" ref="WU48" si="319">WS48*1.01</f>
        <v>159119.35682539517</v>
      </c>
      <c r="WV48" s="363"/>
      <c r="WW48" s="369">
        <f t="shared" ref="WW48" si="320">WU48*1.01</f>
        <v>160710.55039364911</v>
      </c>
      <c r="WX48" s="363"/>
      <c r="WY48" s="369">
        <f t="shared" ref="WY48" si="321">WW48*1.01</f>
        <v>162317.65589758562</v>
      </c>
      <c r="WZ48" s="363"/>
      <c r="XA48" s="369">
        <f t="shared" ref="XA48" si="322">WY48*1.01</f>
        <v>163940.83245656147</v>
      </c>
      <c r="XB48" s="363"/>
      <c r="XC48" s="369">
        <f t="shared" ref="XC48" si="323">XA48*1.01</f>
        <v>165580.2407811271</v>
      </c>
      <c r="XD48" s="363"/>
      <c r="XE48" s="369">
        <f t="shared" ref="XE48" si="324">XC48*1.01</f>
        <v>167236.04318893838</v>
      </c>
      <c r="XF48" s="363"/>
      <c r="XG48" s="369">
        <f t="shared" ref="XG48" si="325">XE48*1.01</f>
        <v>168908.40362082777</v>
      </c>
      <c r="XH48" s="363"/>
      <c r="XI48" s="369">
        <f t="shared" ref="XI48" si="326">XG48*1.01</f>
        <v>170597.48765703605</v>
      </c>
      <c r="XJ48" s="363"/>
      <c r="XK48" s="369">
        <f t="shared" ref="XK48" si="327">XI48*1.01</f>
        <v>172303.46253360642</v>
      </c>
      <c r="XL48" s="363"/>
      <c r="XM48" s="369">
        <f t="shared" ref="XM48" si="328">XK48*1.01</f>
        <v>174026.49715894248</v>
      </c>
      <c r="XN48" s="363"/>
      <c r="XO48" s="369">
        <f t="shared" ref="XO48" si="329">XM48*1.01</f>
        <v>175766.76213053192</v>
      </c>
      <c r="XP48" s="363"/>
      <c r="XQ48" s="369">
        <f t="shared" ref="XQ48" si="330">XO48*1.01</f>
        <v>177524.42975183725</v>
      </c>
      <c r="XR48" s="363"/>
      <c r="XS48" s="369">
        <f t="shared" ref="XS48" si="331">XQ48*1.01</f>
        <v>179299.67404935561</v>
      </c>
      <c r="XT48" s="363"/>
      <c r="XU48" s="369">
        <f t="shared" ref="XU48" si="332">XS48*1.01</f>
        <v>181092.67078984916</v>
      </c>
      <c r="XV48" s="363"/>
      <c r="XW48" s="369">
        <f t="shared" ref="XW48" si="333">XU48*1.01</f>
        <v>182903.59749774766</v>
      </c>
      <c r="XX48" s="363"/>
      <c r="XY48" s="369">
        <f t="shared" ref="XY48" si="334">XW48*1.01</f>
        <v>184732.63347272514</v>
      </c>
      <c r="XZ48" s="363"/>
      <c r="YA48" s="369">
        <f t="shared" ref="YA48" si="335">XY48*1.01</f>
        <v>186579.9598074524</v>
      </c>
      <c r="YB48" s="363"/>
      <c r="YC48" s="369">
        <f t="shared" ref="YC48" si="336">YA48*1.01</f>
        <v>188445.75940552691</v>
      </c>
      <c r="YD48" s="363"/>
      <c r="YE48" s="369">
        <f t="shared" ref="YE48" si="337">YC48*1.01</f>
        <v>190330.21699958219</v>
      </c>
      <c r="YF48" s="363"/>
      <c r="YG48" s="369">
        <f t="shared" ref="YG48" si="338">YE48*1.01</f>
        <v>192233.51916957801</v>
      </c>
      <c r="YH48" s="363"/>
      <c r="YI48" s="369">
        <f t="shared" ref="YI48" si="339">YG48*1.01</f>
        <v>194155.85436127378</v>
      </c>
      <c r="YJ48" s="363"/>
      <c r="YK48" s="369">
        <f t="shared" ref="YK48" si="340">YI48*1.01</f>
        <v>196097.41290488653</v>
      </c>
      <c r="YL48" s="363"/>
      <c r="YM48" s="369">
        <f t="shared" ref="YM48" si="341">YK48*1.01</f>
        <v>198058.3870339354</v>
      </c>
      <c r="YN48" s="363"/>
      <c r="YO48" s="369">
        <f t="shared" ref="YO48" si="342">YM48*1.01</f>
        <v>200038.97090427476</v>
      </c>
      <c r="YP48" s="363"/>
      <c r="YQ48" s="369">
        <f t="shared" ref="YQ48" si="343">YO48*1.01</f>
        <v>202039.36061331752</v>
      </c>
      <c r="YR48" s="363"/>
      <c r="YS48" s="369">
        <f t="shared" ref="YS48" si="344">YQ48*1.01</f>
        <v>204059.7542194507</v>
      </c>
      <c r="YT48" s="363"/>
      <c r="YU48" s="369">
        <f t="shared" ref="YU48" si="345">YS48*1.01</f>
        <v>206100.3517616452</v>
      </c>
      <c r="YV48" s="363"/>
      <c r="YW48" s="369">
        <f t="shared" ref="YW48" si="346">YU48*1.01</f>
        <v>208161.35527926165</v>
      </c>
      <c r="YX48" s="363"/>
      <c r="YY48" s="369">
        <f t="shared" ref="YY48" si="347">YW48*1.01</f>
        <v>210242.96883205426</v>
      </c>
      <c r="YZ48" s="363"/>
      <c r="ZA48" s="369">
        <f t="shared" ref="ZA48" si="348">YY48*1.01</f>
        <v>212345.39852037482</v>
      </c>
      <c r="ZB48" s="363"/>
      <c r="ZC48" s="369">
        <f t="shared" ref="ZC48" si="349">ZA48*1.01</f>
        <v>214468.85250557857</v>
      </c>
      <c r="ZD48" s="363"/>
      <c r="ZE48" s="369">
        <f t="shared" ref="ZE48" si="350">ZC48*1.01</f>
        <v>216613.54103063437</v>
      </c>
      <c r="ZF48" s="363"/>
      <c r="ZG48" s="369">
        <f t="shared" ref="ZG48" si="351">ZE48*1.01</f>
        <v>218779.6764409407</v>
      </c>
      <c r="ZH48" s="363"/>
      <c r="ZI48" s="369">
        <f t="shared" ref="ZI48" si="352">ZG48*1.01</f>
        <v>220967.47320535011</v>
      </c>
      <c r="ZJ48" s="363"/>
      <c r="ZK48" s="369">
        <f t="shared" ref="ZK48" si="353">ZI48*1.01</f>
        <v>223177.14793740361</v>
      </c>
      <c r="ZL48" s="363"/>
      <c r="ZM48" s="369">
        <f t="shared" ref="ZM48" si="354">ZK48*1.01</f>
        <v>225408.91941677764</v>
      </c>
      <c r="ZN48" s="363"/>
      <c r="ZO48" s="369">
        <f t="shared" ref="ZO48" si="355">ZM48*1.01</f>
        <v>227663.00861094543</v>
      </c>
      <c r="ZP48" s="363"/>
      <c r="ZQ48" s="369">
        <f t="shared" ref="ZQ48" si="356">ZO48*1.01</f>
        <v>229939.63869705488</v>
      </c>
      <c r="ZR48" s="363"/>
      <c r="ZS48" s="369">
        <f t="shared" ref="ZS48" si="357">ZQ48*1.01</f>
        <v>232239.03508402544</v>
      </c>
      <c r="ZT48" s="363"/>
      <c r="ZU48" s="369">
        <f t="shared" ref="ZU48" si="358">ZS48*1.01</f>
        <v>234561.4254348657</v>
      </c>
      <c r="ZV48" s="363"/>
      <c r="ZW48" s="369">
        <f t="shared" ref="ZW48" si="359">ZU48*1.01</f>
        <v>236907.03968921435</v>
      </c>
      <c r="ZX48" s="363"/>
      <c r="ZY48" s="369">
        <f t="shared" ref="ZY48" si="360">ZW48*1.01</f>
        <v>239276.11008610649</v>
      </c>
      <c r="ZZ48" s="363"/>
      <c r="AAA48" s="369">
        <f t="shared" ref="AAA48" si="361">ZY48*1.01</f>
        <v>241668.87118696756</v>
      </c>
      <c r="AAB48" s="363"/>
      <c r="AAC48" s="369">
        <f t="shared" ref="AAC48" si="362">AAA48*1.01</f>
        <v>244085.55989883724</v>
      </c>
      <c r="AAD48" s="363"/>
      <c r="AAE48" s="369">
        <f t="shared" ref="AAE48" si="363">AAC48*1.01</f>
        <v>246526.4154978256</v>
      </c>
      <c r="AAF48" s="363"/>
      <c r="AAG48" s="369">
        <f t="shared" ref="AAG48" si="364">AAE48*1.01</f>
        <v>248991.67965280387</v>
      </c>
      <c r="AAH48" s="363"/>
      <c r="AAI48" s="369">
        <f t="shared" ref="AAI48" si="365">AAG48*1.01</f>
        <v>251481.5964493319</v>
      </c>
      <c r="AAJ48" s="363"/>
      <c r="AAK48" s="369">
        <f t="shared" ref="AAK48" si="366">AAI48*1.01</f>
        <v>253996.41241382522</v>
      </c>
      <c r="AAL48" s="363"/>
      <c r="AAM48" s="369">
        <f t="shared" ref="AAM48" si="367">AAK48*1.01</f>
        <v>256536.37653796349</v>
      </c>
      <c r="AAN48" s="363"/>
      <c r="AAO48" s="369">
        <f t="shared" ref="AAO48" si="368">AAM48*1.01</f>
        <v>259101.74030334313</v>
      </c>
      <c r="AAP48" s="363"/>
      <c r="AAQ48" s="369">
        <f t="shared" ref="AAQ48" si="369">AAO48*1.01</f>
        <v>261692.75770637658</v>
      </c>
      <c r="AAR48" s="363"/>
      <c r="AAS48" s="369">
        <f t="shared" ref="AAS48" si="370">AAQ48*1.01</f>
        <v>264309.68528344034</v>
      </c>
      <c r="AAT48" s="363"/>
      <c r="AAU48" s="369">
        <f t="shared" ref="AAU48" si="371">AAS48*1.01</f>
        <v>266952.78213627473</v>
      </c>
      <c r="AAV48" s="363"/>
      <c r="AAW48" s="369">
        <f t="shared" ref="AAW48" si="372">AAU48*1.01</f>
        <v>269622.30995763751</v>
      </c>
      <c r="AAX48" s="363"/>
      <c r="AAY48" s="369">
        <f t="shared" ref="AAY48" si="373">AAW48*1.01</f>
        <v>272318.53305721388</v>
      </c>
      <c r="AAZ48" s="363"/>
      <c r="ABA48" s="369">
        <f t="shared" ref="ABA48" si="374">AAY48*1.01</f>
        <v>275041.71838778601</v>
      </c>
      <c r="ABB48" s="363"/>
      <c r="ABC48" s="369">
        <f t="shared" ref="ABC48" si="375">ABA48*1.01</f>
        <v>277792.13557166385</v>
      </c>
      <c r="ABD48" s="363"/>
      <c r="ABE48" s="369">
        <f t="shared" ref="ABE48" si="376">ABC48*1.01</f>
        <v>280570.0569273805</v>
      </c>
      <c r="ABF48" s="363"/>
      <c r="ABG48" s="369">
        <f t="shared" ref="ABG48" si="377">ABE48*1.01</f>
        <v>283375.75749665429</v>
      </c>
      <c r="ABH48" s="363"/>
      <c r="ABI48" s="369">
        <f t="shared" ref="ABI48" si="378">ABG48*1.01</f>
        <v>286209.51507162082</v>
      </c>
      <c r="ABJ48" s="363"/>
      <c r="ABK48" s="369">
        <f t="shared" ref="ABK48" si="379">ABI48*1.01</f>
        <v>289071.61022233701</v>
      </c>
      <c r="ABL48" s="363"/>
      <c r="ABM48" s="369">
        <f t="shared" ref="ABM48" si="380">ABK48*1.01</f>
        <v>291962.32632456039</v>
      </c>
      <c r="ABN48" s="363"/>
      <c r="ABO48" s="369">
        <f t="shared" ref="ABO48" si="381">ABM48*1.01</f>
        <v>294881.94958780601</v>
      </c>
      <c r="ABP48" s="363"/>
      <c r="ABQ48" s="369">
        <f t="shared" ref="ABQ48" si="382">ABO48*1.01</f>
        <v>297830.76908368408</v>
      </c>
      <c r="ABR48" s="363"/>
      <c r="ABS48" s="369">
        <f t="shared" ref="ABS48" si="383">ABQ48*1.01</f>
        <v>300809.07677452092</v>
      </c>
      <c r="ABT48" s="363"/>
      <c r="ABU48" s="369">
        <f t="shared" ref="ABU48" si="384">ABS48*1.01</f>
        <v>303817.16754226614</v>
      </c>
      <c r="ABV48" s="363"/>
      <c r="ABW48" s="369">
        <f t="shared" ref="ABW48" si="385">ABU48*1.01</f>
        <v>306855.33921768877</v>
      </c>
      <c r="ABX48" s="363"/>
      <c r="ABY48" s="369">
        <f t="shared" ref="ABY48" si="386">ABW48*1.01</f>
        <v>309923.89260986564</v>
      </c>
      <c r="ABZ48" s="363"/>
      <c r="ACA48" s="369">
        <f t="shared" ref="ACA48" si="387">ABY48*1.01</f>
        <v>313023.13153596432</v>
      </c>
      <c r="ACB48" s="363"/>
      <c r="ACC48" s="369">
        <f t="shared" ref="ACC48" si="388">ACA48*1.01</f>
        <v>316153.36285132397</v>
      </c>
      <c r="ACD48" s="363"/>
      <c r="ACE48" s="369">
        <f t="shared" ref="ACE48" si="389">ACC48*1.01</f>
        <v>319314.89647983719</v>
      </c>
      <c r="ACF48" s="363"/>
      <c r="ACG48" s="369">
        <f t="shared" ref="ACG48" si="390">ACE48*1.01</f>
        <v>322508.04544463556</v>
      </c>
      <c r="ACH48" s="363"/>
      <c r="ACI48" s="369">
        <f t="shared" ref="ACI48" si="391">ACG48*1.01</f>
        <v>325733.12589908193</v>
      </c>
      <c r="ACJ48" s="363"/>
      <c r="ACK48" s="369">
        <f t="shared" ref="ACK48" si="392">ACI48*1.01</f>
        <v>328990.45715807274</v>
      </c>
      <c r="ACL48" s="363"/>
      <c r="ACM48" s="369">
        <f t="shared" ref="ACM48" si="393">ACK48*1.01</f>
        <v>332280.36172965349</v>
      </c>
      <c r="ACN48" s="363"/>
      <c r="ACO48" s="369">
        <f t="shared" ref="ACO48" si="394">ACM48*1.01</f>
        <v>335603.16534695006</v>
      </c>
      <c r="ACP48" s="363"/>
      <c r="ACQ48" s="369">
        <f t="shared" ref="ACQ48" si="395">ACO48*1.01</f>
        <v>338959.19700041955</v>
      </c>
      <c r="ACR48" s="363"/>
      <c r="ACS48" s="369">
        <f t="shared" ref="ACS48" si="396">ACQ48*1.01</f>
        <v>342348.78897042375</v>
      </c>
      <c r="ACT48" s="363"/>
      <c r="ACU48" s="369">
        <f t="shared" ref="ACU48" si="397">ACS48*1.01</f>
        <v>345772.27686012798</v>
      </c>
      <c r="ACV48" s="363"/>
      <c r="ACW48" s="369">
        <f t="shared" ref="ACW48" si="398">ACU48*1.01</f>
        <v>349229.99962872925</v>
      </c>
      <c r="ACX48" s="363"/>
      <c r="ACY48" s="369">
        <f t="shared" ref="ACY48" si="399">ACW48*1.01</f>
        <v>352722.29962501652</v>
      </c>
      <c r="ACZ48" s="363"/>
      <c r="ADA48" s="369">
        <f t="shared" ref="ADA48" si="400">ACY48*1.01</f>
        <v>356249.52262126666</v>
      </c>
      <c r="ADB48" s="363"/>
      <c r="ADC48" s="369">
        <f t="shared" ref="ADC48" si="401">ADA48*1.01</f>
        <v>359812.01784747932</v>
      </c>
      <c r="ADD48" s="363"/>
      <c r="ADE48" s="369">
        <f t="shared" ref="ADE48" si="402">ADC48*1.01</f>
        <v>363410.13802595413</v>
      </c>
      <c r="ADF48" s="363"/>
      <c r="ADG48" s="369">
        <f t="shared" ref="ADG48" si="403">ADE48*1.01</f>
        <v>367044.23940621369</v>
      </c>
      <c r="ADH48" s="363"/>
      <c r="ADI48" s="369">
        <f t="shared" ref="ADI48" si="404">ADG48*1.01</f>
        <v>370714.68180027581</v>
      </c>
      <c r="ADJ48" s="363"/>
      <c r="ADK48" s="369">
        <f t="shared" ref="ADK48" si="405">ADI48*1.01</f>
        <v>374421.82861827855</v>
      </c>
      <c r="ADL48" s="363"/>
      <c r="ADM48" s="369">
        <f t="shared" ref="ADM48" si="406">ADK48*1.01</f>
        <v>378166.04690446134</v>
      </c>
      <c r="ADN48" s="363"/>
      <c r="ADO48" s="369">
        <f t="shared" ref="ADO48" si="407">ADM48*1.01</f>
        <v>381947.70737350598</v>
      </c>
      <c r="ADP48" s="363"/>
      <c r="ADQ48" s="369">
        <f t="shared" ref="ADQ48" si="408">ADO48*1.01</f>
        <v>385767.18444724107</v>
      </c>
      <c r="ADR48" s="363"/>
      <c r="ADS48" s="369">
        <f t="shared" ref="ADS48" si="409">ADQ48*1.01</f>
        <v>389624.85629171348</v>
      </c>
      <c r="ADT48" s="363"/>
      <c r="ADU48" s="369">
        <f t="shared" ref="ADU48" si="410">ADS48*1.01</f>
        <v>393521.1048546306</v>
      </c>
      <c r="ADV48" s="363"/>
      <c r="ADW48" s="369">
        <f t="shared" ref="ADW48" si="411">ADU48*1.01</f>
        <v>397456.3159031769</v>
      </c>
      <c r="ADX48" s="363"/>
      <c r="ADY48" s="369">
        <f t="shared" ref="ADY48" si="412">ADW48*1.01</f>
        <v>401430.8790622087</v>
      </c>
      <c r="ADZ48" s="363"/>
      <c r="AEA48" s="369">
        <f t="shared" ref="AEA48" si="413">ADY48*1.01</f>
        <v>405445.1878528308</v>
      </c>
      <c r="AEB48" s="363"/>
      <c r="AEC48" s="369">
        <f t="shared" ref="AEC48" si="414">AEA48*1.01</f>
        <v>409499.63973135909</v>
      </c>
      <c r="AED48" s="363"/>
      <c r="AEE48" s="369">
        <f t="shared" ref="AEE48" si="415">AEC48*1.01</f>
        <v>413594.63612867269</v>
      </c>
      <c r="AEF48" s="363"/>
      <c r="AEG48" s="369">
        <f t="shared" ref="AEG48" si="416">AEE48*1.01</f>
        <v>417730.58248995943</v>
      </c>
      <c r="AEH48" s="363"/>
      <c r="AEI48" s="369">
        <f t="shared" ref="AEI48" si="417">AEG48*1.01</f>
        <v>421907.88831485901</v>
      </c>
      <c r="AEJ48" s="363"/>
      <c r="AEK48" s="369">
        <f t="shared" ref="AEK48" si="418">AEI48*1.01</f>
        <v>426126.96719800762</v>
      </c>
      <c r="AEL48" s="363"/>
      <c r="AEM48" s="369">
        <f t="shared" ref="AEM48" si="419">AEK48*1.01</f>
        <v>430388.23686998768</v>
      </c>
      <c r="AEN48" s="363"/>
      <c r="AEO48" s="369">
        <f t="shared" ref="AEO48" si="420">AEM48*1.01</f>
        <v>434692.11923868756</v>
      </c>
      <c r="AEP48" s="363"/>
      <c r="AEQ48" s="369">
        <f t="shared" ref="AEQ48" si="421">AEO48*1.01</f>
        <v>439039.04043107445</v>
      </c>
      <c r="AER48" s="363"/>
      <c r="AES48" s="369">
        <f t="shared" ref="AES48" si="422">AEQ48*1.01</f>
        <v>443429.43083538522</v>
      </c>
      <c r="AET48" s="363"/>
      <c r="AEU48" s="369">
        <f t="shared" ref="AEU48" si="423">AES48*1.01</f>
        <v>447863.72514373908</v>
      </c>
      <c r="AEV48" s="363"/>
      <c r="AEW48" s="369">
        <f t="shared" ref="AEW48" si="424">AEU48*1.01</f>
        <v>452342.36239517649</v>
      </c>
      <c r="AEX48" s="363"/>
      <c r="AEY48" s="369">
        <f t="shared" ref="AEY48" si="425">AEW48*1.01</f>
        <v>456865.78601912828</v>
      </c>
      <c r="AEZ48" s="363"/>
      <c r="AFA48" s="369">
        <f t="shared" ref="AFA48" si="426">AEY48*1.01</f>
        <v>461434.44387931959</v>
      </c>
      <c r="AFB48" s="363"/>
      <c r="AFC48" s="369">
        <f t="shared" ref="AFC48" si="427">AFA48*1.01</f>
        <v>466048.78831811278</v>
      </c>
      <c r="AFD48" s="363"/>
      <c r="AFE48" s="369">
        <f t="shared" ref="AFE48" si="428">AFC48*1.01</f>
        <v>470709.27620129392</v>
      </c>
      <c r="AFF48" s="363"/>
      <c r="AFG48" s="369">
        <f t="shared" ref="AFG48" si="429">AFE48*1.01</f>
        <v>475416.36896330689</v>
      </c>
      <c r="AFH48" s="363"/>
      <c r="AFI48" s="369">
        <f t="shared" ref="AFI48" si="430">AFG48*1.01</f>
        <v>480170.53265293996</v>
      </c>
      <c r="AFJ48" s="363"/>
      <c r="AFK48" s="369">
        <f t="shared" ref="AFK48" si="431">AFI48*1.01</f>
        <v>484972.23797946936</v>
      </c>
      <c r="AFL48" s="363"/>
      <c r="AFM48" s="369">
        <f t="shared" ref="AFM48" si="432">AFK48*1.01</f>
        <v>489821.96035926405</v>
      </c>
      <c r="AFN48" s="363"/>
      <c r="AFO48" s="369">
        <f t="shared" ref="AFO48" si="433">AFM48*1.01</f>
        <v>494720.1799628567</v>
      </c>
      <c r="AFP48" s="363"/>
      <c r="AFQ48" s="369">
        <f t="shared" ref="AFQ48" si="434">AFO48*1.01</f>
        <v>499667.38176248525</v>
      </c>
      <c r="AFR48" s="363"/>
      <c r="AFS48" s="369">
        <f t="shared" ref="AFS48" si="435">AFQ48*1.01</f>
        <v>504664.05558011011</v>
      </c>
      <c r="AFT48" s="363"/>
      <c r="AFU48" s="369">
        <f t="shared" ref="AFU48" si="436">AFS48*1.01</f>
        <v>509710.69613591122</v>
      </c>
      <c r="AFV48" s="363"/>
      <c r="AFW48" s="369">
        <f t="shared" ref="AFW48" si="437">AFU48*1.01</f>
        <v>514807.80309727031</v>
      </c>
      <c r="AFX48" s="363"/>
      <c r="AFY48" s="369">
        <f t="shared" ref="AFY48" si="438">AFW48*1.01</f>
        <v>519955.881128243</v>
      </c>
      <c r="AFZ48" s="363"/>
      <c r="AGA48" s="369">
        <f t="shared" ref="AGA48" si="439">AFY48*1.01</f>
        <v>525155.43993952544</v>
      </c>
      <c r="AGB48" s="363"/>
      <c r="AGC48" s="369">
        <f t="shared" ref="AGC48" si="440">AGA48*1.01</f>
        <v>530406.99433892069</v>
      </c>
      <c r="AGD48" s="363"/>
      <c r="AGE48" s="369">
        <f t="shared" ref="AGE48" si="441">AGC48*1.01</f>
        <v>535711.06428230985</v>
      </c>
      <c r="AGF48" s="363"/>
      <c r="AGG48" s="369">
        <f t="shared" ref="AGG48" si="442">AGE48*1.01</f>
        <v>541068.174925133</v>
      </c>
      <c r="AGH48" s="363"/>
      <c r="AGI48" s="369">
        <f t="shared" ref="AGI48" si="443">AGG48*1.01</f>
        <v>546478.85667438433</v>
      </c>
      <c r="AGJ48" s="363"/>
      <c r="AGK48" s="369">
        <f t="shared" ref="AGK48" si="444">AGI48*1.01</f>
        <v>551943.64524112816</v>
      </c>
      <c r="AGL48" s="363"/>
      <c r="AGM48" s="369">
        <f t="shared" ref="AGM48" si="445">AGK48*1.01</f>
        <v>557463.0816935394</v>
      </c>
      <c r="AGN48" s="363"/>
      <c r="AGO48" s="369">
        <f t="shared" ref="AGO48" si="446">AGM48*1.01</f>
        <v>563037.71251047484</v>
      </c>
      <c r="AGP48" s="363"/>
      <c r="AGQ48" s="369">
        <f t="shared" ref="AGQ48" si="447">AGO48*1.01</f>
        <v>568668.08963557961</v>
      </c>
      <c r="AGR48" s="363"/>
      <c r="AGS48" s="369">
        <f t="shared" ref="AGS48" si="448">AGQ48*1.01</f>
        <v>574354.77053193538</v>
      </c>
      <c r="AGT48" s="363"/>
      <c r="AGU48" s="369">
        <f t="shared" ref="AGU48" si="449">AGS48*1.01</f>
        <v>580098.31823725475</v>
      </c>
      <c r="AGV48" s="363"/>
      <c r="AGW48" s="369">
        <f t="shared" ref="AGW48" si="450">AGU48*1.01</f>
        <v>585899.30141962727</v>
      </c>
      <c r="AGX48" s="363"/>
      <c r="AGY48" s="369">
        <f t="shared" ref="AGY48" si="451">AGW48*1.01</f>
        <v>591758.29443382355</v>
      </c>
      <c r="AGZ48" s="363"/>
      <c r="AHA48" s="369">
        <f t="shared" ref="AHA48" si="452">AGY48*1.01</f>
        <v>597675.87737816176</v>
      </c>
      <c r="AHB48" s="363"/>
      <c r="AHC48" s="369">
        <f t="shared" ref="AHC48" si="453">AHA48*1.01</f>
        <v>603652.63615194336</v>
      </c>
      <c r="AHD48" s="363"/>
      <c r="AHE48" s="369">
        <f t="shared" ref="AHE48" si="454">AHC48*1.01</f>
        <v>609689.16251346283</v>
      </c>
      <c r="AHF48" s="363"/>
      <c r="AHG48" s="369">
        <f t="shared" ref="AHG48" si="455">AHE48*1.01</f>
        <v>615786.05413859745</v>
      </c>
      <c r="AHH48" s="363"/>
      <c r="AHI48" s="369">
        <f t="shared" ref="AHI48" si="456">AHG48*1.01</f>
        <v>621943.9146799834</v>
      </c>
      <c r="AHJ48" s="363"/>
      <c r="AHK48" s="369">
        <f t="shared" ref="AHK48" si="457">AHI48*1.01</f>
        <v>628163.35382678325</v>
      </c>
      <c r="AHL48" s="363"/>
      <c r="AHM48" s="369">
        <f t="shared" ref="AHM48" si="458">AHK48*1.01</f>
        <v>634444.98736505106</v>
      </c>
      <c r="AHN48" s="363"/>
      <c r="AHO48" s="369">
        <f t="shared" ref="AHO48" si="459">AHM48*1.01</f>
        <v>640789.43723870162</v>
      </c>
      <c r="AHP48" s="363"/>
      <c r="AHQ48" s="369">
        <f t="shared" ref="AHQ48" si="460">AHO48*1.01</f>
        <v>647197.33161108859</v>
      </c>
      <c r="AHR48" s="363"/>
      <c r="AHS48" s="369">
        <f t="shared" ref="AHS48" si="461">AHQ48*1.01</f>
        <v>653669.3049271995</v>
      </c>
      <c r="AHT48" s="363"/>
      <c r="AHU48" s="369">
        <f t="shared" ref="AHU48" si="462">AHS48*1.01</f>
        <v>660205.99797647155</v>
      </c>
      <c r="AHV48" s="363"/>
      <c r="AHW48" s="369">
        <f t="shared" ref="AHW48" si="463">AHU48*1.01</f>
        <v>666808.0579562363</v>
      </c>
      <c r="AHX48" s="363"/>
      <c r="AHY48" s="369">
        <f t="shared" ref="AHY48" si="464">AHW48*1.01</f>
        <v>673476.13853579864</v>
      </c>
      <c r="AHZ48" s="363"/>
      <c r="AIA48" s="369">
        <f t="shared" ref="AIA48" si="465">AHY48*1.01</f>
        <v>680210.89992115658</v>
      </c>
      <c r="AIB48" s="363"/>
      <c r="AIC48" s="369">
        <f t="shared" ref="AIC48" si="466">AIA48*1.01</f>
        <v>687013.00892036816</v>
      </c>
      <c r="AID48" s="363"/>
      <c r="AIE48" s="369">
        <f t="shared" ref="AIE48" si="467">AIC48*1.01</f>
        <v>693883.13900957187</v>
      </c>
      <c r="AIF48" s="363"/>
      <c r="AIG48" s="369">
        <f t="shared" ref="AIG48" si="468">AIE48*1.01</f>
        <v>700821.97039966763</v>
      </c>
      <c r="AIH48" s="363"/>
      <c r="AII48" s="369">
        <f t="shared" ref="AII48" si="469">AIG48*1.01</f>
        <v>707830.1901036643</v>
      </c>
      <c r="AIJ48" s="363"/>
      <c r="AIK48" s="369">
        <f t="shared" ref="AIK48" si="470">AII48*1.01</f>
        <v>714908.49200470094</v>
      </c>
      <c r="AIL48" s="363"/>
      <c r="AIM48" s="369">
        <f t="shared" ref="AIM48" si="471">AIK48*1.01</f>
        <v>722057.5769247479</v>
      </c>
      <c r="AIN48" s="363"/>
      <c r="AIO48" s="369">
        <f t="shared" ref="AIO48" si="472">AIM48*1.01</f>
        <v>729278.15269399539</v>
      </c>
      <c r="AIP48" s="363"/>
      <c r="AIQ48" s="369">
        <f t="shared" ref="AIQ48" si="473">AIO48*1.01</f>
        <v>736570.93422093533</v>
      </c>
      <c r="AIR48" s="363"/>
      <c r="AIS48" s="369">
        <f t="shared" ref="AIS48" si="474">AIQ48*1.01</f>
        <v>743936.64356314472</v>
      </c>
      <c r="AIT48" s="363"/>
      <c r="AIU48" s="369">
        <f t="shared" ref="AIU48" si="475">AIS48*1.01</f>
        <v>751376.00999877614</v>
      </c>
      <c r="AIV48" s="363"/>
      <c r="AIW48" s="369">
        <f t="shared" ref="AIW48" si="476">AIU48*1.01</f>
        <v>758889.77009876387</v>
      </c>
      <c r="AIX48" s="363"/>
      <c r="AIY48" s="369">
        <f t="shared" ref="AIY48" si="477">AIW48*1.01</f>
        <v>766478.66779975151</v>
      </c>
      <c r="AIZ48" s="363"/>
      <c r="AJA48" s="369">
        <f t="shared" ref="AJA48" si="478">AIY48*1.01</f>
        <v>774143.45447774907</v>
      </c>
      <c r="AJB48" s="363"/>
      <c r="AJC48" s="369">
        <f t="shared" ref="AJC48" si="479">AJA48*1.01</f>
        <v>781884.88902252656</v>
      </c>
      <c r="AJD48" s="363"/>
      <c r="AJE48" s="369">
        <f t="shared" ref="AJE48" si="480">AJC48*1.01</f>
        <v>789703.73791275185</v>
      </c>
      <c r="AJF48" s="363"/>
      <c r="AJG48" s="369">
        <f t="shared" ref="AJG48" si="481">AJE48*1.01</f>
        <v>797600.77529187943</v>
      </c>
      <c r="AJH48" s="363"/>
      <c r="AJI48" s="369">
        <f t="shared" ref="AJI48" si="482">AJG48*1.01</f>
        <v>805576.78304479818</v>
      </c>
      <c r="AJJ48" s="363"/>
      <c r="AJK48" s="369">
        <f t="shared" ref="AJK48" si="483">AJI48*1.01</f>
        <v>813632.55087524618</v>
      </c>
      <c r="AJL48" s="363"/>
      <c r="AJM48" s="369">
        <f t="shared" ref="AJM48" si="484">AJK48*1.01</f>
        <v>821768.87638399866</v>
      </c>
      <c r="AJN48" s="363"/>
      <c r="AJO48" s="369">
        <f t="shared" ref="AJO48" si="485">AJM48*1.01</f>
        <v>829986.56514783867</v>
      </c>
      <c r="AJP48" s="363"/>
      <c r="AJQ48" s="369">
        <f t="shared" ref="AJQ48" si="486">AJO48*1.01</f>
        <v>838286.43079931708</v>
      </c>
      <c r="AJR48" s="363"/>
      <c r="AJS48" s="369">
        <f t="shared" ref="AJS48" si="487">AJQ48*1.01</f>
        <v>846669.29510731029</v>
      </c>
      <c r="AJT48" s="363"/>
      <c r="AJU48" s="369">
        <f t="shared" ref="AJU48" si="488">AJS48*1.01</f>
        <v>855135.98805838334</v>
      </c>
      <c r="AJV48" s="363"/>
      <c r="AJW48" s="369">
        <f t="shared" ref="AJW48" si="489">AJU48*1.01</f>
        <v>863687.34793896717</v>
      </c>
      <c r="AJX48" s="363"/>
      <c r="AJY48" s="369">
        <f t="shared" ref="AJY48" si="490">AJW48*1.01</f>
        <v>872324.22141835687</v>
      </c>
      <c r="AJZ48" s="363"/>
      <c r="AKA48" s="369">
        <f t="shared" ref="AKA48" si="491">AJY48*1.01</f>
        <v>881047.46363254043</v>
      </c>
      <c r="AKB48" s="363"/>
      <c r="AKC48" s="369">
        <f t="shared" ref="AKC48" si="492">AKA48*1.01</f>
        <v>889857.93826886581</v>
      </c>
      <c r="AKD48" s="363"/>
      <c r="AKE48" s="369">
        <f t="shared" ref="AKE48" si="493">AKC48*1.01</f>
        <v>898756.51765155443</v>
      </c>
      <c r="AKF48" s="363"/>
      <c r="AKG48" s="369">
        <f t="shared" ref="AKG48" si="494">AKE48*1.01</f>
        <v>907744.08282807004</v>
      </c>
      <c r="AKH48" s="363"/>
      <c r="AKI48" s="369">
        <f t="shared" ref="AKI48" si="495">AKG48*1.01</f>
        <v>916821.52365635079</v>
      </c>
      <c r="AKJ48" s="363"/>
      <c r="AKK48" s="369">
        <f t="shared" ref="AKK48" si="496">AKI48*1.01</f>
        <v>925989.73889291426</v>
      </c>
      <c r="AKL48" s="363"/>
      <c r="AKM48" s="369">
        <f t="shared" ref="AKM48" si="497">AKK48*1.01</f>
        <v>935249.63628184341</v>
      </c>
      <c r="AKN48" s="363"/>
      <c r="AKO48" s="369">
        <f t="shared" ref="AKO48" si="498">AKM48*1.01</f>
        <v>944602.13264466182</v>
      </c>
      <c r="AKP48" s="363"/>
      <c r="AKQ48" s="369">
        <f t="shared" ref="AKQ48" si="499">AKO48*1.01</f>
        <v>954048.15397110849</v>
      </c>
      <c r="AKR48" s="363"/>
      <c r="AKS48" s="369">
        <f t="shared" ref="AKS48" si="500">AKQ48*1.01</f>
        <v>963588.63551081961</v>
      </c>
      <c r="AKT48" s="363"/>
      <c r="AKU48" s="369">
        <f t="shared" ref="AKU48" si="501">AKS48*1.01</f>
        <v>973224.52186592785</v>
      </c>
      <c r="AKV48" s="363"/>
      <c r="AKW48" s="369">
        <f t="shared" ref="AKW48" si="502">AKU48*1.01</f>
        <v>982956.76708458713</v>
      </c>
      <c r="AKX48" s="363"/>
      <c r="AKY48" s="369">
        <f t="shared" ref="AKY48" si="503">AKW48*1.01</f>
        <v>992786.33475543302</v>
      </c>
      <c r="AKZ48" s="363"/>
      <c r="ALA48" s="369">
        <f t="shared" ref="ALA48" si="504">AKY48*1.01</f>
        <v>1002714.1981029874</v>
      </c>
      <c r="ALB48" s="363"/>
      <c r="ALC48" s="369">
        <f t="shared" ref="ALC48" si="505">ALA48*1.01</f>
        <v>1012741.3400840173</v>
      </c>
      <c r="ALD48" s="363"/>
      <c r="ALE48" s="369">
        <f t="shared" ref="ALE48" si="506">ALC48*1.01</f>
        <v>1022868.7534848574</v>
      </c>
      <c r="ALF48" s="363"/>
      <c r="ALG48" s="369">
        <f t="shared" ref="ALG48" si="507">ALE48*1.01</f>
        <v>1033097.441019706</v>
      </c>
      <c r="ALH48" s="363"/>
      <c r="ALI48" s="369">
        <f t="shared" ref="ALI48" si="508">ALG48*1.01</f>
        <v>1043428.4154299031</v>
      </c>
      <c r="ALJ48" s="363"/>
      <c r="ALK48" s="369">
        <f t="shared" ref="ALK48" si="509">ALI48*1.01</f>
        <v>1053862.6995842021</v>
      </c>
      <c r="ALL48" s="363"/>
      <c r="ALM48" s="369">
        <f t="shared" ref="ALM48" si="510">ALK48*1.01</f>
        <v>1064401.3265800441</v>
      </c>
      <c r="ALN48" s="363"/>
      <c r="ALO48" s="369">
        <f t="shared" ref="ALO48" si="511">ALM48*1.01</f>
        <v>1075045.3398458445</v>
      </c>
      <c r="ALP48" s="363"/>
      <c r="ALQ48" s="369">
        <f t="shared" ref="ALQ48" si="512">ALO48*1.01</f>
        <v>1085795.793244303</v>
      </c>
      <c r="ALR48" s="363"/>
      <c r="ALS48" s="369">
        <f t="shared" ref="ALS48" si="513">ALQ48*1.01</f>
        <v>1096653.7511767461</v>
      </c>
      <c r="ALT48" s="363"/>
      <c r="ALU48" s="369">
        <f t="shared" ref="ALU48" si="514">ALS48*1.01</f>
        <v>1107620.2886885137</v>
      </c>
      <c r="ALV48" s="363"/>
      <c r="ALW48" s="369">
        <f t="shared" ref="ALW48" si="515">ALU48*1.01</f>
        <v>1118696.4915753987</v>
      </c>
      <c r="ALX48" s="363"/>
      <c r="ALY48" s="369">
        <f t="shared" ref="ALY48" si="516">ALW48*1.01</f>
        <v>1129883.4564911528</v>
      </c>
      <c r="ALZ48" s="363"/>
      <c r="AMA48" s="369">
        <f t="shared" ref="AMA48" si="517">ALY48*1.01</f>
        <v>1141182.2910560642</v>
      </c>
      <c r="AMB48" s="363"/>
      <c r="AMC48" s="369">
        <f t="shared" ref="AMC48" si="518">AMA48*1.01</f>
        <v>1152594.113966625</v>
      </c>
      <c r="AMD48" s="363"/>
      <c r="AME48" s="369">
        <f t="shared" ref="AME48" si="519">AMC48*1.01</f>
        <v>1164120.0551062913</v>
      </c>
      <c r="AMF48" s="363"/>
      <c r="AMG48" s="369">
        <f t="shared" ref="AMG48" si="520">AME48*1.01</f>
        <v>1175761.2556573541</v>
      </c>
      <c r="AMH48" s="363"/>
      <c r="AMI48" s="369">
        <f t="shared" ref="AMI48" si="521">AMG48*1.01</f>
        <v>1187518.8682139276</v>
      </c>
      <c r="AMJ48" s="363"/>
      <c r="AMK48" s="369">
        <f t="shared" ref="AMK48" si="522">AMI48*1.01</f>
        <v>1199394.056896067</v>
      </c>
      <c r="AML48" s="363"/>
      <c r="AMM48" s="369">
        <f t="shared" ref="AMM48" si="523">AMK48*1.01</f>
        <v>1211387.9974650277</v>
      </c>
      <c r="AMN48" s="363"/>
      <c r="AMO48" s="369">
        <f t="shared" ref="AMO48" si="524">AMM48*1.01</f>
        <v>1223501.8774396779</v>
      </c>
      <c r="AMP48" s="363"/>
      <c r="AMQ48" s="369">
        <f t="shared" ref="AMQ48" si="525">AMO48*1.01</f>
        <v>1235736.8962140747</v>
      </c>
      <c r="AMR48" s="363"/>
      <c r="AMS48" s="369">
        <f t="shared" ref="AMS48" si="526">AMQ48*1.01</f>
        <v>1248094.2651762154</v>
      </c>
      <c r="AMT48" s="363"/>
      <c r="AMU48" s="369">
        <f t="shared" ref="AMU48" si="527">AMS48*1.01</f>
        <v>1260575.2078279776</v>
      </c>
      <c r="AMV48" s="363"/>
      <c r="AMW48" s="369">
        <f t="shared" ref="AMW48" si="528">AMU48*1.01</f>
        <v>1273180.9599062575</v>
      </c>
      <c r="AMX48" s="363"/>
      <c r="AMY48" s="369">
        <f t="shared" ref="AMY48" si="529">AMW48*1.01</f>
        <v>1285912.7695053201</v>
      </c>
      <c r="AMZ48" s="363"/>
      <c r="ANA48" s="369">
        <f t="shared" ref="ANA48" si="530">AMY48*1.01</f>
        <v>1298771.8972003732</v>
      </c>
      <c r="ANB48" s="363"/>
      <c r="ANC48" s="369">
        <f t="shared" ref="ANC48" si="531">ANA48*1.01</f>
        <v>1311759.616172377</v>
      </c>
      <c r="AND48" s="363"/>
      <c r="ANE48" s="369">
        <f t="shared" ref="ANE48" si="532">ANC48*1.01</f>
        <v>1324877.2123341009</v>
      </c>
      <c r="ANF48" s="363"/>
      <c r="ANG48" s="369">
        <f t="shared" ref="ANG48" si="533">ANE48*1.01</f>
        <v>1338125.9844574418</v>
      </c>
      <c r="ANH48" s="363"/>
      <c r="ANI48" s="369">
        <f t="shared" ref="ANI48" si="534">ANG48*1.01</f>
        <v>1351507.2443020162</v>
      </c>
      <c r="ANJ48" s="363"/>
      <c r="ANK48" s="369">
        <f t="shared" ref="ANK48" si="535">ANI48*1.01</f>
        <v>1365022.3167450363</v>
      </c>
      <c r="ANL48" s="363"/>
      <c r="ANM48" s="369">
        <f t="shared" ref="ANM48" si="536">ANK48*1.01</f>
        <v>1378672.5399124867</v>
      </c>
      <c r="ANN48" s="363"/>
      <c r="ANO48" s="369">
        <f t="shared" ref="ANO48" si="537">ANM48*1.01</f>
        <v>1392459.2653116116</v>
      </c>
      <c r="ANP48" s="363"/>
      <c r="ANQ48" s="369">
        <f t="shared" ref="ANQ48" si="538">ANO48*1.01</f>
        <v>1406383.8579647278</v>
      </c>
      <c r="ANR48" s="363"/>
      <c r="ANS48" s="369">
        <f t="shared" ref="ANS48" si="539">ANQ48*1.01</f>
        <v>1420447.696544375</v>
      </c>
      <c r="ANT48" s="363"/>
      <c r="ANU48" s="369">
        <f t="shared" ref="ANU48" si="540">ANS48*1.01</f>
        <v>1434652.1735098187</v>
      </c>
      <c r="ANV48" s="363"/>
      <c r="ANW48" s="369">
        <f t="shared" ref="ANW48" si="541">ANU48*1.01</f>
        <v>1448998.6952449169</v>
      </c>
      <c r="ANX48" s="363"/>
      <c r="ANY48" s="369">
        <f t="shared" ref="ANY48" si="542">ANW48*1.01</f>
        <v>1463488.6821973661</v>
      </c>
      <c r="ANZ48" s="363"/>
      <c r="AOA48" s="369">
        <f t="shared" ref="AOA48" si="543">ANY48*1.01</f>
        <v>1478123.5690193397</v>
      </c>
      <c r="AOB48" s="363"/>
      <c r="AOC48" s="369">
        <f t="shared" ref="AOC48" si="544">AOA48*1.01</f>
        <v>1492904.8047095332</v>
      </c>
      <c r="AOD48" s="363"/>
      <c r="AOE48" s="369">
        <f t="shared" ref="AOE48" si="545">AOC48*1.01</f>
        <v>1507833.8527566285</v>
      </c>
      <c r="AOF48" s="363"/>
      <c r="AOG48" s="369">
        <f t="shared" ref="AOG48" si="546">AOE48*1.01</f>
        <v>1522912.1912841948</v>
      </c>
      <c r="AOH48" s="363"/>
      <c r="AOI48" s="369">
        <f t="shared" ref="AOI48" si="547">AOG48*1.01</f>
        <v>1538141.3131970367</v>
      </c>
      <c r="AOJ48" s="363"/>
      <c r="AOK48" s="369">
        <f t="shared" ref="AOK48" si="548">AOI48*1.01</f>
        <v>1553522.7263290072</v>
      </c>
      <c r="AOL48" s="363"/>
      <c r="AOM48" s="369">
        <f t="shared" ref="AOM48" si="549">AOK48*1.01</f>
        <v>1569057.9535922972</v>
      </c>
      <c r="AON48" s="363"/>
      <c r="AOO48" s="369">
        <f t="shared" ref="AOO48" si="550">AOM48*1.01</f>
        <v>1584748.5331282201</v>
      </c>
      <c r="AOP48" s="363"/>
      <c r="AOQ48" s="369">
        <f t="shared" ref="AOQ48" si="551">AOO48*1.01</f>
        <v>1600596.0184595024</v>
      </c>
      <c r="AOR48" s="363"/>
      <c r="AOS48" s="369">
        <f t="shared" ref="AOS48" si="552">AOQ48*1.01</f>
        <v>1616601.9786440975</v>
      </c>
      <c r="AOT48" s="363"/>
      <c r="AOU48" s="369">
        <f t="shared" ref="AOU48" si="553">AOS48*1.01</f>
        <v>1632767.9984305385</v>
      </c>
      <c r="AOV48" s="363"/>
      <c r="AOW48" s="369">
        <f t="shared" ref="AOW48" si="554">AOU48*1.01</f>
        <v>1649095.6784148437</v>
      </c>
      <c r="AOX48" s="363"/>
      <c r="AOY48" s="369">
        <f t="shared" ref="AOY48" si="555">AOW48*1.01</f>
        <v>1665586.6351989922</v>
      </c>
      <c r="AOZ48" s="363"/>
      <c r="APA48" s="369">
        <f t="shared" ref="APA48" si="556">AOY48*1.01</f>
        <v>1682242.5015509822</v>
      </c>
      <c r="APB48" s="363"/>
      <c r="APC48" s="369">
        <f t="shared" ref="APC48" si="557">APA48*1.01</f>
        <v>1699064.9265664921</v>
      </c>
      <c r="APD48" s="363"/>
      <c r="APE48" s="369">
        <f t="shared" ref="APE48" si="558">APC48*1.01</f>
        <v>1716055.5758321569</v>
      </c>
      <c r="APF48" s="363"/>
      <c r="APG48" s="369">
        <f t="shared" ref="APG48" si="559">APE48*1.01</f>
        <v>1733216.1315904786</v>
      </c>
      <c r="APH48" s="363"/>
      <c r="API48" s="369">
        <f t="shared" ref="API48" si="560">APG48*1.01</f>
        <v>1750548.2929063833</v>
      </c>
      <c r="APJ48" s="363"/>
      <c r="APK48" s="369">
        <f t="shared" ref="APK48" si="561">API48*1.01</f>
        <v>1768053.7758354472</v>
      </c>
      <c r="APL48" s="363"/>
      <c r="APM48" s="369">
        <f t="shared" ref="APM48" si="562">APK48*1.01</f>
        <v>1785734.3135938018</v>
      </c>
      <c r="APN48" s="363"/>
      <c r="APO48" s="369">
        <f t="shared" ref="APO48" si="563">APM48*1.01</f>
        <v>1803591.6567297399</v>
      </c>
      <c r="APP48" s="363"/>
      <c r="APQ48" s="369">
        <f t="shared" ref="APQ48" si="564">APO48*1.01</f>
        <v>1821627.5732970373</v>
      </c>
      <c r="APR48" s="363"/>
      <c r="APS48" s="369">
        <f t="shared" ref="APS48" si="565">APQ48*1.01</f>
        <v>1839843.8490300076</v>
      </c>
      <c r="APT48" s="363"/>
      <c r="APU48" s="369">
        <f t="shared" ref="APU48" si="566">APS48*1.01</f>
        <v>1858242.2875203078</v>
      </c>
      <c r="APV48" s="363"/>
      <c r="APW48" s="369">
        <f t="shared" ref="APW48" si="567">APU48*1.01</f>
        <v>1876824.710395511</v>
      </c>
      <c r="APX48" s="363"/>
      <c r="APY48" s="369">
        <f t="shared" ref="APY48" si="568">APW48*1.01</f>
        <v>1895592.9574994661</v>
      </c>
      <c r="APZ48" s="363"/>
      <c r="AQA48" s="369">
        <f t="shared" ref="AQA48" si="569">APY48*1.01</f>
        <v>1914548.8870744607</v>
      </c>
      <c r="AQB48" s="363"/>
      <c r="AQC48" s="369">
        <f t="shared" ref="AQC48" si="570">AQA48*1.01</f>
        <v>1933694.3759452053</v>
      </c>
      <c r="AQD48" s="363"/>
      <c r="AQE48" s="369">
        <f t="shared" ref="AQE48" si="571">AQC48*1.01</f>
        <v>1953031.3197046574</v>
      </c>
      <c r="AQF48" s="363"/>
      <c r="AQG48" s="369">
        <f t="shared" ref="AQG48" si="572">AQE48*1.01</f>
        <v>1972561.6329017039</v>
      </c>
      <c r="AQH48" s="363"/>
      <c r="AQI48" s="369">
        <f t="shared" ref="AQI48" si="573">AQG48*1.01</f>
        <v>1992287.249230721</v>
      </c>
      <c r="AQJ48" s="363"/>
      <c r="AQK48" s="369">
        <f t="shared" ref="AQK48" si="574">AQI48*1.01</f>
        <v>2012210.1217230284</v>
      </c>
      <c r="AQL48" s="363"/>
      <c r="AQM48" s="369">
        <f t="shared" ref="AQM48" si="575">AQK48*1.01</f>
        <v>2032332.2229402587</v>
      </c>
      <c r="AQN48" s="363"/>
      <c r="AQO48" s="369">
        <f t="shared" ref="AQO48" si="576">AQM48*1.01</f>
        <v>2052655.5451696613</v>
      </c>
      <c r="AQP48" s="363"/>
      <c r="AQQ48" s="369">
        <f t="shared" ref="AQQ48" si="577">AQO48*1.01</f>
        <v>2073182.100621358</v>
      </c>
      <c r="AQR48" s="363"/>
      <c r="AQS48" s="369">
        <f t="shared" ref="AQS48" si="578">AQQ48*1.01</f>
        <v>2093913.9216275716</v>
      </c>
      <c r="AQT48" s="363"/>
      <c r="AQU48" s="369">
        <f t="shared" ref="AQU48" si="579">AQS48*1.01</f>
        <v>2114853.0608438472</v>
      </c>
      <c r="AQV48" s="363"/>
      <c r="AQW48" s="369">
        <f t="shared" ref="AQW48" si="580">AQU48*1.01</f>
        <v>2136001.5914522856</v>
      </c>
      <c r="AQX48" s="363"/>
      <c r="AQY48" s="369">
        <f t="shared" ref="AQY48" si="581">AQW48*1.01</f>
        <v>2157361.6073668087</v>
      </c>
      <c r="AQZ48" s="363"/>
      <c r="ARA48" s="369">
        <f t="shared" ref="ARA48" si="582">AQY48*1.01</f>
        <v>2178935.2234404767</v>
      </c>
      <c r="ARB48" s="363"/>
      <c r="ARC48" s="369">
        <f t="shared" ref="ARC48" si="583">ARA48*1.01</f>
        <v>2200724.5756748817</v>
      </c>
      <c r="ARD48" s="363"/>
      <c r="ARE48" s="369">
        <f t="shared" ref="ARE48" si="584">ARC48*1.01</f>
        <v>2222731.8214316308</v>
      </c>
      <c r="ARF48" s="363"/>
      <c r="ARG48" s="369">
        <f t="shared" ref="ARG48" si="585">ARE48*1.01</f>
        <v>2244959.1396459471</v>
      </c>
      <c r="ARH48" s="363"/>
      <c r="ARI48" s="369">
        <f t="shared" ref="ARI48" si="586">ARG48*1.01</f>
        <v>2267408.7310424065</v>
      </c>
      <c r="ARJ48" s="363"/>
      <c r="ARK48" s="369">
        <f t="shared" ref="ARK48" si="587">ARI48*1.01</f>
        <v>2290082.8183528306</v>
      </c>
      <c r="ARL48" s="363"/>
      <c r="ARM48" s="369">
        <f t="shared" ref="ARM48" si="588">ARK48*1.01</f>
        <v>2312983.6465363591</v>
      </c>
      <c r="ARN48" s="363"/>
      <c r="ARO48" s="369">
        <f t="shared" ref="ARO48" si="589">ARM48*1.01</f>
        <v>2336113.4830017225</v>
      </c>
      <c r="ARP48" s="363"/>
      <c r="ARQ48" s="369">
        <f t="shared" ref="ARQ48" si="590">ARO48*1.01</f>
        <v>2359474.6178317396</v>
      </c>
      <c r="ARR48" s="363"/>
      <c r="ARS48" s="369">
        <f t="shared" ref="ARS48" si="591">ARQ48*1.01</f>
        <v>2383069.3640100569</v>
      </c>
      <c r="ART48" s="363"/>
      <c r="ARU48" s="369">
        <f t="shared" ref="ARU48" si="592">ARS48*1.01</f>
        <v>2406900.0576501577</v>
      </c>
      <c r="ARV48" s="363"/>
      <c r="ARW48" s="369">
        <f t="shared" ref="ARW48" si="593">ARU48*1.01</f>
        <v>2430969.0582266594</v>
      </c>
      <c r="ARX48" s="363"/>
      <c r="ARY48" s="369">
        <f t="shared" ref="ARY48" si="594">ARW48*1.01</f>
        <v>2455278.748808926</v>
      </c>
      <c r="ARZ48" s="363"/>
      <c r="ASA48" s="369">
        <f t="shared" ref="ASA48" si="595">ARY48*1.01</f>
        <v>2479831.5362970154</v>
      </c>
      <c r="ASB48" s="363"/>
      <c r="ASC48" s="369">
        <f t="shared" ref="ASC48" si="596">ASA48*1.01</f>
        <v>2504629.8516599857</v>
      </c>
      <c r="ASD48" s="363"/>
      <c r="ASE48" s="369">
        <f t="shared" ref="ASE48" si="597">ASC48*1.01</f>
        <v>2529676.1501765857</v>
      </c>
      <c r="ASF48" s="363"/>
      <c r="ASG48" s="369">
        <f t="shared" ref="ASG48" si="598">ASE48*1.01</f>
        <v>2554972.9116783515</v>
      </c>
      <c r="ASH48" s="363"/>
      <c r="ASI48" s="369">
        <f t="shared" ref="ASI48" si="599">ASG48*1.01</f>
        <v>2580522.6407951349</v>
      </c>
      <c r="ASJ48" s="363"/>
      <c r="ASK48" s="369">
        <f t="shared" ref="ASK48" si="600">ASI48*1.01</f>
        <v>2606327.8672030861</v>
      </c>
      <c r="ASL48" s="363"/>
      <c r="ASM48" s="369">
        <f t="shared" ref="ASM48" si="601">ASK48*1.01</f>
        <v>2632391.1458751168</v>
      </c>
      <c r="ASN48" s="363"/>
      <c r="ASO48" s="369">
        <f t="shared" ref="ASO48" si="602">ASM48*1.01</f>
        <v>2658715.057333868</v>
      </c>
      <c r="ASP48" s="363"/>
      <c r="ASQ48" s="369">
        <f t="shared" ref="ASQ48" si="603">ASO48*1.01</f>
        <v>2685302.2079072068</v>
      </c>
      <c r="ASR48" s="363"/>
      <c r="ASS48" s="369">
        <f t="shared" ref="ASS48" si="604">ASQ48*1.01</f>
        <v>2712155.2299862788</v>
      </c>
      <c r="AST48" s="363"/>
      <c r="ASU48" s="369">
        <f t="shared" ref="ASU48" si="605">ASS48*1.01</f>
        <v>2739276.7822861415</v>
      </c>
      <c r="ASV48" s="363"/>
      <c r="ASW48" s="369">
        <f t="shared" ref="ASW48" si="606">ASU48*1.01</f>
        <v>2766669.5501090032</v>
      </c>
      <c r="ASX48" s="363"/>
      <c r="ASY48" s="369">
        <f t="shared" ref="ASY48" si="607">ASW48*1.01</f>
        <v>2794336.2456100932</v>
      </c>
      <c r="ASZ48" s="363"/>
      <c r="ATA48" s="369">
        <f t="shared" ref="ATA48" si="608">ASY48*1.01</f>
        <v>2822279.6080661942</v>
      </c>
      <c r="ATB48" s="363"/>
      <c r="ATC48" s="369">
        <f t="shared" ref="ATC48" si="609">ATA48*1.01</f>
        <v>2850502.4041468562</v>
      </c>
      <c r="ATD48" s="363"/>
      <c r="ATE48" s="369">
        <f t="shared" ref="ATE48" si="610">ATC48*1.01</f>
        <v>2879007.4281883249</v>
      </c>
      <c r="ATF48" s="363"/>
      <c r="ATG48" s="369">
        <f t="shared" ref="ATG48" si="611">ATE48*1.01</f>
        <v>2907797.5024702083</v>
      </c>
      <c r="ATH48" s="363"/>
      <c r="ATI48" s="369">
        <f t="shared" ref="ATI48" si="612">ATG48*1.01</f>
        <v>2936875.4774949104</v>
      </c>
      <c r="ATJ48" s="363"/>
      <c r="ATK48" s="369">
        <f t="shared" ref="ATK48" si="613">ATI48*1.01</f>
        <v>2966244.2322698594</v>
      </c>
      <c r="ATL48" s="363"/>
      <c r="ATM48" s="369">
        <f t="shared" ref="ATM48" si="614">ATK48*1.01</f>
        <v>2995906.6745925578</v>
      </c>
      <c r="ATN48" s="363"/>
      <c r="ATO48" s="369">
        <f t="shared" ref="ATO48" si="615">ATM48*1.01</f>
        <v>3025865.7413384835</v>
      </c>
      <c r="ATP48" s="363"/>
      <c r="ATQ48" s="369">
        <f t="shared" ref="ATQ48" si="616">ATO48*1.01</f>
        <v>3056124.3987518684</v>
      </c>
      <c r="ATR48" s="363"/>
      <c r="ATS48" s="369">
        <f t="shared" ref="ATS48" si="617">ATQ48*1.01</f>
        <v>3086685.6427393872</v>
      </c>
      <c r="ATT48" s="363"/>
      <c r="ATU48" s="369">
        <f t="shared" ref="ATU48" si="618">ATS48*1.01</f>
        <v>3117552.4991667811</v>
      </c>
      <c r="ATV48" s="363"/>
      <c r="ATW48" s="369">
        <f t="shared" ref="ATW48" si="619">ATU48*1.01</f>
        <v>3148728.0241584489</v>
      </c>
      <c r="ATX48" s="363"/>
      <c r="ATY48" s="369">
        <f t="shared" ref="ATY48" si="620">ATW48*1.01</f>
        <v>3180215.3044000333</v>
      </c>
      <c r="ATZ48" s="363"/>
      <c r="AUA48" s="369">
        <f t="shared" ref="AUA48" si="621">ATY48*1.01</f>
        <v>3212017.4574440336</v>
      </c>
      <c r="AUB48" s="363"/>
      <c r="AUC48" s="369">
        <f t="shared" ref="AUC48" si="622">AUA48*1.01</f>
        <v>3244137.6320184739</v>
      </c>
      <c r="AUD48" s="363"/>
      <c r="AUE48" s="369">
        <f t="shared" ref="AUE48" si="623">AUC48*1.01</f>
        <v>3276579.0083386586</v>
      </c>
      <c r="AUF48" s="363"/>
      <c r="AUG48" s="369">
        <f t="shared" ref="AUG48" si="624">AUE48*1.01</f>
        <v>3309344.7984220451</v>
      </c>
      <c r="AUH48" s="363"/>
      <c r="AUI48" s="369">
        <f t="shared" ref="AUI48" si="625">AUG48*1.01</f>
        <v>3342438.2464062655</v>
      </c>
      <c r="AUJ48" s="363"/>
      <c r="AUK48" s="369">
        <f t="shared" ref="AUK48" si="626">AUI48*1.01</f>
        <v>3375862.6288703284</v>
      </c>
      <c r="AUL48" s="363"/>
      <c r="AUM48" s="369">
        <f t="shared" ref="AUM48" si="627">AUK48*1.01</f>
        <v>3409621.2551590316</v>
      </c>
      <c r="AUN48" s="363"/>
      <c r="AUO48" s="369">
        <f t="shared" ref="AUO48" si="628">AUM48*1.01</f>
        <v>3443717.4677106221</v>
      </c>
      <c r="AUP48" s="363"/>
      <c r="AUQ48" s="369">
        <f t="shared" ref="AUQ48" si="629">AUO48*1.01</f>
        <v>3478154.6423877282</v>
      </c>
      <c r="AUR48" s="363"/>
      <c r="AUS48" s="369">
        <f t="shared" ref="AUS48" si="630">AUQ48*1.01</f>
        <v>3512936.1888116053</v>
      </c>
      <c r="AUT48" s="363"/>
      <c r="AUU48" s="369">
        <f t="shared" ref="AUU48" si="631">AUS48*1.01</f>
        <v>3548065.5506997216</v>
      </c>
      <c r="AUV48" s="363"/>
      <c r="AUW48" s="369">
        <f t="shared" ref="AUW48" si="632">AUU48*1.01</f>
        <v>3583546.2062067189</v>
      </c>
      <c r="AUX48" s="363"/>
      <c r="AUY48" s="369">
        <f t="shared" ref="AUY48" si="633">AUW48*1.01</f>
        <v>3619381.6682687863</v>
      </c>
      <c r="AUZ48" s="363"/>
      <c r="AVA48" s="369">
        <f t="shared" ref="AVA48" si="634">AUY48*1.01</f>
        <v>3655575.4849514742</v>
      </c>
      <c r="AVB48" s="363"/>
      <c r="AVC48" s="369">
        <f t="shared" ref="AVC48" si="635">AVA48*1.01</f>
        <v>3692131.2398009892</v>
      </c>
      <c r="AVD48" s="363"/>
      <c r="AVE48" s="369">
        <f t="shared" ref="AVE48" si="636">AVC48*1.01</f>
        <v>3729052.5521989991</v>
      </c>
      <c r="AVF48" s="363"/>
      <c r="AVG48" s="369">
        <f t="shared" ref="AVG48" si="637">AVE48*1.01</f>
        <v>3766343.077720989</v>
      </c>
      <c r="AVH48" s="363"/>
      <c r="AVI48" s="369">
        <f t="shared" ref="AVI48" si="638">AVG48*1.01</f>
        <v>3804006.5084981988</v>
      </c>
      <c r="AVJ48" s="363"/>
      <c r="AVK48" s="369">
        <f t="shared" ref="AVK48" si="639">AVI48*1.01</f>
        <v>3842046.573583181</v>
      </c>
      <c r="AVL48" s="363"/>
      <c r="AVM48" s="369">
        <f t="shared" ref="AVM48" si="640">AVK48*1.01</f>
        <v>3880467.0393190128</v>
      </c>
      <c r="AVN48" s="363"/>
      <c r="AVO48" s="369">
        <f t="shared" ref="AVO48" si="641">AVM48*1.01</f>
        <v>3919271.7097122031</v>
      </c>
      <c r="AVP48" s="363"/>
      <c r="AVQ48" s="369">
        <f t="shared" ref="AVQ48" si="642">AVO48*1.01</f>
        <v>3958464.4268093253</v>
      </c>
      <c r="AVR48" s="363"/>
      <c r="AVS48" s="369">
        <f t="shared" ref="AVS48" si="643">AVQ48*1.01</f>
        <v>3998049.0710774185</v>
      </c>
      <c r="AVT48" s="363"/>
      <c r="AVU48" s="369">
        <f t="shared" ref="AVU48" si="644">AVS48*1.01</f>
        <v>4038029.561788193</v>
      </c>
      <c r="AVV48" s="363"/>
      <c r="AVW48" s="369">
        <f t="shared" ref="AVW48" si="645">AVU48*1.01</f>
        <v>4078409.8574060751</v>
      </c>
      <c r="AVX48" s="363"/>
      <c r="AVY48" s="369">
        <f t="shared" ref="AVY48" si="646">AVW48*1.01</f>
        <v>4119193.9559801361</v>
      </c>
      <c r="AVZ48" s="363"/>
      <c r="AWA48" s="369">
        <f t="shared" ref="AWA48" si="647">AVY48*1.01</f>
        <v>4160385.8955399375</v>
      </c>
      <c r="AWB48" s="363"/>
      <c r="AWC48" s="369">
        <f t="shared" ref="AWC48" si="648">AWA48*1.01</f>
        <v>4201989.7544953367</v>
      </c>
      <c r="AWD48" s="363"/>
      <c r="AWE48" s="369">
        <f t="shared" ref="AWE48" si="649">AWC48*1.01</f>
        <v>4244009.6520402897</v>
      </c>
      <c r="AWF48" s="363"/>
      <c r="AWG48" s="369">
        <f t="shared" ref="AWG48" si="650">AWE48*1.01</f>
        <v>4286449.7485606931</v>
      </c>
      <c r="AWH48" s="363"/>
      <c r="AWI48" s="369">
        <f t="shared" ref="AWI48" si="651">AWG48*1.01</f>
        <v>4329314.2460463</v>
      </c>
      <c r="AWJ48" s="363"/>
      <c r="AWK48" s="369">
        <f t="shared" ref="AWK48" si="652">AWI48*1.01</f>
        <v>4372607.3885067627</v>
      </c>
      <c r="AWL48" s="363"/>
      <c r="AWM48" s="369">
        <f t="shared" ref="AWM48" si="653">AWK48*1.01</f>
        <v>4416333.46239183</v>
      </c>
      <c r="AWN48" s="363"/>
      <c r="AWO48" s="369">
        <f t="shared" ref="AWO48" si="654">AWM48*1.01</f>
        <v>4460496.797015748</v>
      </c>
      <c r="AWP48" s="363"/>
      <c r="AWQ48" s="369">
        <f t="shared" ref="AWQ48" si="655">AWO48*1.01</f>
        <v>4505101.764985906</v>
      </c>
      <c r="AWR48" s="363"/>
      <c r="AWS48" s="369">
        <f t="shared" ref="AWS48" si="656">AWQ48*1.01</f>
        <v>4550152.7826357652</v>
      </c>
      <c r="AWT48" s="363"/>
      <c r="AWU48" s="369">
        <f t="shared" ref="AWU48" si="657">AWS48*1.01</f>
        <v>4595654.3104621228</v>
      </c>
      <c r="AWV48" s="363"/>
      <c r="AWW48" s="369">
        <f t="shared" ref="AWW48" si="658">AWU48*1.01</f>
        <v>4641610.8535667444</v>
      </c>
      <c r="AWX48" s="363"/>
      <c r="AWY48" s="369">
        <f t="shared" ref="AWY48" si="659">AWW48*1.01</f>
        <v>4688026.9621024122</v>
      </c>
      <c r="AWZ48" s="363"/>
      <c r="AXA48" s="369">
        <f t="shared" ref="AXA48" si="660">AWY48*1.01</f>
        <v>4734907.2317234362</v>
      </c>
      <c r="AXB48" s="363"/>
      <c r="AXC48" s="369">
        <f t="shared" ref="AXC48" si="661">AXA48*1.01</f>
        <v>4782256.3040406704</v>
      </c>
      <c r="AXD48" s="363"/>
      <c r="AXE48" s="369">
        <f t="shared" ref="AXE48" si="662">AXC48*1.01</f>
        <v>4830078.8670810768</v>
      </c>
      <c r="AXF48" s="363"/>
      <c r="AXG48" s="369">
        <f t="shared" ref="AXG48" si="663">AXE48*1.01</f>
        <v>4878379.6557518877</v>
      </c>
      <c r="AXH48" s="363"/>
      <c r="AXI48" s="369">
        <f t="shared" ref="AXI48" si="664">AXG48*1.01</f>
        <v>4927163.4523094064</v>
      </c>
      <c r="AXJ48" s="363"/>
      <c r="AXK48" s="369">
        <f t="shared" ref="AXK48" si="665">AXI48*1.01</f>
        <v>4976435.0868325001</v>
      </c>
      <c r="AXL48" s="363"/>
      <c r="AXM48" s="369">
        <f t="shared" ref="AXM48" si="666">AXK48*1.01</f>
        <v>5026199.4377008248</v>
      </c>
      <c r="AXN48" s="363"/>
      <c r="AXO48" s="369">
        <f t="shared" ref="AXO48" si="667">AXM48*1.01</f>
        <v>5076461.4320778335</v>
      </c>
      <c r="AXP48" s="363"/>
      <c r="AXQ48" s="369">
        <f t="shared" ref="AXQ48" si="668">AXO48*1.01</f>
        <v>5127226.0463986117</v>
      </c>
      <c r="AXR48" s="363"/>
      <c r="AXS48" s="369">
        <f t="shared" ref="AXS48" si="669">AXQ48*1.01</f>
        <v>5178498.3068625983</v>
      </c>
      <c r="AXT48" s="363"/>
      <c r="AXU48" s="369">
        <f t="shared" ref="AXU48" si="670">AXS48*1.01</f>
        <v>5230283.2899312247</v>
      </c>
      <c r="AXV48" s="363"/>
      <c r="AXW48" s="369">
        <f t="shared" ref="AXW48" si="671">AXU48*1.01</f>
        <v>5282586.1228305371</v>
      </c>
      <c r="AXX48" s="363"/>
      <c r="AXY48" s="369">
        <f t="shared" ref="AXY48" si="672">AXW48*1.01</f>
        <v>5335411.984058843</v>
      </c>
      <c r="AXZ48" s="363"/>
      <c r="AYA48" s="369">
        <f t="shared" ref="AYA48" si="673">AXY48*1.01</f>
        <v>5388766.1038994314</v>
      </c>
      <c r="AYB48" s="363"/>
      <c r="AYC48" s="369">
        <f t="shared" ref="AYC48" si="674">AYA48*1.01</f>
        <v>5442653.7649384262</v>
      </c>
      <c r="AYD48" s="363"/>
      <c r="AYE48" s="369">
        <f t="shared" ref="AYE48" si="675">AYC48*1.01</f>
        <v>5497080.3025878109</v>
      </c>
      <c r="AYF48" s="363"/>
      <c r="AYG48" s="369">
        <f t="shared" ref="AYG48" si="676">AYE48*1.01</f>
        <v>5552051.1056136889</v>
      </c>
      <c r="AYH48" s="363"/>
      <c r="AYI48" s="369">
        <f t="shared" ref="AYI48" si="677">AYG48*1.01</f>
        <v>5607571.6166698262</v>
      </c>
      <c r="AYJ48" s="363"/>
      <c r="AYK48" s="369">
        <f t="shared" ref="AYK48" si="678">AYI48*1.01</f>
        <v>5663647.3328365246</v>
      </c>
      <c r="AYL48" s="363"/>
      <c r="AYM48" s="369">
        <f t="shared" ref="AYM48" si="679">AYK48*1.01</f>
        <v>5720283.8061648896</v>
      </c>
      <c r="AYN48" s="363"/>
      <c r="AYO48" s="369">
        <f t="shared" ref="AYO48" si="680">AYM48*1.01</f>
        <v>5777486.6442265389</v>
      </c>
      <c r="AYP48" s="363"/>
      <c r="AYQ48" s="369">
        <f t="shared" ref="AYQ48" si="681">AYO48*1.01</f>
        <v>5835261.5106688039</v>
      </c>
      <c r="AYR48" s="363"/>
      <c r="AYS48" s="369">
        <f t="shared" ref="AYS48" si="682">AYQ48*1.01</f>
        <v>5893614.1257754918</v>
      </c>
      <c r="AYT48" s="363"/>
      <c r="AYU48" s="369">
        <f t="shared" ref="AYU48" si="683">AYS48*1.01</f>
        <v>5952550.2670332463</v>
      </c>
      <c r="AYV48" s="363"/>
      <c r="AYW48" s="369">
        <f t="shared" ref="AYW48" si="684">AYU48*1.01</f>
        <v>6012075.7697035791</v>
      </c>
      <c r="AYX48" s="363"/>
      <c r="AYY48" s="369">
        <f t="shared" ref="AYY48" si="685">AYW48*1.01</f>
        <v>6072196.5274006147</v>
      </c>
      <c r="AYZ48" s="363"/>
      <c r="AZA48" s="369">
        <f t="shared" ref="AZA48" si="686">AYY48*1.01</f>
        <v>6132918.4926746208</v>
      </c>
      <c r="AZB48" s="363"/>
      <c r="AZC48" s="369">
        <f t="shared" ref="AZC48" si="687">AZA48*1.01</f>
        <v>6194247.6776013672</v>
      </c>
      <c r="AZD48" s="363"/>
      <c r="AZE48" s="369">
        <f t="shared" ref="AZE48" si="688">AZC48*1.01</f>
        <v>6256190.1543773813</v>
      </c>
      <c r="AZF48" s="363"/>
      <c r="AZG48" s="369">
        <f t="shared" ref="AZG48" si="689">AZE48*1.01</f>
        <v>6318752.055921155</v>
      </c>
      <c r="AZH48" s="363"/>
      <c r="AZI48" s="369">
        <f t="shared" ref="AZI48" si="690">AZG48*1.01</f>
        <v>6381939.5764803663</v>
      </c>
      <c r="AZJ48" s="363"/>
      <c r="AZK48" s="369">
        <f t="shared" ref="AZK48" si="691">AZI48*1.01</f>
        <v>6445758.9722451698</v>
      </c>
      <c r="AZL48" s="363"/>
      <c r="AZM48" s="369">
        <f t="shared" ref="AZM48" si="692">AZK48*1.01</f>
        <v>6510216.5619676216</v>
      </c>
      <c r="AZN48" s="363"/>
      <c r="AZO48" s="369">
        <f t="shared" ref="AZO48" si="693">AZM48*1.01</f>
        <v>6575318.7275872976</v>
      </c>
      <c r="AZP48" s="363"/>
      <c r="AZQ48" s="369">
        <f t="shared" ref="AZQ48" si="694">AZO48*1.01</f>
        <v>6641071.9148631711</v>
      </c>
      <c r="AZR48" s="363"/>
      <c r="AZS48" s="369">
        <f t="shared" ref="AZS48" si="695">AZQ48*1.01</f>
        <v>6707482.6340118032</v>
      </c>
      <c r="AZT48" s="363"/>
      <c r="AZU48" s="369">
        <f t="shared" ref="AZU48" si="696">AZS48*1.01</f>
        <v>6774557.4603519216</v>
      </c>
      <c r="AZV48" s="363"/>
      <c r="AZW48" s="369">
        <f t="shared" ref="AZW48" si="697">AZU48*1.01</f>
        <v>6842303.034955441</v>
      </c>
      <c r="AZX48" s="363"/>
      <c r="AZY48" s="369">
        <f t="shared" ref="AZY48" si="698">AZW48*1.01</f>
        <v>6910726.0653049955</v>
      </c>
      <c r="AZZ48" s="363"/>
      <c r="BAA48" s="369">
        <f t="shared" ref="BAA48" si="699">AZY48*1.01</f>
        <v>6979833.3259580452</v>
      </c>
      <c r="BAB48" s="363"/>
      <c r="BAC48" s="369">
        <f t="shared" ref="BAC48" si="700">BAA48*1.01</f>
        <v>7049631.6592176259</v>
      </c>
      <c r="BAD48" s="363"/>
      <c r="BAE48" s="369">
        <f t="shared" ref="BAE48" si="701">BAC48*1.01</f>
        <v>7120127.9758098023</v>
      </c>
      <c r="BAF48" s="363"/>
      <c r="BAG48" s="369">
        <f t="shared" ref="BAG48" si="702">BAE48*1.01</f>
        <v>7191329.2555679008</v>
      </c>
      <c r="BAH48" s="363"/>
      <c r="BAI48" s="369">
        <f t="shared" ref="BAI48" si="703">BAG48*1.01</f>
        <v>7263242.5481235795</v>
      </c>
      <c r="BAJ48" s="363"/>
      <c r="BAK48" s="369">
        <f t="shared" ref="BAK48" si="704">BAI48*1.01</f>
        <v>7335874.9736048151</v>
      </c>
      <c r="BAL48" s="363"/>
      <c r="BAM48" s="369">
        <f t="shared" ref="BAM48" si="705">BAK48*1.01</f>
        <v>7409233.7233408634</v>
      </c>
      <c r="BAN48" s="363"/>
      <c r="BAO48" s="369">
        <f t="shared" ref="BAO48" si="706">BAM48*1.01</f>
        <v>7483326.0605742717</v>
      </c>
      <c r="BAP48" s="363"/>
      <c r="BAQ48" s="369">
        <f t="shared" ref="BAQ48" si="707">BAO48*1.01</f>
        <v>7558159.3211800149</v>
      </c>
      <c r="BAR48" s="363"/>
      <c r="BAS48" s="369">
        <f t="shared" ref="BAS48" si="708">BAQ48*1.01</f>
        <v>7633740.9143918147</v>
      </c>
      <c r="BAT48" s="363"/>
      <c r="BAU48" s="369">
        <f t="shared" ref="BAU48" si="709">BAS48*1.01</f>
        <v>7710078.3235357329</v>
      </c>
      <c r="BAV48" s="363"/>
      <c r="BAW48" s="369">
        <f t="shared" ref="BAW48" si="710">BAU48*1.01</f>
        <v>7787179.1067710901</v>
      </c>
      <c r="BAX48" s="363"/>
      <c r="BAY48" s="369">
        <f t="shared" ref="BAY48" si="711">BAW48*1.01</f>
        <v>7865050.8978388011</v>
      </c>
      <c r="BAZ48" s="363"/>
      <c r="BBA48" s="369">
        <f t="shared" ref="BBA48" si="712">BAY48*1.01</f>
        <v>7943701.4068171894</v>
      </c>
      <c r="BBB48" s="363"/>
      <c r="BBC48" s="369">
        <f t="shared" ref="BBC48" si="713">BBA48*1.01</f>
        <v>8023138.4208853617</v>
      </c>
      <c r="BBD48" s="363"/>
      <c r="BBE48" s="369">
        <f t="shared" ref="BBE48" si="714">BBC48*1.01</f>
        <v>8103369.8050942151</v>
      </c>
      <c r="BBF48" s="363"/>
      <c r="BBG48" s="369">
        <f t="shared" ref="BBG48" si="715">BBE48*1.01</f>
        <v>8184403.5031451574</v>
      </c>
      <c r="BBH48" s="363"/>
      <c r="BBI48" s="369">
        <f t="shared" ref="BBI48" si="716">BBG48*1.01</f>
        <v>8266247.5381766092</v>
      </c>
      <c r="BBJ48" s="363"/>
      <c r="BBK48" s="369">
        <f t="shared" ref="BBK48" si="717">BBI48*1.01</f>
        <v>8348910.0135583756</v>
      </c>
      <c r="BBL48" s="363"/>
      <c r="BBM48" s="369">
        <f t="shared" ref="BBM48" si="718">BBK48*1.01</f>
        <v>8432399.11369396</v>
      </c>
      <c r="BBN48" s="363"/>
      <c r="BBO48" s="369">
        <f t="shared" ref="BBO48" si="719">BBM48*1.01</f>
        <v>8516723.1048309002</v>
      </c>
      <c r="BBP48" s="363"/>
      <c r="BBQ48" s="369">
        <f t="shared" ref="BBQ48" si="720">BBO48*1.01</f>
        <v>8601890.3358792085</v>
      </c>
      <c r="BBR48" s="363"/>
      <c r="BBS48" s="369">
        <f t="shared" ref="BBS48" si="721">BBQ48*1.01</f>
        <v>8687909.2392380014</v>
      </c>
      <c r="BBT48" s="363"/>
      <c r="BBU48" s="369">
        <f t="shared" ref="BBU48" si="722">BBS48*1.01</f>
        <v>8774788.3316303808</v>
      </c>
      <c r="BBV48" s="363"/>
      <c r="BBW48" s="369">
        <f t="shared" ref="BBW48" si="723">BBU48*1.01</f>
        <v>8862536.2149466854</v>
      </c>
      <c r="BBX48" s="363"/>
      <c r="BBY48" s="369">
        <f t="shared" ref="BBY48" si="724">BBW48*1.01</f>
        <v>8951161.5770961531</v>
      </c>
      <c r="BBZ48" s="363"/>
      <c r="BCA48" s="369">
        <f t="shared" ref="BCA48" si="725">BBY48*1.01</f>
        <v>9040673.1928671151</v>
      </c>
      <c r="BCB48" s="363"/>
      <c r="BCC48" s="369">
        <f t="shared" ref="BCC48" si="726">BCA48*1.01</f>
        <v>9131079.9247957859</v>
      </c>
      <c r="BCD48" s="363"/>
      <c r="BCE48" s="369">
        <f t="shared" ref="BCE48" si="727">BCC48*1.01</f>
        <v>9222390.7240437437</v>
      </c>
      <c r="BCF48" s="363"/>
      <c r="BCG48" s="369">
        <f t="shared" ref="BCG48" si="728">BCE48*1.01</f>
        <v>9314614.631284181</v>
      </c>
      <c r="BCH48" s="363"/>
      <c r="BCI48" s="369">
        <f t="shared" ref="BCI48" si="729">BCG48*1.01</f>
        <v>9407760.7775970232</v>
      </c>
      <c r="BCJ48" s="363"/>
      <c r="BCK48" s="369">
        <f t="shared" ref="BCK48" si="730">BCI48*1.01</f>
        <v>9501838.3853729926</v>
      </c>
      <c r="BCL48" s="363"/>
      <c r="BCM48" s="369">
        <f t="shared" ref="BCM48" si="731">BCK48*1.01</f>
        <v>9596856.7692267224</v>
      </c>
      <c r="BCN48" s="363"/>
      <c r="BCO48" s="369">
        <f t="shared" ref="BCO48" si="732">BCM48*1.01</f>
        <v>9692825.3369189892</v>
      </c>
      <c r="BCP48" s="363"/>
      <c r="BCQ48" s="369">
        <f t="shared" ref="BCQ48" si="733">BCO48*1.01</f>
        <v>9789753.590288179</v>
      </c>
      <c r="BCR48" s="363"/>
      <c r="BCS48" s="369">
        <f t="shared" ref="BCS48" si="734">BCQ48*1.01</f>
        <v>9887651.126191061</v>
      </c>
      <c r="BCT48" s="363"/>
      <c r="BCU48" s="369">
        <f t="shared" ref="BCU48" si="735">BCS48*1.01</f>
        <v>9986527.6374529712</v>
      </c>
      <c r="BCV48" s="363"/>
      <c r="BCW48" s="369">
        <f t="shared" ref="BCW48" si="736">BCU48*1.01</f>
        <v>10086392.913827501</v>
      </c>
      <c r="BCX48" s="363"/>
      <c r="BCY48" s="369">
        <f t="shared" ref="BCY48" si="737">BCW48*1.01</f>
        <v>10187256.842965776</v>
      </c>
      <c r="BCZ48" s="363"/>
      <c r="BDA48" s="369">
        <f t="shared" ref="BDA48" si="738">BCY48*1.01</f>
        <v>10289129.411395434</v>
      </c>
      <c r="BDB48" s="363"/>
      <c r="BDC48" s="369">
        <f t="shared" ref="BDC48" si="739">BDA48*1.01</f>
        <v>10392020.705509389</v>
      </c>
      <c r="BDD48" s="363"/>
      <c r="BDE48" s="369">
        <f t="shared" ref="BDE48" si="740">BDC48*1.01</f>
        <v>10495940.912564483</v>
      </c>
      <c r="BDF48" s="363"/>
      <c r="BDG48" s="369">
        <f t="shared" ref="BDG48" si="741">BDE48*1.01</f>
        <v>10600900.321690127</v>
      </c>
      <c r="BDH48" s="363"/>
      <c r="BDI48" s="369">
        <f t="shared" ref="BDI48" si="742">BDG48*1.01</f>
        <v>10706909.324907029</v>
      </c>
      <c r="BDJ48" s="363"/>
      <c r="BDK48" s="369">
        <f t="shared" ref="BDK48" si="743">BDI48*1.01</f>
        <v>10813978.418156099</v>
      </c>
      <c r="BDL48" s="363"/>
      <c r="BDM48" s="369">
        <f t="shared" ref="BDM48" si="744">BDK48*1.01</f>
        <v>10922118.20233766</v>
      </c>
      <c r="BDN48" s="363"/>
      <c r="BDO48" s="369">
        <f t="shared" ref="BDO48" si="745">BDM48*1.01</f>
        <v>11031339.384361036</v>
      </c>
      <c r="BDP48" s="363"/>
      <c r="BDQ48" s="369">
        <f t="shared" ref="BDQ48" si="746">BDO48*1.01</f>
        <v>11141652.778204646</v>
      </c>
      <c r="BDR48" s="363"/>
      <c r="BDS48" s="369">
        <f t="shared" ref="BDS48" si="747">BDQ48*1.01</f>
        <v>11253069.305986693</v>
      </c>
      <c r="BDT48" s="363"/>
      <c r="BDU48" s="369">
        <f t="shared" ref="BDU48" si="748">BDS48*1.01</f>
        <v>11365599.99904656</v>
      </c>
      <c r="BDV48" s="363"/>
      <c r="BDW48" s="369">
        <f t="shared" ref="BDW48" si="749">BDU48*1.01</f>
        <v>11479255.999037025</v>
      </c>
      <c r="BDX48" s="363"/>
      <c r="BDY48" s="369">
        <f t="shared" ref="BDY48" si="750">BDW48*1.01</f>
        <v>11594048.559027396</v>
      </c>
      <c r="BDZ48" s="363"/>
      <c r="BEA48" s="369">
        <f t="shared" ref="BEA48" si="751">BDY48*1.01</f>
        <v>11709989.04461767</v>
      </c>
      <c r="BEB48" s="363"/>
      <c r="BEC48" s="369">
        <f t="shared" ref="BEC48" si="752">BEA48*1.01</f>
        <v>11827088.935063846</v>
      </c>
      <c r="BED48" s="363"/>
      <c r="BEE48" s="369">
        <f t="shared" ref="BEE48" si="753">BEC48*1.01</f>
        <v>11945359.824414484</v>
      </c>
      <c r="BEF48" s="363"/>
      <c r="BEG48" s="369">
        <f t="shared" ref="BEG48" si="754">BEE48*1.01</f>
        <v>12064813.42265863</v>
      </c>
      <c r="BEH48" s="363"/>
      <c r="BEI48" s="369">
        <f t="shared" ref="BEI48" si="755">BEG48*1.01</f>
        <v>12185461.556885216</v>
      </c>
      <c r="BEJ48" s="363"/>
      <c r="BEK48" s="369">
        <f t="shared" ref="BEK48" si="756">BEI48*1.01</f>
        <v>12307316.172454068</v>
      </c>
      <c r="BEL48" s="363"/>
      <c r="BEM48" s="369">
        <f t="shared" ref="BEM48" si="757">BEK48*1.01</f>
        <v>12430389.33417861</v>
      </c>
      <c r="BEN48" s="363"/>
      <c r="BEO48" s="369">
        <f t="shared" ref="BEO48" si="758">BEM48*1.01</f>
        <v>12554693.227520395</v>
      </c>
      <c r="BEP48" s="363"/>
      <c r="BEQ48" s="369">
        <f t="shared" ref="BEQ48" si="759">BEO48*1.01</f>
        <v>12680240.159795599</v>
      </c>
      <c r="BER48" s="363"/>
      <c r="BES48" s="369">
        <f t="shared" ref="BES48" si="760">BEQ48*1.01</f>
        <v>12807042.561393555</v>
      </c>
      <c r="BET48" s="363"/>
      <c r="BEU48" s="369">
        <f t="shared" ref="BEU48" si="761">BES48*1.01</f>
        <v>12935112.987007491</v>
      </c>
      <c r="BEV48" s="363"/>
      <c r="BEW48" s="369">
        <f t="shared" ref="BEW48" si="762">BEU48*1.01</f>
        <v>13064464.116877567</v>
      </c>
      <c r="BEX48" s="363"/>
      <c r="BEY48" s="369">
        <f t="shared" ref="BEY48" si="763">BEW48*1.01</f>
        <v>13195108.758046342</v>
      </c>
      <c r="BEZ48" s="363"/>
      <c r="BFA48" s="369">
        <f t="shared" ref="BFA48" si="764">BEY48*1.01</f>
        <v>13327059.845626805</v>
      </c>
      <c r="BFB48" s="363"/>
      <c r="BFC48" s="369">
        <f t="shared" ref="BFC48" si="765">BFA48*1.01</f>
        <v>13460330.444083072</v>
      </c>
      <c r="BFD48" s="363"/>
      <c r="BFE48" s="369">
        <f t="shared" ref="BFE48" si="766">BFC48*1.01</f>
        <v>13594933.748523904</v>
      </c>
      <c r="BFF48" s="363"/>
      <c r="BFG48" s="369">
        <f t="shared" ref="BFG48" si="767">BFE48*1.01</f>
        <v>13730883.086009143</v>
      </c>
      <c r="BFH48" s="363"/>
      <c r="BFI48" s="369">
        <f t="shared" ref="BFI48" si="768">BFG48*1.01</f>
        <v>13868191.916869234</v>
      </c>
      <c r="BFJ48" s="363"/>
      <c r="BFK48" s="369">
        <f t="shared" ref="BFK48" si="769">BFI48*1.01</f>
        <v>14006873.836037926</v>
      </c>
      <c r="BFL48" s="363"/>
      <c r="BFM48" s="369">
        <f t="shared" ref="BFM48" si="770">BFK48*1.01</f>
        <v>14146942.574398305</v>
      </c>
      <c r="BFN48" s="363"/>
      <c r="BFO48" s="369">
        <f t="shared" ref="BFO48" si="771">BFM48*1.01</f>
        <v>14288412.000142289</v>
      </c>
      <c r="BFP48" s="363"/>
      <c r="BFQ48" s="369">
        <f t="shared" ref="BFQ48" si="772">BFO48*1.01</f>
        <v>14431296.120143712</v>
      </c>
      <c r="BFR48" s="363"/>
      <c r="BFS48" s="369">
        <f t="shared" ref="BFS48" si="773">BFQ48*1.01</f>
        <v>14575609.081345148</v>
      </c>
      <c r="BFT48" s="363"/>
      <c r="BFU48" s="369">
        <f t="shared" ref="BFU48" si="774">BFS48*1.01</f>
        <v>14721365.172158601</v>
      </c>
      <c r="BFV48" s="363"/>
      <c r="BFW48" s="369">
        <f t="shared" ref="BFW48" si="775">BFU48*1.01</f>
        <v>14868578.823880186</v>
      </c>
      <c r="BFX48" s="363"/>
      <c r="BFY48" s="369">
        <f t="shared" ref="BFY48" si="776">BFW48*1.01</f>
        <v>15017264.612118989</v>
      </c>
      <c r="BFZ48" s="363"/>
      <c r="BGA48" s="369">
        <f t="shared" ref="BGA48" si="777">BFY48*1.01</f>
        <v>15167437.25824018</v>
      </c>
      <c r="BGB48" s="363"/>
      <c r="BGC48" s="369">
        <f t="shared" ref="BGC48" si="778">BGA48*1.01</f>
        <v>15319111.630822582</v>
      </c>
      <c r="BGD48" s="363"/>
      <c r="BGE48" s="369">
        <f t="shared" ref="BGE48" si="779">BGC48*1.01</f>
        <v>15472302.747130807</v>
      </c>
      <c r="BGF48" s="363"/>
      <c r="BGG48" s="369">
        <f t="shared" ref="BGG48" si="780">BGE48*1.01</f>
        <v>15627025.774602115</v>
      </c>
      <c r="BGH48" s="363"/>
      <c r="BGI48" s="369">
        <f t="shared" ref="BGI48" si="781">BGG48*1.01</f>
        <v>15783296.032348137</v>
      </c>
      <c r="BGJ48" s="363"/>
      <c r="BGK48" s="369">
        <f t="shared" ref="BGK48" si="782">BGI48*1.01</f>
        <v>15941128.992671618</v>
      </c>
      <c r="BGL48" s="363"/>
      <c r="BGM48" s="369">
        <f t="shared" ref="BGM48" si="783">BGK48*1.01</f>
        <v>16100540.282598335</v>
      </c>
      <c r="BGN48" s="363"/>
      <c r="BGO48" s="369">
        <f t="shared" ref="BGO48" si="784">BGM48*1.01</f>
        <v>16261545.685424319</v>
      </c>
      <c r="BGP48" s="363"/>
      <c r="BGQ48" s="369">
        <f t="shared" ref="BGQ48" si="785">BGO48*1.01</f>
        <v>16424161.142278561</v>
      </c>
      <c r="BGR48" s="363"/>
      <c r="BGS48" s="369">
        <f t="shared" ref="BGS48" si="786">BGQ48*1.01</f>
        <v>16588402.753701348</v>
      </c>
      <c r="BGT48" s="363"/>
      <c r="BGU48" s="369">
        <f t="shared" ref="BGU48" si="787">BGS48*1.01</f>
        <v>16754286.781238362</v>
      </c>
      <c r="BGV48" s="363"/>
      <c r="BGW48" s="369">
        <f t="shared" ref="BGW48" si="788">BGU48*1.01</f>
        <v>16921829.649050746</v>
      </c>
      <c r="BGX48" s="363"/>
      <c r="BGY48" s="369">
        <f t="shared" ref="BGY48" si="789">BGW48*1.01</f>
        <v>17091047.945541255</v>
      </c>
      <c r="BGZ48" s="363"/>
      <c r="BHA48" s="369">
        <f t="shared" ref="BHA48" si="790">BGY48*1.01</f>
        <v>17261958.424996667</v>
      </c>
      <c r="BHB48" s="363"/>
      <c r="BHC48" s="369">
        <f t="shared" ref="BHC48" si="791">BHA48*1.01</f>
        <v>17434578.009246632</v>
      </c>
      <c r="BHD48" s="363"/>
      <c r="BHE48" s="369">
        <f t="shared" ref="BHE48" si="792">BHC48*1.01</f>
        <v>17608923.789339099</v>
      </c>
      <c r="BHF48" s="363"/>
      <c r="BHG48" s="369">
        <f t="shared" ref="BHG48" si="793">BHE48*1.01</f>
        <v>17785013.02723249</v>
      </c>
      <c r="BHH48" s="363"/>
      <c r="BHI48" s="369">
        <f t="shared" ref="BHI48" si="794">BHG48*1.01</f>
        <v>17962863.157504816</v>
      </c>
      <c r="BHJ48" s="363"/>
      <c r="BHK48" s="369">
        <f t="shared" ref="BHK48" si="795">BHI48*1.01</f>
        <v>18142491.789079864</v>
      </c>
      <c r="BHL48" s="363"/>
      <c r="BHM48" s="369">
        <f t="shared" ref="BHM48" si="796">BHK48*1.01</f>
        <v>18323916.706970662</v>
      </c>
      <c r="BHN48" s="363"/>
      <c r="BHO48" s="369">
        <f t="shared" ref="BHO48" si="797">BHM48*1.01</f>
        <v>18507155.874040369</v>
      </c>
      <c r="BHP48" s="363"/>
      <c r="BHQ48" s="369">
        <f t="shared" ref="BHQ48" si="798">BHO48*1.01</f>
        <v>18692227.432780772</v>
      </c>
      <c r="BHR48" s="363"/>
      <c r="BHS48" s="369">
        <f t="shared" ref="BHS48" si="799">BHQ48*1.01</f>
        <v>18879149.70710858</v>
      </c>
      <c r="BHT48" s="363"/>
      <c r="BHU48" s="369">
        <f t="shared" ref="BHU48" si="800">BHS48*1.01</f>
        <v>19067941.204179667</v>
      </c>
      <c r="BHV48" s="363"/>
      <c r="BHW48" s="369">
        <f t="shared" ref="BHW48" si="801">BHU48*1.01</f>
        <v>19258620.616221465</v>
      </c>
      <c r="BHX48" s="363"/>
      <c r="BHY48" s="369">
        <f t="shared" ref="BHY48" si="802">BHW48*1.01</f>
        <v>19451206.822383679</v>
      </c>
      <c r="BHZ48" s="363"/>
      <c r="BIA48" s="369">
        <f t="shared" ref="BIA48" si="803">BHY48*1.01</f>
        <v>19645718.890607517</v>
      </c>
      <c r="BIB48" s="363"/>
      <c r="BIC48" s="369">
        <f t="shared" ref="BIC48" si="804">BIA48*1.01</f>
        <v>19842176.079513591</v>
      </c>
      <c r="BID48" s="363"/>
      <c r="BIE48" s="369">
        <f t="shared" ref="BIE48" si="805">BIC48*1.01</f>
        <v>20040597.840308726</v>
      </c>
      <c r="BIF48" s="363"/>
      <c r="BIG48" s="369">
        <f t="shared" ref="BIG48" si="806">BIE48*1.01</f>
        <v>20241003.818711814</v>
      </c>
      <c r="BIH48" s="363"/>
      <c r="BII48" s="369">
        <f t="shared" ref="BII48" si="807">BIG48*1.01</f>
        <v>20443413.856898934</v>
      </c>
      <c r="BIJ48" s="363"/>
      <c r="BIK48" s="369">
        <f t="shared" ref="BIK48" si="808">BII48*1.01</f>
        <v>20647847.995467924</v>
      </c>
      <c r="BIL48" s="363"/>
      <c r="BIM48" s="369">
        <f t="shared" ref="BIM48" si="809">BIK48*1.01</f>
        <v>20854326.475422602</v>
      </c>
      <c r="BIN48" s="363"/>
      <c r="BIO48" s="369">
        <f t="shared" ref="BIO48" si="810">BIM48*1.01</f>
        <v>21062869.740176827</v>
      </c>
      <c r="BIP48" s="363"/>
      <c r="BIQ48" s="369">
        <f t="shared" ref="BIQ48" si="811">BIO48*1.01</f>
        <v>21273498.437578596</v>
      </c>
      <c r="BIR48" s="363"/>
      <c r="BIS48" s="369">
        <f t="shared" ref="BIS48" si="812">BIQ48*1.01</f>
        <v>21486233.421954382</v>
      </c>
      <c r="BIT48" s="363"/>
      <c r="BIU48" s="369">
        <f t="shared" ref="BIU48" si="813">BIS48*1.01</f>
        <v>21701095.756173927</v>
      </c>
      <c r="BIV48" s="363"/>
      <c r="BIW48" s="369">
        <f t="shared" ref="BIW48" si="814">BIU48*1.01</f>
        <v>21918106.713735666</v>
      </c>
      <c r="BIX48" s="363"/>
      <c r="BIY48" s="369">
        <f t="shared" ref="BIY48" si="815">BIW48*1.01</f>
        <v>22137287.780873023</v>
      </c>
      <c r="BIZ48" s="363"/>
      <c r="BJA48" s="369">
        <f t="shared" ref="BJA48" si="816">BIY48*1.01</f>
        <v>22358660.658681754</v>
      </c>
      <c r="BJB48" s="363"/>
      <c r="BJC48" s="369">
        <f t="shared" ref="BJC48" si="817">BJA48*1.01</f>
        <v>22582247.265268572</v>
      </c>
      <c r="BJD48" s="363"/>
      <c r="BJE48" s="369">
        <f t="shared" ref="BJE48" si="818">BJC48*1.01</f>
        <v>22808069.737921257</v>
      </c>
      <c r="BJF48" s="363"/>
      <c r="BJG48" s="369">
        <f t="shared" ref="BJG48" si="819">BJE48*1.01</f>
        <v>23036150.435300469</v>
      </c>
      <c r="BJH48" s="363"/>
      <c r="BJI48" s="369">
        <f t="shared" ref="BJI48" si="820">BJG48*1.01</f>
        <v>23266511.939653475</v>
      </c>
      <c r="BJJ48" s="363"/>
      <c r="BJK48" s="369">
        <f t="shared" ref="BJK48" si="821">BJI48*1.01</f>
        <v>23499177.059050009</v>
      </c>
      <c r="BJL48" s="363"/>
      <c r="BJM48" s="369">
        <f t="shared" ref="BJM48" si="822">BJK48*1.01</f>
        <v>23734168.829640508</v>
      </c>
      <c r="BJN48" s="363"/>
      <c r="BJO48" s="369">
        <f t="shared" ref="BJO48" si="823">BJM48*1.01</f>
        <v>23971510.517936911</v>
      </c>
      <c r="BJP48" s="363"/>
      <c r="BJQ48" s="369">
        <f t="shared" ref="BJQ48" si="824">BJO48*1.01</f>
        <v>24211225.623116281</v>
      </c>
      <c r="BJR48" s="363"/>
      <c r="BJS48" s="369">
        <f t="shared" ref="BJS48" si="825">BJQ48*1.01</f>
        <v>24453337.879347444</v>
      </c>
      <c r="BJT48" s="363"/>
      <c r="BJU48" s="369">
        <f t="shared" ref="BJU48" si="826">BJS48*1.01</f>
        <v>24697871.258140918</v>
      </c>
      <c r="BJV48" s="363"/>
      <c r="BJW48" s="369">
        <f t="shared" ref="BJW48" si="827">BJU48*1.01</f>
        <v>24944849.970722329</v>
      </c>
      <c r="BJX48" s="363"/>
      <c r="BJY48" s="369">
        <f t="shared" ref="BJY48" si="828">BJW48*1.01</f>
        <v>25194298.470429551</v>
      </c>
      <c r="BJZ48" s="363"/>
      <c r="BKA48" s="369">
        <f t="shared" ref="BKA48" si="829">BJY48*1.01</f>
        <v>25446241.455133848</v>
      </c>
      <c r="BKB48" s="363"/>
      <c r="BKC48" s="369">
        <f t="shared" ref="BKC48" si="830">BKA48*1.01</f>
        <v>25700703.869685188</v>
      </c>
      <c r="BKD48" s="363"/>
      <c r="BKE48" s="369">
        <f t="shared" ref="BKE48" si="831">BKC48*1.01</f>
        <v>25957710.90838204</v>
      </c>
      <c r="BKF48" s="363"/>
      <c r="BKG48" s="369">
        <f t="shared" ref="BKG48" si="832">BKE48*1.01</f>
        <v>26217288.01746586</v>
      </c>
      <c r="BKH48" s="363"/>
      <c r="BKI48" s="369">
        <f t="shared" ref="BKI48" si="833">BKG48*1.01</f>
        <v>26479460.897640519</v>
      </c>
      <c r="BKJ48" s="363"/>
      <c r="BKK48" s="369">
        <f t="shared" ref="BKK48" si="834">BKI48*1.01</f>
        <v>26744255.506616924</v>
      </c>
      <c r="BKL48" s="363"/>
      <c r="BKM48" s="369">
        <f t="shared" ref="BKM48" si="835">BKK48*1.01</f>
        <v>27011698.061683092</v>
      </c>
      <c r="BKN48" s="363"/>
      <c r="BKO48" s="369">
        <f t="shared" ref="BKO48" si="836">BKM48*1.01</f>
        <v>27281815.042299923</v>
      </c>
      <c r="BKP48" s="363"/>
      <c r="BKQ48" s="369">
        <f t="shared" ref="BKQ48" si="837">BKO48*1.01</f>
        <v>27554633.19272292</v>
      </c>
      <c r="BKR48" s="363"/>
      <c r="BKS48" s="369">
        <f t="shared" ref="BKS48" si="838">BKQ48*1.01</f>
        <v>27830179.524650149</v>
      </c>
      <c r="BKT48" s="363"/>
      <c r="BKU48" s="369">
        <f t="shared" ref="BKU48" si="839">BKS48*1.01</f>
        <v>28108481.31989665</v>
      </c>
      <c r="BKV48" s="363"/>
      <c r="BKW48" s="369">
        <f t="shared" ref="BKW48" si="840">BKU48*1.01</f>
        <v>28389566.133095615</v>
      </c>
      <c r="BKX48" s="363"/>
      <c r="BKY48" s="369">
        <f t="shared" ref="BKY48" si="841">BKW48*1.01</f>
        <v>28673461.794426572</v>
      </c>
      <c r="BKZ48" s="363"/>
      <c r="BLA48" s="369">
        <f t="shared" ref="BLA48" si="842">BKY48*1.01</f>
        <v>28960196.412370838</v>
      </c>
      <c r="BLB48" s="363"/>
      <c r="BLC48" s="369">
        <f t="shared" ref="BLC48" si="843">BLA48*1.01</f>
        <v>29249798.376494545</v>
      </c>
      <c r="BLD48" s="363"/>
      <c r="BLE48" s="369">
        <f t="shared" ref="BLE48" si="844">BLC48*1.01</f>
        <v>29542296.360259492</v>
      </c>
      <c r="BLF48" s="363"/>
      <c r="BLG48" s="369">
        <f t="shared" ref="BLG48" si="845">BLE48*1.01</f>
        <v>29837719.323862087</v>
      </c>
      <c r="BLH48" s="363"/>
      <c r="BLI48" s="369">
        <f t="shared" ref="BLI48" si="846">BLG48*1.01</f>
        <v>30136096.517100707</v>
      </c>
      <c r="BLJ48" s="363"/>
      <c r="BLK48" s="369">
        <f t="shared" ref="BLK48" si="847">BLI48*1.01</f>
        <v>30437457.482271712</v>
      </c>
      <c r="BLL48" s="363"/>
      <c r="BLM48" s="369">
        <f t="shared" ref="BLM48" si="848">BLK48*1.01</f>
        <v>30741832.057094429</v>
      </c>
      <c r="BLN48" s="363"/>
      <c r="BLO48" s="369">
        <f t="shared" ref="BLO48" si="849">BLM48*1.01</f>
        <v>31049250.377665374</v>
      </c>
      <c r="BLP48" s="363"/>
      <c r="BLQ48" s="369">
        <f t="shared" ref="BLQ48" si="850">BLO48*1.01</f>
        <v>31359742.881442029</v>
      </c>
      <c r="BLR48" s="363"/>
      <c r="BLS48" s="369">
        <f t="shared" ref="BLS48" si="851">BLQ48*1.01</f>
        <v>31673340.310256451</v>
      </c>
      <c r="BLT48" s="363"/>
      <c r="BLU48" s="369">
        <f t="shared" ref="BLU48" si="852">BLS48*1.01</f>
        <v>31990073.713359017</v>
      </c>
      <c r="BLV48" s="363"/>
      <c r="BLW48" s="369">
        <f t="shared" ref="BLW48" si="853">BLU48*1.01</f>
        <v>32309974.450492606</v>
      </c>
      <c r="BLX48" s="363"/>
      <c r="BLY48" s="369">
        <f t="shared" ref="BLY48" si="854">BLW48*1.01</f>
        <v>32633074.19499753</v>
      </c>
      <c r="BLZ48" s="363"/>
      <c r="BMA48" s="369">
        <f t="shared" ref="BMA48" si="855">BLY48*1.01</f>
        <v>32959404.936947506</v>
      </c>
      <c r="BMB48" s="363"/>
      <c r="BMC48" s="369">
        <f t="shared" ref="BMC48" si="856">BMA48*1.01</f>
        <v>33288998.986316983</v>
      </c>
      <c r="BMD48" s="363"/>
      <c r="BME48" s="369">
        <f t="shared" ref="BME48" si="857">BMC48*1.01</f>
        <v>33621888.976180151</v>
      </c>
      <c r="BMF48" s="363"/>
      <c r="BMG48" s="369">
        <f t="shared" ref="BMG48" si="858">BME48*1.01</f>
        <v>33958107.865941957</v>
      </c>
      <c r="BMH48" s="363"/>
      <c r="BMI48" s="369">
        <f t="shared" ref="BMI48" si="859">BMG48*1.01</f>
        <v>34297688.944601379</v>
      </c>
      <c r="BMJ48" s="363"/>
      <c r="BMK48" s="369">
        <f t="shared" ref="BMK48" si="860">BMI48*1.01</f>
        <v>34640665.834047392</v>
      </c>
      <c r="BML48" s="363"/>
      <c r="BMM48" s="369">
        <f t="shared" ref="BMM48" si="861">BMK48*1.01</f>
        <v>34987072.492387868</v>
      </c>
      <c r="BMN48" s="363"/>
      <c r="BMO48" s="369">
        <f t="shared" ref="BMO48" si="862">BMM48*1.01</f>
        <v>35336943.217311747</v>
      </c>
      <c r="BMP48" s="363"/>
      <c r="BMQ48" s="369">
        <f t="shared" ref="BMQ48" si="863">BMO48*1.01</f>
        <v>35690312.649484865</v>
      </c>
      <c r="BMR48" s="363"/>
      <c r="BMS48" s="369">
        <f t="shared" ref="BMS48" si="864">BMQ48*1.01</f>
        <v>36047215.775979713</v>
      </c>
      <c r="BMT48" s="363"/>
      <c r="BMU48" s="369">
        <f t="shared" ref="BMU48" si="865">BMS48*1.01</f>
        <v>36407687.933739513</v>
      </c>
      <c r="BMV48" s="363"/>
      <c r="BMW48" s="369">
        <f t="shared" ref="BMW48" si="866">BMU48*1.01</f>
        <v>36771764.813076906</v>
      </c>
      <c r="BMX48" s="363"/>
      <c r="BMY48" s="369">
        <f t="shared" ref="BMY48" si="867">BMW48*1.01</f>
        <v>37139482.461207673</v>
      </c>
      <c r="BMZ48" s="363"/>
      <c r="BNA48" s="369">
        <f t="shared" ref="BNA48" si="868">BMY48*1.01</f>
        <v>37510877.285819747</v>
      </c>
      <c r="BNB48" s="363"/>
      <c r="BNC48" s="369">
        <f t="shared" ref="BNC48" si="869">BNA48*1.01</f>
        <v>37885986.058677942</v>
      </c>
      <c r="BND48" s="363"/>
      <c r="BNE48" s="369">
        <f t="shared" ref="BNE48" si="870">BNC48*1.01</f>
        <v>38264845.919264719</v>
      </c>
      <c r="BNF48" s="363"/>
      <c r="BNG48" s="369">
        <f t="shared" ref="BNG48" si="871">BNE48*1.01</f>
        <v>38647494.378457367</v>
      </c>
      <c r="BNH48" s="363"/>
      <c r="BNI48" s="369">
        <f t="shared" ref="BNI48" si="872">BNG48*1.01</f>
        <v>39033969.32224194</v>
      </c>
      <c r="BNJ48" s="363"/>
      <c r="BNK48" s="369">
        <f t="shared" ref="BNK48" si="873">BNI48*1.01</f>
        <v>39424309.015464358</v>
      </c>
      <c r="BNL48" s="363"/>
      <c r="BNM48" s="369">
        <f t="shared" ref="BNM48" si="874">BNK48*1.01</f>
        <v>39818552.105618998</v>
      </c>
      <c r="BNN48" s="363"/>
      <c r="BNO48" s="369">
        <f t="shared" ref="BNO48" si="875">BNM48*1.01</f>
        <v>40216737.626675189</v>
      </c>
      <c r="BNP48" s="363"/>
      <c r="BNQ48" s="369">
        <f t="shared" ref="BNQ48" si="876">BNO48*1.01</f>
        <v>40618905.002941944</v>
      </c>
      <c r="BNR48" s="363"/>
      <c r="BNS48" s="369">
        <f t="shared" ref="BNS48" si="877">BNQ48*1.01</f>
        <v>41025094.052971363</v>
      </c>
      <c r="BNT48" s="363"/>
      <c r="BNU48" s="369">
        <f t="shared" ref="BNU48" si="878">BNS48*1.01</f>
        <v>41435344.993501075</v>
      </c>
      <c r="BNV48" s="363"/>
      <c r="BNW48" s="369">
        <f t="shared" ref="BNW48" si="879">BNU48*1.01</f>
        <v>41849698.443436086</v>
      </c>
      <c r="BNX48" s="363"/>
      <c r="BNY48" s="369">
        <f t="shared" ref="BNY48" si="880">BNW48*1.01</f>
        <v>42268195.427870445</v>
      </c>
      <c r="BNZ48" s="363"/>
      <c r="BOA48" s="369">
        <f t="shared" ref="BOA48" si="881">BNY48*1.01</f>
        <v>42690877.382149152</v>
      </c>
      <c r="BOB48" s="363"/>
      <c r="BOC48" s="369">
        <f t="shared" ref="BOC48" si="882">BOA48*1.01</f>
        <v>43117786.155970648</v>
      </c>
      <c r="BOD48" s="363"/>
      <c r="BOE48" s="369">
        <f t="shared" ref="BOE48" si="883">BOC48*1.01</f>
        <v>43548964.017530352</v>
      </c>
      <c r="BOF48" s="363"/>
      <c r="BOG48" s="369">
        <f t="shared" ref="BOG48" si="884">BOE48*1.01</f>
        <v>43984453.657705657</v>
      </c>
      <c r="BOH48" s="363"/>
      <c r="BOI48" s="369">
        <f t="shared" ref="BOI48" si="885">BOG48*1.01</f>
        <v>44424298.194282711</v>
      </c>
      <c r="BOJ48" s="363"/>
      <c r="BOK48" s="369">
        <f t="shared" ref="BOK48" si="886">BOI48*1.01</f>
        <v>44868541.176225536</v>
      </c>
      <c r="BOL48" s="363"/>
      <c r="BOM48" s="369">
        <f t="shared" ref="BOM48" si="887">BOK48*1.01</f>
        <v>45317226.587987788</v>
      </c>
      <c r="BON48" s="363"/>
      <c r="BOO48" s="369">
        <f t="shared" ref="BOO48" si="888">BOM48*1.01</f>
        <v>45770398.853867665</v>
      </c>
      <c r="BOP48" s="363"/>
      <c r="BOQ48" s="369">
        <f t="shared" ref="BOQ48" si="889">BOO48*1.01</f>
        <v>46228102.84240634</v>
      </c>
      <c r="BOR48" s="363"/>
      <c r="BOS48" s="369">
        <f t="shared" ref="BOS48" si="890">BOQ48*1.01</f>
        <v>46690383.870830402</v>
      </c>
      <c r="BOT48" s="363"/>
      <c r="BOU48" s="369">
        <f t="shared" ref="BOU48" si="891">BOS48*1.01</f>
        <v>47157287.709538706</v>
      </c>
      <c r="BOV48" s="363"/>
      <c r="BOW48" s="369">
        <f t="shared" ref="BOW48" si="892">BOU48*1.01</f>
        <v>47628860.586634092</v>
      </c>
      <c r="BOX48" s="363"/>
      <c r="BOY48" s="369">
        <f t="shared" ref="BOY48" si="893">BOW48*1.01</f>
        <v>48105149.192500435</v>
      </c>
      <c r="BOZ48" s="363"/>
      <c r="BPA48" s="369">
        <f t="shared" ref="BPA48" si="894">BOY48*1.01</f>
        <v>48586200.684425436</v>
      </c>
      <c r="BPB48" s="363"/>
      <c r="BPC48" s="369">
        <f t="shared" ref="BPC48" si="895">BPA48*1.01</f>
        <v>49072062.691269688</v>
      </c>
      <c r="BPD48" s="363"/>
      <c r="BPE48" s="369">
        <f t="shared" ref="BPE48" si="896">BPC48*1.01</f>
        <v>49562783.318182386</v>
      </c>
      <c r="BPF48" s="363"/>
      <c r="BPG48" s="369">
        <f t="shared" ref="BPG48" si="897">BPE48*1.01</f>
        <v>50058411.151364207</v>
      </c>
      <c r="BPH48" s="363"/>
      <c r="BPI48" s="369">
        <f t="shared" ref="BPI48" si="898">BPG48*1.01</f>
        <v>50558995.262877852</v>
      </c>
      <c r="BPJ48" s="363"/>
      <c r="BPK48" s="369">
        <f t="shared" ref="BPK48" si="899">BPI48*1.01</f>
        <v>51064585.215506628</v>
      </c>
      <c r="BPL48" s="363"/>
      <c r="BPM48" s="369">
        <f t="shared" ref="BPM48" si="900">BPK48*1.01</f>
        <v>51575231.067661695</v>
      </c>
      <c r="BPN48" s="363"/>
      <c r="BPO48" s="369">
        <f t="shared" ref="BPO48" si="901">BPM48*1.01</f>
        <v>52090983.378338315</v>
      </c>
      <c r="BPP48" s="363"/>
      <c r="BPQ48" s="369">
        <f t="shared" ref="BPQ48" si="902">BPO48*1.01</f>
        <v>52611893.212121695</v>
      </c>
      <c r="BPR48" s="363"/>
      <c r="BPS48" s="369">
        <f t="shared" ref="BPS48" si="903">BPQ48*1.01</f>
        <v>53138012.144242913</v>
      </c>
      <c r="BPT48" s="363"/>
      <c r="BPU48" s="369">
        <f t="shared" ref="BPU48" si="904">BPS48*1.01</f>
        <v>53669392.265685342</v>
      </c>
      <c r="BPV48" s="363"/>
      <c r="BPW48" s="369">
        <f t="shared" ref="BPW48" si="905">BPU48*1.01</f>
        <v>54206086.188342199</v>
      </c>
      <c r="BPX48" s="363"/>
      <c r="BPY48" s="369">
        <f t="shared" ref="BPY48" si="906">BPW48*1.01</f>
        <v>54748147.050225623</v>
      </c>
      <c r="BPZ48" s="363"/>
      <c r="BQA48" s="369">
        <f t="shared" ref="BQA48" si="907">BPY48*1.01</f>
        <v>55295628.52072788</v>
      </c>
      <c r="BQB48" s="363"/>
      <c r="BQC48" s="369">
        <f t="shared" ref="BQC48" si="908">BQA48*1.01</f>
        <v>55848584.805935159</v>
      </c>
      <c r="BQD48" s="363"/>
      <c r="BQE48" s="369">
        <f t="shared" ref="BQE48" si="909">BQC48*1.01</f>
        <v>56407070.653994508</v>
      </c>
      <c r="BQF48" s="363"/>
      <c r="BQG48" s="369">
        <f t="shared" ref="BQG48" si="910">BQE48*1.01</f>
        <v>56971141.360534452</v>
      </c>
      <c r="BQH48" s="363"/>
      <c r="BQI48" s="369">
        <f t="shared" ref="BQI48" si="911">BQG48*1.01</f>
        <v>57540852.774139799</v>
      </c>
      <c r="BQJ48" s="363"/>
      <c r="BQK48" s="369">
        <f t="shared" ref="BQK48" si="912">BQI48*1.01</f>
        <v>58116261.301881194</v>
      </c>
      <c r="BQL48" s="363"/>
      <c r="BQM48" s="369">
        <f t="shared" ref="BQM48" si="913">BQK48*1.01</f>
        <v>58697423.914900005</v>
      </c>
      <c r="BQN48" s="363"/>
      <c r="BQO48" s="369">
        <f t="shared" ref="BQO48" si="914">BQM48*1.01</f>
        <v>59284398.154049009</v>
      </c>
      <c r="BQP48" s="363"/>
      <c r="BQQ48" s="369">
        <f t="shared" ref="BQQ48" si="915">BQO48*1.01</f>
        <v>59877242.135589503</v>
      </c>
      <c r="BQR48" s="363"/>
      <c r="BQS48" s="369">
        <f t="shared" ref="BQS48" si="916">BQQ48*1.01</f>
        <v>60476014.556945398</v>
      </c>
      <c r="BQT48" s="363"/>
      <c r="BQU48" s="369">
        <f t="shared" ref="BQU48" si="917">BQS48*1.01</f>
        <v>61080774.70251485</v>
      </c>
      <c r="BQV48" s="363"/>
      <c r="BQW48" s="369">
        <f t="shared" ref="BQW48" si="918">BQU48*1.01</f>
        <v>61691582.449539997</v>
      </c>
      <c r="BQX48" s="363"/>
      <c r="BQY48" s="369">
        <f t="shared" ref="BQY48" si="919">BQW48*1.01</f>
        <v>62308498.274035394</v>
      </c>
      <c r="BQZ48" s="363"/>
      <c r="BRA48" s="369">
        <f t="shared" ref="BRA48" si="920">BQY48*1.01</f>
        <v>62931583.256775752</v>
      </c>
      <c r="BRB48" s="363"/>
      <c r="BRC48" s="369">
        <f t="shared" ref="BRC48" si="921">BRA48*1.01</f>
        <v>63560899.089343511</v>
      </c>
      <c r="BRD48" s="363"/>
      <c r="BRE48" s="369">
        <f t="shared" ref="BRE48" si="922">BRC48*1.01</f>
        <v>64196508.080236949</v>
      </c>
      <c r="BRF48" s="363"/>
      <c r="BRG48" s="369">
        <f t="shared" ref="BRG48" si="923">BRE48*1.01</f>
        <v>64838473.161039323</v>
      </c>
      <c r="BRH48" s="363"/>
      <c r="BRI48" s="369">
        <f t="shared" ref="BRI48" si="924">BRG48*1.01</f>
        <v>65486857.892649718</v>
      </c>
      <c r="BRJ48" s="363"/>
      <c r="BRK48" s="369">
        <f t="shared" ref="BRK48" si="925">BRI48*1.01</f>
        <v>66141726.471576214</v>
      </c>
      <c r="BRL48" s="363"/>
      <c r="BRM48" s="369">
        <f t="shared" ref="BRM48" si="926">BRK48*1.01</f>
        <v>66803143.736291975</v>
      </c>
      <c r="BRN48" s="363"/>
      <c r="BRO48" s="369">
        <f t="shared" ref="BRO48" si="927">BRM48*1.01</f>
        <v>67471175.173654899</v>
      </c>
      <c r="BRP48" s="363"/>
      <c r="BRQ48" s="369">
        <f t="shared" ref="BRQ48" si="928">BRO48*1.01</f>
        <v>68145886.925391451</v>
      </c>
      <c r="BRR48" s="363"/>
      <c r="BRS48" s="369">
        <f t="shared" ref="BRS48" si="929">BRQ48*1.01</f>
        <v>68827345.794645369</v>
      </c>
      <c r="BRT48" s="363"/>
      <c r="BRU48" s="369">
        <f t="shared" ref="BRU48" si="930">BRS48*1.01</f>
        <v>69515619.252591819</v>
      </c>
      <c r="BRV48" s="363"/>
      <c r="BRW48" s="369">
        <f t="shared" ref="BRW48" si="931">BRU48*1.01</f>
        <v>70210775.445117742</v>
      </c>
      <c r="BRX48" s="363"/>
      <c r="BRY48" s="369">
        <f t="shared" ref="BRY48" si="932">BRW48*1.01</f>
        <v>70912883.199568927</v>
      </c>
      <c r="BRZ48" s="363"/>
      <c r="BSA48" s="369">
        <f t="shared" ref="BSA48" si="933">BRY48*1.01</f>
        <v>71622012.031564623</v>
      </c>
      <c r="BSB48" s="363"/>
      <c r="BSC48" s="369">
        <f t="shared" ref="BSC48" si="934">BSA48*1.01</f>
        <v>72338232.151880264</v>
      </c>
      <c r="BSD48" s="363"/>
      <c r="BSE48" s="369">
        <f t="shared" ref="BSE48" si="935">BSC48*1.01</f>
        <v>73061614.473399073</v>
      </c>
      <c r="BSF48" s="363"/>
      <c r="BSG48" s="369">
        <f t="shared" ref="BSG48" si="936">BSE48*1.01</f>
        <v>73792230.618133068</v>
      </c>
      <c r="BSH48" s="363"/>
      <c r="BSI48" s="369">
        <f t="shared" ref="BSI48" si="937">BSG48*1.01</f>
        <v>74530152.924314395</v>
      </c>
      <c r="BSJ48" s="363"/>
      <c r="BSK48" s="369">
        <f t="shared" ref="BSK48" si="938">BSI48*1.01</f>
        <v>75275454.453557536</v>
      </c>
      <c r="BSL48" s="363"/>
      <c r="BSM48" s="369">
        <f t="shared" ref="BSM48" si="939">BSK48*1.01</f>
        <v>76028208.998093113</v>
      </c>
      <c r="BSN48" s="363"/>
      <c r="BSO48" s="369">
        <f t="shared" ref="BSO48" si="940">BSM48*1.01</f>
        <v>76788491.088074043</v>
      </c>
      <c r="BSP48" s="363"/>
      <c r="BSQ48" s="369">
        <f t="shared" ref="BSQ48" si="941">BSO48*1.01</f>
        <v>77556375.998954788</v>
      </c>
      <c r="BSR48" s="363"/>
      <c r="BSS48" s="369">
        <f t="shared" ref="BSS48" si="942">BSQ48*1.01</f>
        <v>78331939.758944333</v>
      </c>
      <c r="BST48" s="363"/>
      <c r="BSU48" s="369">
        <f t="shared" ref="BSU48" si="943">BSS48*1.01</f>
        <v>79115259.156533778</v>
      </c>
      <c r="BSV48" s="363"/>
      <c r="BSW48" s="369">
        <f t="shared" ref="BSW48" si="944">BSU48*1.01</f>
        <v>79906411.748099118</v>
      </c>
      <c r="BSX48" s="363"/>
      <c r="BSY48" s="369">
        <f t="shared" ref="BSY48" si="945">BSW48*1.01</f>
        <v>80705475.865580112</v>
      </c>
      <c r="BSZ48" s="363"/>
      <c r="BTA48" s="369">
        <f t="shared" ref="BTA48" si="946">BSY48*1.01</f>
        <v>81512530.624235913</v>
      </c>
      <c r="BTB48" s="363"/>
      <c r="BTC48" s="369">
        <f t="shared" ref="BTC48" si="947">BTA48*1.01</f>
        <v>82327655.930478275</v>
      </c>
      <c r="BTD48" s="363"/>
      <c r="BTE48" s="369">
        <f t="shared" ref="BTE48" si="948">BTC48*1.01</f>
        <v>83150932.489783064</v>
      </c>
      <c r="BTF48" s="363"/>
      <c r="BTG48" s="369">
        <f t="shared" ref="BTG48" si="949">BTE48*1.01</f>
        <v>83982441.814680889</v>
      </c>
      <c r="BTH48" s="363"/>
      <c r="BTI48" s="369">
        <f t="shared" ref="BTI48" si="950">BTG48*1.01</f>
        <v>84822266.232827693</v>
      </c>
      <c r="BTJ48" s="363"/>
      <c r="BTK48" s="369">
        <f t="shared" ref="BTK48" si="951">BTI48*1.01</f>
        <v>85670488.895155966</v>
      </c>
      <c r="BTL48" s="363"/>
      <c r="BTM48" s="369">
        <f t="shared" ref="BTM48" si="952">BTK48*1.01</f>
        <v>86527193.784107521</v>
      </c>
      <c r="BTN48" s="363"/>
      <c r="BTO48" s="369">
        <f t="shared" ref="BTO48" si="953">BTM48*1.01</f>
        <v>87392465.721948594</v>
      </c>
      <c r="BTP48" s="363"/>
      <c r="BTQ48" s="369">
        <f t="shared" ref="BTQ48" si="954">BTO48*1.01</f>
        <v>88266390.379168078</v>
      </c>
      <c r="BTR48" s="363"/>
      <c r="BTS48" s="369">
        <f t="shared" ref="BTS48" si="955">BTQ48*1.01</f>
        <v>89149054.282959759</v>
      </c>
      <c r="BTT48" s="363"/>
      <c r="BTU48" s="369">
        <f t="shared" ref="BTU48" si="956">BTS48*1.01</f>
        <v>90040544.825789362</v>
      </c>
      <c r="BTV48" s="363"/>
      <c r="BTW48" s="369">
        <f t="shared" ref="BTW48" si="957">BTU48*1.01</f>
        <v>90940950.274047256</v>
      </c>
      <c r="BTX48" s="363"/>
      <c r="BTY48" s="369">
        <f t="shared" ref="BTY48" si="958">BTW48*1.01</f>
        <v>91850359.776787728</v>
      </c>
      <c r="BTZ48" s="363"/>
      <c r="BUA48" s="369">
        <f t="shared" ref="BUA48" si="959">BTY48*1.01</f>
        <v>92768863.374555603</v>
      </c>
      <c r="BUB48" s="363"/>
      <c r="BUC48" s="369">
        <f t="shared" ref="BUC48" si="960">BUA48*1.01</f>
        <v>93696552.008301154</v>
      </c>
      <c r="BUD48" s="363"/>
      <c r="BUE48" s="369">
        <f t="shared" ref="BUE48" si="961">BUC48*1.01</f>
        <v>94633517.528384164</v>
      </c>
      <c r="BUF48" s="363"/>
      <c r="BUG48" s="369">
        <f t="shared" ref="BUG48" si="962">BUE48*1.01</f>
        <v>95579852.703668013</v>
      </c>
      <c r="BUH48" s="363"/>
      <c r="BUI48" s="369">
        <f t="shared" ref="BUI48" si="963">BUG48*1.01</f>
        <v>96535651.230704695</v>
      </c>
      <c r="BUJ48" s="363"/>
      <c r="BUK48" s="369">
        <f t="shared" ref="BUK48" si="964">BUI48*1.01</f>
        <v>97501007.743011743</v>
      </c>
      <c r="BUL48" s="363"/>
      <c r="BUM48" s="369">
        <f t="shared" ref="BUM48" si="965">BUK48*1.01</f>
        <v>98476017.820441857</v>
      </c>
      <c r="BUN48" s="363"/>
      <c r="BUO48" s="369">
        <f t="shared" ref="BUO48" si="966">BUM48*1.01</f>
        <v>99460777.998646274</v>
      </c>
      <c r="BUP48" s="363"/>
      <c r="BUQ48" s="369">
        <f t="shared" ref="BUQ48" si="967">BUO48*1.01</f>
        <v>100455385.77863275</v>
      </c>
      <c r="BUR48" s="363"/>
      <c r="BUS48" s="369">
        <f t="shared" ref="BUS48" si="968">BUQ48*1.01</f>
        <v>101459939.63641907</v>
      </c>
      <c r="BUT48" s="363"/>
      <c r="BUU48" s="369">
        <f t="shared" ref="BUU48" si="969">BUS48*1.01</f>
        <v>102474539.03278327</v>
      </c>
      <c r="BUV48" s="363"/>
      <c r="BUW48" s="369">
        <f t="shared" ref="BUW48" si="970">BUU48*1.01</f>
        <v>103499284.42311111</v>
      </c>
      <c r="BUX48" s="363"/>
      <c r="BUY48" s="369">
        <f t="shared" ref="BUY48" si="971">BUW48*1.01</f>
        <v>104534277.26734222</v>
      </c>
      <c r="BUZ48" s="363"/>
      <c r="BVA48" s="369">
        <f t="shared" ref="BVA48" si="972">BUY48*1.01</f>
        <v>105579620.04001565</v>
      </c>
      <c r="BVB48" s="363"/>
      <c r="BVC48" s="369">
        <f t="shared" ref="BVC48" si="973">BVA48*1.01</f>
        <v>106635416.24041581</v>
      </c>
      <c r="BVD48" s="363"/>
      <c r="BVE48" s="369">
        <f t="shared" ref="BVE48" si="974">BVC48*1.01</f>
        <v>107701770.40281998</v>
      </c>
      <c r="BVF48" s="363"/>
      <c r="BVG48" s="369">
        <f t="shared" ref="BVG48" si="975">BVE48*1.01</f>
        <v>108778788.10684818</v>
      </c>
      <c r="BVH48" s="363"/>
      <c r="BVI48" s="369">
        <f t="shared" ref="BVI48" si="976">BVG48*1.01</f>
        <v>109866575.98791666</v>
      </c>
      <c r="BVJ48" s="363"/>
      <c r="BVK48" s="369">
        <f t="shared" ref="BVK48" si="977">BVI48*1.01</f>
        <v>110965241.74779584</v>
      </c>
      <c r="BVL48" s="363"/>
      <c r="BVM48" s="369">
        <f t="shared" ref="BVM48" si="978">BVK48*1.01</f>
        <v>112074894.1652738</v>
      </c>
      <c r="BVN48" s="363"/>
      <c r="BVO48" s="369">
        <f t="shared" ref="BVO48" si="979">BVM48*1.01</f>
        <v>113195643.10692655</v>
      </c>
      <c r="BVP48" s="363"/>
      <c r="BVQ48" s="369">
        <f t="shared" ref="BVQ48" si="980">BVO48*1.01</f>
        <v>114327599.53799582</v>
      </c>
      <c r="BVR48" s="363"/>
      <c r="BVS48" s="369">
        <f t="shared" ref="BVS48" si="981">BVQ48*1.01</f>
        <v>115470875.53337577</v>
      </c>
      <c r="BVT48" s="363"/>
      <c r="BVU48" s="369">
        <f t="shared" ref="BVU48" si="982">BVS48*1.01</f>
        <v>116625584.28870952</v>
      </c>
      <c r="BVV48" s="363"/>
      <c r="BVW48" s="369">
        <f t="shared" ref="BVW48" si="983">BVU48*1.01</f>
        <v>117791840.13159662</v>
      </c>
      <c r="BVX48" s="363"/>
      <c r="BVY48" s="369">
        <f t="shared" ref="BVY48" si="984">BVW48*1.01</f>
        <v>118969758.5329126</v>
      </c>
      <c r="BVZ48" s="363"/>
      <c r="BWA48" s="369">
        <f t="shared" ref="BWA48" si="985">BVY48*1.01</f>
        <v>120159456.11824173</v>
      </c>
      <c r="BWB48" s="363"/>
      <c r="BWC48" s="369">
        <f t="shared" ref="BWC48" si="986">BWA48*1.01</f>
        <v>121361050.67942415</v>
      </c>
      <c r="BWD48" s="363"/>
      <c r="BWE48" s="369">
        <f t="shared" ref="BWE48" si="987">BWC48*1.01</f>
        <v>122574661.1862184</v>
      </c>
      <c r="BWF48" s="363"/>
      <c r="BWG48" s="369">
        <f t="shared" ref="BWG48" si="988">BWE48*1.01</f>
        <v>123800407.79808058</v>
      </c>
      <c r="BWH48" s="363"/>
      <c r="BWI48" s="369">
        <f t="shared" ref="BWI48" si="989">BWG48*1.01</f>
        <v>125038411.87606138</v>
      </c>
      <c r="BWJ48" s="363"/>
      <c r="BWK48" s="369">
        <f t="shared" ref="BWK48" si="990">BWI48*1.01</f>
        <v>126288795.994822</v>
      </c>
      <c r="BWL48" s="363"/>
      <c r="BWM48" s="369">
        <f t="shared" ref="BWM48" si="991">BWK48*1.01</f>
        <v>127551683.95477022</v>
      </c>
      <c r="BWN48" s="363"/>
      <c r="BWO48" s="369">
        <f t="shared" ref="BWO48" si="992">BWM48*1.01</f>
        <v>128827200.79431793</v>
      </c>
      <c r="BWP48" s="363"/>
      <c r="BWQ48" s="369">
        <f t="shared" ref="BWQ48" si="993">BWO48*1.01</f>
        <v>130115472.80226111</v>
      </c>
      <c r="BWR48" s="363"/>
      <c r="BWS48" s="369">
        <f t="shared" ref="BWS48" si="994">BWQ48*1.01</f>
        <v>131416627.53028372</v>
      </c>
      <c r="BWT48" s="363"/>
      <c r="BWU48" s="369">
        <f t="shared" ref="BWU48" si="995">BWS48*1.01</f>
        <v>132730793.80558656</v>
      </c>
      <c r="BWV48" s="363"/>
      <c r="BWW48" s="369">
        <f t="shared" ref="BWW48" si="996">BWU48*1.01</f>
        <v>134058101.74364243</v>
      </c>
      <c r="BWX48" s="363"/>
      <c r="BWY48" s="369">
        <f t="shared" ref="BWY48" si="997">BWW48*1.01</f>
        <v>135398682.76107886</v>
      </c>
      <c r="BWZ48" s="363"/>
      <c r="BXA48" s="369">
        <f t="shared" ref="BXA48" si="998">BWY48*1.01</f>
        <v>136752669.58868966</v>
      </c>
      <c r="BXB48" s="363"/>
      <c r="BXC48" s="369">
        <f t="shared" ref="BXC48" si="999">BXA48*1.01</f>
        <v>138120196.28457657</v>
      </c>
      <c r="BXD48" s="363"/>
      <c r="BXE48" s="369">
        <f t="shared" ref="BXE48" si="1000">BXC48*1.01</f>
        <v>139501398.24742234</v>
      </c>
      <c r="BXF48" s="363"/>
      <c r="BXG48" s="369">
        <f t="shared" ref="BXG48" si="1001">BXE48*1.01</f>
        <v>140896412.22989658</v>
      </c>
      <c r="BXH48" s="363"/>
      <c r="BXI48" s="369">
        <f t="shared" ref="BXI48" si="1002">BXG48*1.01</f>
        <v>142305376.35219553</v>
      </c>
      <c r="BXJ48" s="363"/>
      <c r="BXK48" s="369">
        <f t="shared" ref="BXK48" si="1003">BXI48*1.01</f>
        <v>143728430.1157175</v>
      </c>
      <c r="BXL48" s="363"/>
      <c r="BXM48" s="369">
        <f t="shared" ref="BXM48" si="1004">BXK48*1.01</f>
        <v>145165714.41687468</v>
      </c>
      <c r="BXN48" s="363"/>
      <c r="BXO48" s="369">
        <f t="shared" ref="BXO48" si="1005">BXM48*1.01</f>
        <v>146617371.56104341</v>
      </c>
      <c r="BXP48" s="363"/>
      <c r="BXQ48" s="369">
        <f t="shared" ref="BXQ48" si="1006">BXO48*1.01</f>
        <v>148083545.27665386</v>
      </c>
      <c r="BXR48" s="363"/>
      <c r="BXS48" s="369">
        <f t="shared" ref="BXS48" si="1007">BXQ48*1.01</f>
        <v>149564380.72942039</v>
      </c>
      <c r="BXT48" s="363"/>
      <c r="BXU48" s="369">
        <f t="shared" ref="BXU48" si="1008">BXS48*1.01</f>
        <v>151060024.53671461</v>
      </c>
      <c r="BXV48" s="363"/>
      <c r="BXW48" s="369">
        <f t="shared" ref="BXW48" si="1009">BXU48*1.01</f>
        <v>152570624.78208175</v>
      </c>
      <c r="BXX48" s="363"/>
      <c r="BXY48" s="369">
        <f t="shared" ref="BXY48" si="1010">BXW48*1.01</f>
        <v>154096331.02990258</v>
      </c>
      <c r="BXZ48" s="363"/>
      <c r="BYA48" s="369">
        <f t="shared" ref="BYA48" si="1011">BXY48*1.01</f>
        <v>155637294.34020162</v>
      </c>
      <c r="BYB48" s="363"/>
      <c r="BYC48" s="369">
        <f t="shared" ref="BYC48" si="1012">BYA48*1.01</f>
        <v>157193667.28360364</v>
      </c>
      <c r="BYD48" s="363"/>
      <c r="BYE48" s="369">
        <f t="shared" ref="BYE48" si="1013">BYC48*1.01</f>
        <v>158765603.95643967</v>
      </c>
      <c r="BYF48" s="363"/>
      <c r="BYG48" s="369">
        <f t="shared" ref="BYG48" si="1014">BYE48*1.01</f>
        <v>160353259.99600407</v>
      </c>
      <c r="BYH48" s="363"/>
      <c r="BYI48" s="369">
        <f t="shared" ref="BYI48" si="1015">BYG48*1.01</f>
        <v>161956792.5959641</v>
      </c>
      <c r="BYJ48" s="363"/>
      <c r="BYK48" s="369">
        <f t="shared" ref="BYK48" si="1016">BYI48*1.01</f>
        <v>163576360.52192375</v>
      </c>
      <c r="BYL48" s="363"/>
      <c r="BYM48" s="369">
        <f t="shared" ref="BYM48" si="1017">BYK48*1.01</f>
        <v>165212124.127143</v>
      </c>
      <c r="BYN48" s="363"/>
      <c r="BYO48" s="369">
        <f t="shared" ref="BYO48" si="1018">BYM48*1.01</f>
        <v>166864245.36841443</v>
      </c>
      <c r="BYP48" s="363"/>
      <c r="BYQ48" s="369">
        <f t="shared" ref="BYQ48" si="1019">BYO48*1.01</f>
        <v>168532887.82209858</v>
      </c>
      <c r="BYR48" s="363"/>
      <c r="BYS48" s="369">
        <f t="shared" ref="BYS48" si="1020">BYQ48*1.01</f>
        <v>170218216.70031956</v>
      </c>
      <c r="BYT48" s="363"/>
      <c r="BYU48" s="369">
        <f t="shared" ref="BYU48" si="1021">BYS48*1.01</f>
        <v>171920398.86732274</v>
      </c>
      <c r="BYV48" s="363"/>
      <c r="BYW48" s="369">
        <f t="shared" ref="BYW48" si="1022">BYU48*1.01</f>
        <v>173639602.85599598</v>
      </c>
      <c r="BYX48" s="363"/>
      <c r="BYY48" s="369">
        <f t="shared" ref="BYY48" si="1023">BYW48*1.01</f>
        <v>175375998.88455594</v>
      </c>
      <c r="BYZ48" s="363"/>
      <c r="BZA48" s="369">
        <f t="shared" ref="BZA48" si="1024">BYY48*1.01</f>
        <v>177129758.87340149</v>
      </c>
      <c r="BZB48" s="363"/>
      <c r="BZC48" s="369">
        <f t="shared" ref="BZC48" si="1025">BZA48*1.01</f>
        <v>178901056.46213552</v>
      </c>
      <c r="BZD48" s="363"/>
      <c r="BZE48" s="369">
        <f t="shared" ref="BZE48" si="1026">BZC48*1.01</f>
        <v>180690067.02675688</v>
      </c>
      <c r="BZF48" s="363"/>
      <c r="BZG48" s="369">
        <f t="shared" ref="BZG48" si="1027">BZE48*1.01</f>
        <v>182496967.69702446</v>
      </c>
      <c r="BZH48" s="363"/>
      <c r="BZI48" s="369">
        <f t="shared" ref="BZI48" si="1028">BZG48*1.01</f>
        <v>184321937.37399471</v>
      </c>
      <c r="BZJ48" s="363"/>
      <c r="BZK48" s="369">
        <f t="shared" ref="BZK48" si="1029">BZI48*1.01</f>
        <v>186165156.74773467</v>
      </c>
      <c r="BZL48" s="363"/>
      <c r="BZM48" s="369">
        <f t="shared" ref="BZM48" si="1030">BZK48*1.01</f>
        <v>188026808.31521201</v>
      </c>
      <c r="BZN48" s="363"/>
      <c r="BZO48" s="369">
        <f t="shared" ref="BZO48" si="1031">BZM48*1.01</f>
        <v>189907076.39836413</v>
      </c>
      <c r="BZP48" s="363"/>
      <c r="BZQ48" s="369">
        <f t="shared" ref="BZQ48" si="1032">BZO48*1.01</f>
        <v>191806147.16234776</v>
      </c>
      <c r="BZR48" s="363"/>
      <c r="BZS48" s="369">
        <f t="shared" ref="BZS48" si="1033">BZQ48*1.01</f>
        <v>193724208.63397124</v>
      </c>
      <c r="BZT48" s="363"/>
      <c r="BZU48" s="369">
        <f t="shared" ref="BZU48" si="1034">BZS48*1.01</f>
        <v>195661450.72031096</v>
      </c>
      <c r="BZV48" s="363"/>
      <c r="BZW48" s="369">
        <f t="shared" ref="BZW48" si="1035">BZU48*1.01</f>
        <v>197618065.22751406</v>
      </c>
      <c r="BZX48" s="363"/>
      <c r="BZY48" s="369">
        <f t="shared" ref="BZY48" si="1036">BZW48*1.01</f>
        <v>199594245.8797892</v>
      </c>
      <c r="BZZ48" s="363"/>
      <c r="CAA48" s="369">
        <f t="shared" ref="CAA48" si="1037">BZY48*1.01</f>
        <v>201590188.33858711</v>
      </c>
      <c r="CAB48" s="363"/>
      <c r="CAC48" s="369">
        <f t="shared" ref="CAC48" si="1038">CAA48*1.01</f>
        <v>203606090.22197297</v>
      </c>
      <c r="CAD48" s="363"/>
      <c r="CAE48" s="369">
        <f t="shared" ref="CAE48" si="1039">CAC48*1.01</f>
        <v>205642151.12419271</v>
      </c>
      <c r="CAF48" s="363"/>
      <c r="CAG48" s="369">
        <f t="shared" ref="CAG48" si="1040">CAE48*1.01</f>
        <v>207698572.63543466</v>
      </c>
      <c r="CAH48" s="363"/>
      <c r="CAI48" s="369">
        <f t="shared" ref="CAI48" si="1041">CAG48*1.01</f>
        <v>209775558.36178902</v>
      </c>
      <c r="CAJ48" s="363"/>
      <c r="CAK48" s="369">
        <f t="shared" ref="CAK48" si="1042">CAI48*1.01</f>
        <v>211873313.94540691</v>
      </c>
      <c r="CAL48" s="363"/>
      <c r="CAM48" s="369">
        <f t="shared" ref="CAM48" si="1043">CAK48*1.01</f>
        <v>213992047.08486098</v>
      </c>
      <c r="CAN48" s="363"/>
      <c r="CAO48" s="369">
        <f t="shared" ref="CAO48" si="1044">CAM48*1.01</f>
        <v>216131967.5557096</v>
      </c>
      <c r="CAP48" s="363"/>
      <c r="CAQ48" s="369">
        <f t="shared" ref="CAQ48" si="1045">CAO48*1.01</f>
        <v>218293287.23126671</v>
      </c>
      <c r="CAR48" s="363"/>
      <c r="CAS48" s="369">
        <f t="shared" ref="CAS48" si="1046">CAQ48*1.01</f>
        <v>220476220.10357937</v>
      </c>
      <c r="CAT48" s="363"/>
      <c r="CAU48" s="369">
        <f t="shared" ref="CAU48" si="1047">CAS48*1.01</f>
        <v>222680982.30461517</v>
      </c>
      <c r="CAV48" s="363"/>
      <c r="CAW48" s="369">
        <f t="shared" ref="CAW48" si="1048">CAU48*1.01</f>
        <v>224907792.12766132</v>
      </c>
      <c r="CAX48" s="363"/>
      <c r="CAY48" s="369">
        <f t="shared" ref="CAY48" si="1049">CAW48*1.01</f>
        <v>227156870.04893795</v>
      </c>
      <c r="CAZ48" s="363"/>
      <c r="CBA48" s="369">
        <f t="shared" ref="CBA48" si="1050">CAY48*1.01</f>
        <v>229428438.74942732</v>
      </c>
      <c r="CBB48" s="363"/>
      <c r="CBC48" s="369">
        <f t="shared" ref="CBC48" si="1051">CBA48*1.01</f>
        <v>231722723.13692158</v>
      </c>
      <c r="CBD48" s="363"/>
      <c r="CBE48" s="369">
        <f t="shared" ref="CBE48" si="1052">CBC48*1.01</f>
        <v>234039950.36829081</v>
      </c>
      <c r="CBF48" s="363"/>
      <c r="CBG48" s="369">
        <f t="shared" ref="CBG48" si="1053">CBE48*1.01</f>
        <v>236380349.87197372</v>
      </c>
      <c r="CBH48" s="363"/>
      <c r="CBI48" s="369">
        <f t="shared" ref="CBI48" si="1054">CBG48*1.01</f>
        <v>238744153.37069348</v>
      </c>
      <c r="CBJ48" s="363"/>
      <c r="CBK48" s="369">
        <f t="shared" ref="CBK48" si="1055">CBI48*1.01</f>
        <v>241131594.90440041</v>
      </c>
      <c r="CBL48" s="363"/>
      <c r="CBM48" s="369">
        <f t="shared" ref="CBM48" si="1056">CBK48*1.01</f>
        <v>243542910.85344443</v>
      </c>
      <c r="CBN48" s="363"/>
      <c r="CBO48" s="369">
        <f t="shared" ref="CBO48" si="1057">CBM48*1.01</f>
        <v>245978339.96197888</v>
      </c>
      <c r="CBP48" s="363"/>
      <c r="CBQ48" s="369">
        <f t="shared" ref="CBQ48" si="1058">CBO48*1.01</f>
        <v>248438123.36159867</v>
      </c>
      <c r="CBR48" s="363"/>
      <c r="CBS48" s="369">
        <f t="shared" ref="CBS48" si="1059">CBQ48*1.01</f>
        <v>250922504.59521466</v>
      </c>
      <c r="CBT48" s="363"/>
      <c r="CBU48" s="369">
        <f t="shared" ref="CBU48" si="1060">CBS48*1.01</f>
        <v>253431729.64116681</v>
      </c>
      <c r="CBV48" s="363"/>
      <c r="CBW48" s="369">
        <f t="shared" ref="CBW48" si="1061">CBU48*1.01</f>
        <v>255966046.93757847</v>
      </c>
      <c r="CBX48" s="363"/>
      <c r="CBY48" s="369">
        <f t="shared" ref="CBY48" si="1062">CBW48*1.01</f>
        <v>258525707.40695426</v>
      </c>
      <c r="CBZ48" s="363"/>
      <c r="CCA48" s="369">
        <f t="shared" ref="CCA48" si="1063">CBY48*1.01</f>
        <v>261110964.48102382</v>
      </c>
      <c r="CCB48" s="363"/>
      <c r="CCC48" s="369">
        <f t="shared" ref="CCC48" si="1064">CCA48*1.01</f>
        <v>263722074.12583405</v>
      </c>
      <c r="CCD48" s="363"/>
      <c r="CCE48" s="369">
        <f t="shared" ref="CCE48" si="1065">CCC48*1.01</f>
        <v>266359294.8670924</v>
      </c>
      <c r="CCF48" s="363"/>
      <c r="CCG48" s="369">
        <f t="shared" ref="CCG48" si="1066">CCE48*1.01</f>
        <v>269022887.81576335</v>
      </c>
      <c r="CCH48" s="363"/>
      <c r="CCI48" s="369">
        <f t="shared" ref="CCI48" si="1067">CCG48*1.01</f>
        <v>271713116.69392097</v>
      </c>
      <c r="CCJ48" s="363"/>
      <c r="CCK48" s="369">
        <f t="shared" ref="CCK48" si="1068">CCI48*1.01</f>
        <v>274430247.86086017</v>
      </c>
      <c r="CCL48" s="363"/>
      <c r="CCM48" s="369">
        <f t="shared" ref="CCM48" si="1069">CCK48*1.01</f>
        <v>277174550.33946878</v>
      </c>
      <c r="CCN48" s="363"/>
      <c r="CCO48" s="369">
        <f t="shared" ref="CCO48" si="1070">CCM48*1.01</f>
        <v>279946295.84286344</v>
      </c>
      <c r="CCP48" s="363"/>
      <c r="CCQ48" s="369">
        <f t="shared" ref="CCQ48" si="1071">CCO48*1.01</f>
        <v>282745758.80129206</v>
      </c>
      <c r="CCR48" s="363"/>
      <c r="CCS48" s="369">
        <f t="shared" ref="CCS48" si="1072">CCQ48*1.01</f>
        <v>285573216.389305</v>
      </c>
      <c r="CCT48" s="363"/>
      <c r="CCU48" s="369">
        <f t="shared" ref="CCU48" si="1073">CCS48*1.01</f>
        <v>288428948.55319804</v>
      </c>
      <c r="CCV48" s="363"/>
      <c r="CCW48" s="369">
        <f t="shared" ref="CCW48" si="1074">CCU48*1.01</f>
        <v>291313238.03873003</v>
      </c>
      <c r="CCX48" s="363"/>
      <c r="CCY48" s="369">
        <f t="shared" ref="CCY48" si="1075">CCW48*1.01</f>
        <v>294226370.41911733</v>
      </c>
      <c r="CCZ48" s="363"/>
      <c r="CDA48" s="369">
        <f t="shared" ref="CDA48" si="1076">CCY48*1.01</f>
        <v>297168634.12330848</v>
      </c>
      <c r="CDB48" s="363"/>
      <c r="CDC48" s="369">
        <f t="shared" ref="CDC48" si="1077">CDA48*1.01</f>
        <v>300140320.46454155</v>
      </c>
      <c r="CDD48" s="363"/>
      <c r="CDE48" s="369">
        <f t="shared" ref="CDE48" si="1078">CDC48*1.01</f>
        <v>303141723.66918695</v>
      </c>
      <c r="CDF48" s="363"/>
      <c r="CDG48" s="369">
        <f t="shared" ref="CDG48" si="1079">CDE48*1.01</f>
        <v>306173140.90587884</v>
      </c>
      <c r="CDH48" s="363"/>
      <c r="CDI48" s="369">
        <f t="shared" ref="CDI48" si="1080">CDG48*1.01</f>
        <v>309234872.31493765</v>
      </c>
      <c r="CDJ48" s="363"/>
      <c r="CDK48" s="369">
        <f t="shared" ref="CDK48" si="1081">CDI48*1.01</f>
        <v>312327221.03808701</v>
      </c>
      <c r="CDL48" s="363"/>
      <c r="CDM48" s="369">
        <f t="shared" ref="CDM48" si="1082">CDK48*1.01</f>
        <v>315450493.24846786</v>
      </c>
      <c r="CDN48" s="363"/>
      <c r="CDO48" s="369">
        <f t="shared" ref="CDO48" si="1083">CDM48*1.01</f>
        <v>318604998.18095255</v>
      </c>
      <c r="CDP48" s="363"/>
      <c r="CDQ48" s="369">
        <f t="shared" ref="CDQ48" si="1084">CDO48*1.01</f>
        <v>321791048.16276211</v>
      </c>
      <c r="CDR48" s="363"/>
      <c r="CDS48" s="369">
        <f t="shared" ref="CDS48" si="1085">CDQ48*1.01</f>
        <v>325008958.64438975</v>
      </c>
      <c r="CDT48" s="363"/>
      <c r="CDU48" s="369">
        <f t="shared" ref="CDU48" si="1086">CDS48*1.01</f>
        <v>328259048.23083365</v>
      </c>
      <c r="CDV48" s="363"/>
      <c r="CDW48" s="369">
        <f t="shared" ref="CDW48" si="1087">CDU48*1.01</f>
        <v>331541638.71314198</v>
      </c>
      <c r="CDX48" s="363"/>
      <c r="CDY48" s="369">
        <f t="shared" ref="CDY48" si="1088">CDW48*1.01</f>
        <v>334857055.10027337</v>
      </c>
      <c r="CDZ48" s="363"/>
      <c r="CEA48" s="369">
        <f t="shared" ref="CEA48" si="1089">CDY48*1.01</f>
        <v>338205625.65127611</v>
      </c>
      <c r="CEB48" s="363"/>
      <c r="CEC48" s="369">
        <f t="shared" ref="CEC48" si="1090">CEA48*1.01</f>
        <v>341587681.90778887</v>
      </c>
      <c r="CED48" s="363"/>
      <c r="CEE48" s="369">
        <f t="shared" ref="CEE48" si="1091">CEC48*1.01</f>
        <v>345003558.72686678</v>
      </c>
      <c r="CEF48" s="363"/>
      <c r="CEG48" s="369">
        <f t="shared" ref="CEG48" si="1092">CEE48*1.01</f>
        <v>348453594.31413543</v>
      </c>
      <c r="CEH48" s="363"/>
      <c r="CEI48" s="369">
        <f t="shared" ref="CEI48" si="1093">CEG48*1.01</f>
        <v>351938130.25727677</v>
      </c>
      <c r="CEJ48" s="363"/>
      <c r="CEK48" s="369">
        <f t="shared" ref="CEK48" si="1094">CEI48*1.01</f>
        <v>355457511.55984956</v>
      </c>
      <c r="CEL48" s="363"/>
      <c r="CEM48" s="369">
        <f t="shared" ref="CEM48" si="1095">CEK48*1.01</f>
        <v>359012086.67544806</v>
      </c>
      <c r="CEN48" s="363"/>
      <c r="CEO48" s="369">
        <f t="shared" ref="CEO48" si="1096">CEM48*1.01</f>
        <v>362602207.54220253</v>
      </c>
      <c r="CEP48" s="363"/>
      <c r="CEQ48" s="369">
        <f t="shared" ref="CEQ48" si="1097">CEO48*1.01</f>
        <v>366228229.61762458</v>
      </c>
      <c r="CER48" s="363"/>
      <c r="CES48" s="369">
        <f t="shared" ref="CES48" si="1098">CEQ48*1.01</f>
        <v>369890511.91380084</v>
      </c>
      <c r="CET48" s="363"/>
      <c r="CEU48" s="369">
        <f t="shared" ref="CEU48" si="1099">CES48*1.01</f>
        <v>373589417.03293884</v>
      </c>
      <c r="CEV48" s="363"/>
      <c r="CEW48" s="369">
        <f t="shared" ref="CEW48" si="1100">CEU48*1.01</f>
        <v>377325311.20326823</v>
      </c>
      <c r="CEX48" s="363"/>
      <c r="CEY48" s="369">
        <f t="shared" ref="CEY48" si="1101">CEW48*1.01</f>
        <v>381098564.31530094</v>
      </c>
      <c r="CEZ48" s="363"/>
      <c r="CFA48" s="369">
        <f t="shared" ref="CFA48" si="1102">CEY48*1.01</f>
        <v>384909549.95845395</v>
      </c>
      <c r="CFB48" s="363"/>
      <c r="CFC48" s="369">
        <f t="shared" ref="CFC48" si="1103">CFA48*1.01</f>
        <v>388758645.45803851</v>
      </c>
      <c r="CFD48" s="363"/>
      <c r="CFE48" s="369">
        <f t="shared" ref="CFE48" si="1104">CFC48*1.01</f>
        <v>392646231.91261888</v>
      </c>
      <c r="CFF48" s="363"/>
      <c r="CFG48" s="369">
        <f t="shared" ref="CFG48" si="1105">CFE48*1.01</f>
        <v>396572694.23174506</v>
      </c>
      <c r="CFH48" s="363"/>
      <c r="CFI48" s="369">
        <f t="shared" ref="CFI48" si="1106">CFG48*1.01</f>
        <v>400538421.17406249</v>
      </c>
      <c r="CFJ48" s="363"/>
      <c r="CFK48" s="369">
        <f t="shared" ref="CFK48" si="1107">CFI48*1.01</f>
        <v>404543805.3858031</v>
      </c>
      <c r="CFL48" s="363"/>
      <c r="CFM48" s="369">
        <f t="shared" ref="CFM48" si="1108">CFK48*1.01</f>
        <v>408589243.43966115</v>
      </c>
      <c r="CFN48" s="363"/>
      <c r="CFO48" s="369">
        <f t="shared" ref="CFO48" si="1109">CFM48*1.01</f>
        <v>412675135.87405777</v>
      </c>
      <c r="CFP48" s="363"/>
      <c r="CFQ48" s="369">
        <f t="shared" ref="CFQ48" si="1110">CFO48*1.01</f>
        <v>416801887.23279834</v>
      </c>
      <c r="CFR48" s="363"/>
      <c r="CFS48" s="369">
        <f t="shared" ref="CFS48" si="1111">CFQ48*1.01</f>
        <v>420969906.10512632</v>
      </c>
      <c r="CFT48" s="363"/>
      <c r="CFU48" s="369">
        <f t="shared" ref="CFU48" si="1112">CFS48*1.01</f>
        <v>425179605.16617757</v>
      </c>
      <c r="CFV48" s="363"/>
      <c r="CFW48" s="369">
        <f t="shared" ref="CFW48" si="1113">CFU48*1.01</f>
        <v>429431401.21783936</v>
      </c>
      <c r="CFX48" s="363"/>
      <c r="CFY48" s="369">
        <f t="shared" ref="CFY48" si="1114">CFW48*1.01</f>
        <v>433725715.23001778</v>
      </c>
      <c r="CFZ48" s="363"/>
      <c r="CGA48" s="369">
        <f t="shared" ref="CGA48" si="1115">CFY48*1.01</f>
        <v>438062972.38231796</v>
      </c>
      <c r="CGB48" s="363"/>
      <c r="CGC48" s="369">
        <f t="shared" ref="CGC48" si="1116">CGA48*1.01</f>
        <v>442443602.10614115</v>
      </c>
      <c r="CGD48" s="363"/>
      <c r="CGE48" s="369">
        <f t="shared" ref="CGE48" si="1117">CGC48*1.01</f>
        <v>446868038.12720257</v>
      </c>
      <c r="CGF48" s="363"/>
      <c r="CGG48" s="369">
        <f t="shared" ref="CGG48" si="1118">CGE48*1.01</f>
        <v>451336718.50847459</v>
      </c>
      <c r="CGH48" s="363"/>
      <c r="CGI48" s="369">
        <f t="shared" ref="CGI48" si="1119">CGG48*1.01</f>
        <v>455850085.69355935</v>
      </c>
      <c r="CGJ48" s="363"/>
      <c r="CGK48" s="369">
        <f t="shared" ref="CGK48" si="1120">CGI48*1.01</f>
        <v>460408586.55049497</v>
      </c>
      <c r="CGL48" s="363"/>
      <c r="CGM48" s="369">
        <f t="shared" ref="CGM48" si="1121">CGK48*1.01</f>
        <v>465012672.41599995</v>
      </c>
      <c r="CGN48" s="363"/>
      <c r="CGO48" s="369">
        <f t="shared" ref="CGO48" si="1122">CGM48*1.01</f>
        <v>469662799.14015996</v>
      </c>
      <c r="CGP48" s="363"/>
      <c r="CGQ48" s="369">
        <f t="shared" ref="CGQ48" si="1123">CGO48*1.01</f>
        <v>474359427.13156158</v>
      </c>
      <c r="CGR48" s="363"/>
      <c r="CGS48" s="369">
        <f t="shared" ref="CGS48" si="1124">CGQ48*1.01</f>
        <v>479103021.40287721</v>
      </c>
      <c r="CGT48" s="363"/>
      <c r="CGU48" s="369">
        <f t="shared" ref="CGU48" si="1125">CGS48*1.01</f>
        <v>483894051.61690599</v>
      </c>
      <c r="CGV48" s="363"/>
      <c r="CGW48" s="369">
        <f t="shared" ref="CGW48" si="1126">CGU48*1.01</f>
        <v>488732992.13307506</v>
      </c>
      <c r="CGX48" s="363"/>
      <c r="CGY48" s="369">
        <f t="shared" ref="CGY48" si="1127">CGW48*1.01</f>
        <v>493620322.05440581</v>
      </c>
      <c r="CGZ48" s="363"/>
      <c r="CHA48" s="369">
        <f t="shared" ref="CHA48" si="1128">CGY48*1.01</f>
        <v>498556525.27494985</v>
      </c>
      <c r="CHB48" s="363"/>
      <c r="CHC48" s="369">
        <f t="shared" ref="CHC48" si="1129">CHA48*1.01</f>
        <v>503542090.52769935</v>
      </c>
      <c r="CHD48" s="363"/>
      <c r="CHE48" s="369">
        <f t="shared" ref="CHE48" si="1130">CHC48*1.01</f>
        <v>508577511.43297637</v>
      </c>
      <c r="CHF48" s="363"/>
      <c r="CHG48" s="369">
        <f t="shared" ref="CHG48" si="1131">CHE48*1.01</f>
        <v>513663286.54730612</v>
      </c>
      <c r="CHH48" s="363"/>
      <c r="CHI48" s="369">
        <f t="shared" ref="CHI48" si="1132">CHG48*1.01</f>
        <v>518799919.41277921</v>
      </c>
      <c r="CHJ48" s="363"/>
      <c r="CHK48" s="369">
        <f t="shared" ref="CHK48" si="1133">CHI48*1.01</f>
        <v>523987918.60690701</v>
      </c>
      <c r="CHL48" s="363"/>
      <c r="CHM48" s="369">
        <f t="shared" ref="CHM48" si="1134">CHK48*1.01</f>
        <v>529227797.79297608</v>
      </c>
      <c r="CHN48" s="363"/>
      <c r="CHO48" s="369">
        <f t="shared" ref="CHO48" si="1135">CHM48*1.01</f>
        <v>534520075.77090585</v>
      </c>
      <c r="CHP48" s="363"/>
      <c r="CHQ48" s="369">
        <f t="shared" ref="CHQ48" si="1136">CHO48*1.01</f>
        <v>539865276.52861488</v>
      </c>
      <c r="CHR48" s="363"/>
      <c r="CHS48" s="369">
        <f t="shared" ref="CHS48" si="1137">CHQ48*1.01</f>
        <v>545263929.29390109</v>
      </c>
      <c r="CHT48" s="363"/>
      <c r="CHU48" s="369">
        <f t="shared" ref="CHU48" si="1138">CHS48*1.01</f>
        <v>550716568.58684015</v>
      </c>
      <c r="CHV48" s="363"/>
      <c r="CHW48" s="369">
        <f t="shared" ref="CHW48" si="1139">CHU48*1.01</f>
        <v>556223734.27270854</v>
      </c>
      <c r="CHX48" s="363"/>
      <c r="CHY48" s="369">
        <f t="shared" ref="CHY48" si="1140">CHW48*1.01</f>
        <v>561785971.6154356</v>
      </c>
      <c r="CHZ48" s="363"/>
      <c r="CIA48" s="369">
        <f t="shared" ref="CIA48" si="1141">CHY48*1.01</f>
        <v>567403831.33158994</v>
      </c>
      <c r="CIB48" s="363"/>
      <c r="CIC48" s="369">
        <f t="shared" ref="CIC48" si="1142">CIA48*1.01</f>
        <v>573077869.64490581</v>
      </c>
      <c r="CID48" s="363"/>
      <c r="CIE48" s="369">
        <f t="shared" ref="CIE48" si="1143">CIC48*1.01</f>
        <v>578808648.34135485</v>
      </c>
      <c r="CIF48" s="363"/>
      <c r="CIG48" s="369">
        <f t="shared" ref="CIG48" si="1144">CIE48*1.01</f>
        <v>584596734.82476842</v>
      </c>
      <c r="CIH48" s="363"/>
      <c r="CII48" s="369">
        <f t="shared" ref="CII48" si="1145">CIG48*1.01</f>
        <v>590442702.17301607</v>
      </c>
      <c r="CIJ48" s="363"/>
      <c r="CIK48" s="369">
        <f t="shared" ref="CIK48" si="1146">CII48*1.01</f>
        <v>596347129.19474626</v>
      </c>
      <c r="CIL48" s="363"/>
      <c r="CIM48" s="369">
        <f t="shared" ref="CIM48" si="1147">CIK48*1.01</f>
        <v>602310600.48669374</v>
      </c>
      <c r="CIN48" s="363"/>
      <c r="CIO48" s="369">
        <f t="shared" ref="CIO48" si="1148">CIM48*1.01</f>
        <v>608333706.4915607</v>
      </c>
      <c r="CIP48" s="363"/>
      <c r="CIQ48" s="369">
        <f t="shared" ref="CIQ48" si="1149">CIO48*1.01</f>
        <v>614417043.55647635</v>
      </c>
      <c r="CIR48" s="363"/>
      <c r="CIS48" s="369">
        <f t="shared" ref="CIS48" si="1150">CIQ48*1.01</f>
        <v>620561213.99204111</v>
      </c>
      <c r="CIT48" s="363"/>
      <c r="CIU48" s="369">
        <f t="shared" ref="CIU48" si="1151">CIS48*1.01</f>
        <v>626766826.13196158</v>
      </c>
      <c r="CIV48" s="363"/>
      <c r="CIW48" s="369">
        <f t="shared" ref="CIW48" si="1152">CIU48*1.01</f>
        <v>633034494.39328122</v>
      </c>
      <c r="CIX48" s="363"/>
      <c r="CIY48" s="369">
        <f t="shared" ref="CIY48" si="1153">CIW48*1.01</f>
        <v>639364839.33721399</v>
      </c>
      <c r="CIZ48" s="363"/>
      <c r="CJA48" s="369">
        <f t="shared" ref="CJA48" si="1154">CIY48*1.01</f>
        <v>645758487.73058617</v>
      </c>
      <c r="CJB48" s="363"/>
      <c r="CJC48" s="369">
        <f t="shared" ref="CJC48" si="1155">CJA48*1.01</f>
        <v>652216072.60789204</v>
      </c>
      <c r="CJD48" s="363"/>
      <c r="CJE48" s="369">
        <f t="shared" ref="CJE48" si="1156">CJC48*1.01</f>
        <v>658738233.3339709</v>
      </c>
      <c r="CJF48" s="363"/>
      <c r="CJG48" s="369">
        <f t="shared" ref="CJG48" si="1157">CJE48*1.01</f>
        <v>665325615.6673106</v>
      </c>
      <c r="CJH48" s="363"/>
      <c r="CJI48" s="369">
        <f t="shared" ref="CJI48" si="1158">CJG48*1.01</f>
        <v>671978871.82398367</v>
      </c>
      <c r="CJJ48" s="363"/>
      <c r="CJK48" s="369">
        <f t="shared" ref="CJK48" si="1159">CJI48*1.01</f>
        <v>678698660.54222345</v>
      </c>
      <c r="CJL48" s="363"/>
      <c r="CJM48" s="369">
        <f t="shared" ref="CJM48" si="1160">CJK48*1.01</f>
        <v>685485647.14764571</v>
      </c>
      <c r="CJN48" s="363"/>
      <c r="CJO48" s="369">
        <f t="shared" ref="CJO48" si="1161">CJM48*1.01</f>
        <v>692340503.61912215</v>
      </c>
      <c r="CJP48" s="363"/>
      <c r="CJQ48" s="369">
        <f t="shared" ref="CJQ48" si="1162">CJO48*1.01</f>
        <v>699263908.65531337</v>
      </c>
      <c r="CJR48" s="363"/>
      <c r="CJS48" s="369">
        <f t="shared" ref="CJS48" si="1163">CJQ48*1.01</f>
        <v>706256547.74186647</v>
      </c>
      <c r="CJT48" s="363"/>
      <c r="CJU48" s="369">
        <f t="shared" ref="CJU48" si="1164">CJS48*1.01</f>
        <v>713319113.21928513</v>
      </c>
      <c r="CJV48" s="363"/>
      <c r="CJW48" s="369">
        <f t="shared" ref="CJW48" si="1165">CJU48*1.01</f>
        <v>720452304.35147798</v>
      </c>
      <c r="CJX48" s="363"/>
      <c r="CJY48" s="369">
        <f t="shared" ref="CJY48" si="1166">CJW48*1.01</f>
        <v>727656827.39499271</v>
      </c>
      <c r="CJZ48" s="363"/>
      <c r="CKA48" s="369">
        <f t="shared" ref="CKA48" si="1167">CJY48*1.01</f>
        <v>734933395.66894269</v>
      </c>
      <c r="CKB48" s="363"/>
      <c r="CKC48" s="369">
        <f t="shared" ref="CKC48" si="1168">CKA48*1.01</f>
        <v>742282729.62563217</v>
      </c>
      <c r="CKD48" s="363"/>
      <c r="CKE48" s="369">
        <f t="shared" ref="CKE48" si="1169">CKC48*1.01</f>
        <v>749705556.92188847</v>
      </c>
      <c r="CKF48" s="363"/>
      <c r="CKG48" s="369">
        <f t="shared" ref="CKG48" si="1170">CKE48*1.01</f>
        <v>757202612.49110734</v>
      </c>
      <c r="CKH48" s="363"/>
      <c r="CKI48" s="369">
        <f t="shared" ref="CKI48" si="1171">CKG48*1.01</f>
        <v>764774638.61601841</v>
      </c>
      <c r="CKJ48" s="363"/>
      <c r="CKK48" s="369">
        <f t="shared" ref="CKK48" si="1172">CKI48*1.01</f>
        <v>772422385.00217855</v>
      </c>
      <c r="CKL48" s="363"/>
      <c r="CKM48" s="369">
        <f t="shared" ref="CKM48" si="1173">CKK48*1.01</f>
        <v>780146608.85220039</v>
      </c>
      <c r="CKN48" s="363"/>
      <c r="CKO48" s="369">
        <f t="shared" ref="CKO48" si="1174">CKM48*1.01</f>
        <v>787948074.94072235</v>
      </c>
      <c r="CKP48" s="363"/>
      <c r="CKQ48" s="369">
        <f t="shared" ref="CKQ48" si="1175">CKO48*1.01</f>
        <v>795827555.69012952</v>
      </c>
      <c r="CKR48" s="363"/>
      <c r="CKS48" s="369">
        <f t="shared" ref="CKS48" si="1176">CKQ48*1.01</f>
        <v>803785831.24703085</v>
      </c>
      <c r="CKT48" s="363"/>
      <c r="CKU48" s="369">
        <f t="shared" ref="CKU48" si="1177">CKS48*1.01</f>
        <v>811823689.55950117</v>
      </c>
      <c r="CKV48" s="363"/>
      <c r="CKW48" s="369">
        <f t="shared" ref="CKW48" si="1178">CKU48*1.01</f>
        <v>819941926.45509624</v>
      </c>
      <c r="CKX48" s="363"/>
      <c r="CKY48" s="369">
        <f t="shared" ref="CKY48" si="1179">CKW48*1.01</f>
        <v>828141345.71964717</v>
      </c>
      <c r="CKZ48" s="363"/>
      <c r="CLA48" s="369">
        <f t="shared" ref="CLA48" si="1180">CKY48*1.01</f>
        <v>836422759.17684364</v>
      </c>
      <c r="CLB48" s="363"/>
      <c r="CLC48" s="369">
        <f t="shared" ref="CLC48" si="1181">CLA48*1.01</f>
        <v>844786986.76861215</v>
      </c>
      <c r="CLD48" s="363"/>
      <c r="CLE48" s="369">
        <f t="shared" ref="CLE48" si="1182">CLC48*1.01</f>
        <v>853234856.6362983</v>
      </c>
      <c r="CLF48" s="363"/>
      <c r="CLG48" s="369">
        <f t="shared" ref="CLG48" si="1183">CLE48*1.01</f>
        <v>861767205.20266128</v>
      </c>
      <c r="CLH48" s="363"/>
      <c r="CLI48" s="369">
        <f t="shared" ref="CLI48" si="1184">CLG48*1.01</f>
        <v>870384877.25468791</v>
      </c>
      <c r="CLJ48" s="363"/>
      <c r="CLK48" s="369">
        <f t="shared" ref="CLK48" si="1185">CLI48*1.01</f>
        <v>879088726.02723479</v>
      </c>
      <c r="CLL48" s="363"/>
      <c r="CLM48" s="369">
        <f t="shared" ref="CLM48" si="1186">CLK48*1.01</f>
        <v>887879613.28750718</v>
      </c>
      <c r="CLN48" s="363"/>
      <c r="CLO48" s="369">
        <f t="shared" ref="CLO48" si="1187">CLM48*1.01</f>
        <v>896758409.42038226</v>
      </c>
      <c r="CLP48" s="363"/>
      <c r="CLQ48" s="369">
        <f t="shared" ref="CLQ48" si="1188">CLO48*1.01</f>
        <v>905725993.51458609</v>
      </c>
      <c r="CLR48" s="363"/>
      <c r="CLS48" s="369">
        <f t="shared" ref="CLS48" si="1189">CLQ48*1.01</f>
        <v>914783253.44973195</v>
      </c>
      <c r="CLT48" s="363"/>
      <c r="CLU48" s="369">
        <f t="shared" ref="CLU48" si="1190">CLS48*1.01</f>
        <v>923931085.98422933</v>
      </c>
      <c r="CLV48" s="363"/>
      <c r="CLW48" s="369">
        <f t="shared" ref="CLW48" si="1191">CLU48*1.01</f>
        <v>933170396.84407163</v>
      </c>
      <c r="CLX48" s="363"/>
      <c r="CLY48" s="369">
        <f t="shared" ref="CLY48" si="1192">CLW48*1.01</f>
        <v>942502100.8125124</v>
      </c>
      <c r="CLZ48" s="363"/>
      <c r="CMA48" s="369">
        <f t="shared" ref="CMA48" si="1193">CLY48*1.01</f>
        <v>951927121.82063758</v>
      </c>
      <c r="CMB48" s="363"/>
      <c r="CMC48" s="369">
        <f t="shared" ref="CMC48" si="1194">CMA48*1.01</f>
        <v>961446393.03884399</v>
      </c>
      <c r="CMD48" s="363"/>
      <c r="CME48" s="369">
        <f t="shared" ref="CME48" si="1195">CMC48*1.01</f>
        <v>971060856.96923244</v>
      </c>
      <c r="CMF48" s="363"/>
      <c r="CMG48" s="369">
        <f t="shared" ref="CMG48" si="1196">CME48*1.01</f>
        <v>980771465.53892481</v>
      </c>
      <c r="CMH48" s="363"/>
      <c r="CMI48" s="369">
        <f t="shared" ref="CMI48" si="1197">CMG48*1.01</f>
        <v>990579180.19431412</v>
      </c>
      <c r="CMJ48" s="363"/>
      <c r="CMK48" s="369">
        <f t="shared" ref="CMK48" si="1198">CMI48*1.01</f>
        <v>1000484971.9962573</v>
      </c>
      <c r="CML48" s="363"/>
      <c r="CMM48" s="369">
        <f t="shared" ref="CMM48" si="1199">CMK48*1.01</f>
        <v>1010489821.7162199</v>
      </c>
      <c r="CMN48" s="363"/>
      <c r="CMO48" s="369">
        <f t="shared" ref="CMO48" si="1200">CMM48*1.01</f>
        <v>1020594719.9333822</v>
      </c>
      <c r="CMP48" s="363"/>
      <c r="CMQ48" s="369">
        <f t="shared" ref="CMQ48" si="1201">CMO48*1.01</f>
        <v>1030800667.1327159</v>
      </c>
      <c r="CMR48" s="363"/>
      <c r="CMS48" s="369">
        <f t="shared" ref="CMS48" si="1202">CMQ48*1.01</f>
        <v>1041108673.8040431</v>
      </c>
      <c r="CMT48" s="363"/>
      <c r="CMU48" s="369">
        <f t="shared" ref="CMU48" si="1203">CMS48*1.01</f>
        <v>1051519760.5420835</v>
      </c>
      <c r="CMV48" s="363"/>
      <c r="CMW48" s="369">
        <f t="shared" ref="CMW48" si="1204">CMU48*1.01</f>
        <v>1062034958.1475043</v>
      </c>
      <c r="CMX48" s="363"/>
      <c r="CMY48" s="369">
        <f t="shared" ref="CMY48" si="1205">CMW48*1.01</f>
        <v>1072655307.7289793</v>
      </c>
      <c r="CMZ48" s="363"/>
      <c r="CNA48" s="369">
        <f t="shared" ref="CNA48" si="1206">CMY48*1.01</f>
        <v>1083381860.8062692</v>
      </c>
      <c r="CNB48" s="363"/>
      <c r="CNC48" s="369">
        <f t="shared" ref="CNC48" si="1207">CNA48*1.01</f>
        <v>1094215679.4143319</v>
      </c>
      <c r="CND48" s="363"/>
      <c r="CNE48" s="369">
        <f t="shared" ref="CNE48" si="1208">CNC48*1.01</f>
        <v>1105157836.2084754</v>
      </c>
      <c r="CNF48" s="363"/>
      <c r="CNG48" s="369">
        <f t="shared" ref="CNG48" si="1209">CNE48*1.01</f>
        <v>1116209414.5705602</v>
      </c>
      <c r="CNH48" s="363"/>
      <c r="CNI48" s="369">
        <f t="shared" ref="CNI48" si="1210">CNG48*1.01</f>
        <v>1127371508.7162659</v>
      </c>
      <c r="CNJ48" s="363"/>
      <c r="CNK48" s="369">
        <f t="shared" ref="CNK48" si="1211">CNI48*1.01</f>
        <v>1138645223.8034286</v>
      </c>
      <c r="CNL48" s="363"/>
      <c r="CNM48" s="369">
        <f t="shared" ref="CNM48" si="1212">CNK48*1.01</f>
        <v>1150031676.0414629</v>
      </c>
      <c r="CNN48" s="363"/>
      <c r="CNO48" s="369">
        <f t="shared" ref="CNO48" si="1213">CNM48*1.01</f>
        <v>1161531992.8018775</v>
      </c>
      <c r="CNP48" s="363"/>
      <c r="CNQ48" s="369">
        <f t="shared" ref="CNQ48" si="1214">CNO48*1.01</f>
        <v>1173147312.7298963</v>
      </c>
      <c r="CNR48" s="363"/>
      <c r="CNS48" s="369">
        <f t="shared" ref="CNS48" si="1215">CNQ48*1.01</f>
        <v>1184878785.8571954</v>
      </c>
      <c r="CNT48" s="363"/>
      <c r="CNU48" s="369">
        <f t="shared" ref="CNU48" si="1216">CNS48*1.01</f>
        <v>1196727573.7157674</v>
      </c>
      <c r="CNV48" s="363"/>
      <c r="CNW48" s="369">
        <f t="shared" ref="CNW48" si="1217">CNU48*1.01</f>
        <v>1208694849.452925</v>
      </c>
      <c r="CNX48" s="363"/>
      <c r="CNY48" s="369">
        <f t="shared" ref="CNY48" si="1218">CNW48*1.01</f>
        <v>1220781797.9474542</v>
      </c>
      <c r="CNZ48" s="363"/>
      <c r="COA48" s="369">
        <f t="shared" ref="COA48" si="1219">CNY48*1.01</f>
        <v>1232989615.9269288</v>
      </c>
      <c r="COB48" s="363"/>
      <c r="COC48" s="369">
        <f t="shared" ref="COC48" si="1220">COA48*1.01</f>
        <v>1245319512.0861981</v>
      </c>
      <c r="COD48" s="363"/>
      <c r="COE48" s="369">
        <f t="shared" ref="COE48" si="1221">COC48*1.01</f>
        <v>1257772707.2070601</v>
      </c>
      <c r="COF48" s="363"/>
      <c r="COG48" s="369">
        <f t="shared" ref="COG48" si="1222">COE48*1.01</f>
        <v>1270350434.2791307</v>
      </c>
      <c r="COH48" s="363"/>
      <c r="COI48" s="369">
        <f t="shared" ref="COI48" si="1223">COG48*1.01</f>
        <v>1283053938.621922</v>
      </c>
      <c r="COJ48" s="363"/>
      <c r="COK48" s="369">
        <f t="shared" ref="COK48" si="1224">COI48*1.01</f>
        <v>1295884478.0081413</v>
      </c>
      <c r="COL48" s="363"/>
      <c r="COM48" s="369">
        <f t="shared" ref="COM48" si="1225">COK48*1.01</f>
        <v>1308843322.7882228</v>
      </c>
      <c r="CON48" s="363"/>
      <c r="COO48" s="369">
        <f t="shared" ref="COO48" si="1226">COM48*1.01</f>
        <v>1321931756.0161049</v>
      </c>
      <c r="COP48" s="363"/>
      <c r="COQ48" s="369">
        <f t="shared" ref="COQ48" si="1227">COO48*1.01</f>
        <v>1335151073.5762661</v>
      </c>
      <c r="COR48" s="363"/>
      <c r="COS48" s="369">
        <f t="shared" ref="COS48" si="1228">COQ48*1.01</f>
        <v>1348502584.3120286</v>
      </c>
      <c r="COT48" s="363"/>
      <c r="COU48" s="369">
        <f t="shared" ref="COU48" si="1229">COS48*1.01</f>
        <v>1361987610.155149</v>
      </c>
      <c r="COV48" s="363"/>
      <c r="COW48" s="369">
        <f t="shared" ref="COW48" si="1230">COU48*1.01</f>
        <v>1375607486.2567005</v>
      </c>
      <c r="COX48" s="363"/>
      <c r="COY48" s="369">
        <f t="shared" ref="COY48" si="1231">COW48*1.01</f>
        <v>1389363561.1192675</v>
      </c>
      <c r="COZ48" s="363"/>
      <c r="CPA48" s="369">
        <f t="shared" ref="CPA48" si="1232">COY48*1.01</f>
        <v>1403257196.7304602</v>
      </c>
      <c r="CPB48" s="363"/>
      <c r="CPC48" s="369">
        <f t="shared" ref="CPC48" si="1233">CPA48*1.01</f>
        <v>1417289768.6977649</v>
      </c>
      <c r="CPD48" s="363"/>
      <c r="CPE48" s="369">
        <f t="shared" ref="CPE48" si="1234">CPC48*1.01</f>
        <v>1431462666.3847425</v>
      </c>
      <c r="CPF48" s="363"/>
      <c r="CPG48" s="369">
        <f t="shared" ref="CPG48" si="1235">CPE48*1.01</f>
        <v>1445777293.0485899</v>
      </c>
      <c r="CPH48" s="363"/>
      <c r="CPI48" s="369">
        <f t="shared" ref="CPI48" si="1236">CPG48*1.01</f>
        <v>1460235065.9790759</v>
      </c>
      <c r="CPJ48" s="363"/>
      <c r="CPK48" s="369">
        <f t="shared" ref="CPK48" si="1237">CPI48*1.01</f>
        <v>1474837416.6388667</v>
      </c>
      <c r="CPL48" s="363"/>
      <c r="CPM48" s="369">
        <f t="shared" ref="CPM48" si="1238">CPK48*1.01</f>
        <v>1489585790.8052554</v>
      </c>
      <c r="CPN48" s="363"/>
      <c r="CPO48" s="369">
        <f t="shared" ref="CPO48" si="1239">CPM48*1.01</f>
        <v>1504481648.7133081</v>
      </c>
      <c r="CPP48" s="363"/>
      <c r="CPQ48" s="369">
        <f t="shared" ref="CPQ48" si="1240">CPO48*1.01</f>
        <v>1519526465.2004411</v>
      </c>
      <c r="CPR48" s="363"/>
      <c r="CPS48" s="369">
        <f t="shared" ref="CPS48" si="1241">CPQ48*1.01</f>
        <v>1534721729.8524456</v>
      </c>
      <c r="CPT48" s="363"/>
      <c r="CPU48" s="369">
        <f t="shared" ref="CPU48" si="1242">CPS48*1.01</f>
        <v>1550068947.15097</v>
      </c>
      <c r="CPV48" s="363"/>
      <c r="CPW48" s="369">
        <f t="shared" ref="CPW48" si="1243">CPU48*1.01</f>
        <v>1565569636.6224797</v>
      </c>
      <c r="CPX48" s="363"/>
      <c r="CPY48" s="369">
        <f t="shared" ref="CPY48" si="1244">CPW48*1.01</f>
        <v>1581225332.9887044</v>
      </c>
      <c r="CPZ48" s="363"/>
      <c r="CQA48" s="369">
        <f t="shared" ref="CQA48" si="1245">CPY48*1.01</f>
        <v>1597037586.3185916</v>
      </c>
      <c r="CQB48" s="363"/>
      <c r="CQC48" s="369">
        <f t="shared" ref="CQC48" si="1246">CQA48*1.01</f>
        <v>1613007962.1817775</v>
      </c>
      <c r="CQD48" s="363"/>
      <c r="CQE48" s="369">
        <f t="shared" ref="CQE48" si="1247">CQC48*1.01</f>
        <v>1629138041.8035953</v>
      </c>
      <c r="CQF48" s="363"/>
      <c r="CQG48" s="369">
        <f t="shared" ref="CQG48" si="1248">CQE48*1.01</f>
        <v>1645429422.2216313</v>
      </c>
      <c r="CQH48" s="363"/>
      <c r="CQI48" s="369">
        <f t="shared" ref="CQI48" si="1249">CQG48*1.01</f>
        <v>1661883716.4438477</v>
      </c>
      <c r="CQJ48" s="363"/>
      <c r="CQK48" s="369">
        <f t="shared" ref="CQK48" si="1250">CQI48*1.01</f>
        <v>1678502553.6082861</v>
      </c>
      <c r="CQL48" s="363"/>
      <c r="CQM48" s="369">
        <f t="shared" ref="CQM48" si="1251">CQK48*1.01</f>
        <v>1695287579.1443691</v>
      </c>
      <c r="CQN48" s="363"/>
      <c r="CQO48" s="369">
        <f t="shared" ref="CQO48" si="1252">CQM48*1.01</f>
        <v>1712240454.935813</v>
      </c>
      <c r="CQP48" s="363"/>
      <c r="CQQ48" s="369">
        <f t="shared" ref="CQQ48" si="1253">CQO48*1.01</f>
        <v>1729362859.4851711</v>
      </c>
      <c r="CQR48" s="363"/>
      <c r="CQS48" s="369">
        <f t="shared" ref="CQS48" si="1254">CQQ48*1.01</f>
        <v>1746656488.0800228</v>
      </c>
      <c r="CQT48" s="363"/>
      <c r="CQU48" s="369">
        <f t="shared" ref="CQU48" si="1255">CQS48*1.01</f>
        <v>1764123052.9608231</v>
      </c>
      <c r="CQV48" s="363"/>
      <c r="CQW48" s="369">
        <f t="shared" ref="CQW48" si="1256">CQU48*1.01</f>
        <v>1781764283.4904313</v>
      </c>
      <c r="CQX48" s="363"/>
      <c r="CQY48" s="369">
        <f t="shared" ref="CQY48" si="1257">CQW48*1.01</f>
        <v>1799581926.3253357</v>
      </c>
      <c r="CQZ48" s="363"/>
      <c r="CRA48" s="369">
        <f t="shared" ref="CRA48" si="1258">CQY48*1.01</f>
        <v>1817577745.5885892</v>
      </c>
      <c r="CRB48" s="363"/>
      <c r="CRC48" s="369">
        <f t="shared" ref="CRC48" si="1259">CRA48*1.01</f>
        <v>1835753523.0444751</v>
      </c>
      <c r="CRD48" s="363"/>
      <c r="CRE48" s="369">
        <f t="shared" ref="CRE48" si="1260">CRC48*1.01</f>
        <v>1854111058.2749197</v>
      </c>
      <c r="CRF48" s="363"/>
      <c r="CRG48" s="369">
        <f t="shared" ref="CRG48" si="1261">CRE48*1.01</f>
        <v>1872652168.8576689</v>
      </c>
      <c r="CRH48" s="363"/>
      <c r="CRI48" s="369">
        <f t="shared" ref="CRI48" si="1262">CRG48*1.01</f>
        <v>1891378690.5462456</v>
      </c>
      <c r="CRJ48" s="363"/>
      <c r="CRK48" s="369">
        <f t="shared" ref="CRK48" si="1263">CRI48*1.01</f>
        <v>1910292477.4517081</v>
      </c>
      <c r="CRL48" s="363"/>
      <c r="CRM48" s="369">
        <f t="shared" ref="CRM48" si="1264">CRK48*1.01</f>
        <v>1929395402.2262251</v>
      </c>
      <c r="CRN48" s="363"/>
      <c r="CRO48" s="369">
        <f t="shared" ref="CRO48" si="1265">CRM48*1.01</f>
        <v>1948689356.2484875</v>
      </c>
      <c r="CRP48" s="363"/>
      <c r="CRQ48" s="369">
        <f t="shared" ref="CRQ48" si="1266">CRO48*1.01</f>
        <v>1968176249.8109725</v>
      </c>
      <c r="CRR48" s="363"/>
      <c r="CRS48" s="369">
        <f t="shared" ref="CRS48" si="1267">CRQ48*1.01</f>
        <v>1987858012.3090823</v>
      </c>
      <c r="CRT48" s="363"/>
      <c r="CRU48" s="369">
        <f t="shared" ref="CRU48" si="1268">CRS48*1.01</f>
        <v>2007736592.432173</v>
      </c>
      <c r="CRV48" s="363"/>
      <c r="CRW48" s="369">
        <f t="shared" ref="CRW48" si="1269">CRU48*1.01</f>
        <v>2027813958.3564947</v>
      </c>
      <c r="CRX48" s="363"/>
      <c r="CRY48" s="369">
        <f t="shared" ref="CRY48" si="1270">CRW48*1.01</f>
        <v>2048092097.9400597</v>
      </c>
      <c r="CRZ48" s="363"/>
      <c r="CSA48" s="369">
        <f t="shared" ref="CSA48" si="1271">CRY48*1.01</f>
        <v>2068573018.9194603</v>
      </c>
      <c r="CSB48" s="363"/>
      <c r="CSC48" s="369">
        <f t="shared" ref="CSC48" si="1272">CSA48*1.01</f>
        <v>2089258749.108655</v>
      </c>
      <c r="CSD48" s="363"/>
      <c r="CSE48" s="369">
        <f t="shared" ref="CSE48" si="1273">CSC48*1.01</f>
        <v>2110151336.5997415</v>
      </c>
      <c r="CSF48" s="363"/>
      <c r="CSG48" s="369">
        <f t="shared" ref="CSG48" si="1274">CSE48*1.01</f>
        <v>2131252849.9657388</v>
      </c>
      <c r="CSH48" s="363"/>
      <c r="CSI48" s="369">
        <f t="shared" ref="CSI48" si="1275">CSG48*1.01</f>
        <v>2152565378.4653964</v>
      </c>
      <c r="CSJ48" s="363"/>
      <c r="CSK48" s="369">
        <f t="shared" ref="CSK48" si="1276">CSI48*1.01</f>
        <v>2174091032.2500505</v>
      </c>
      <c r="CSL48" s="363"/>
      <c r="CSM48" s="369">
        <f t="shared" ref="CSM48" si="1277">CSK48*1.01</f>
        <v>2195831942.5725513</v>
      </c>
      <c r="CSN48" s="363"/>
      <c r="CSO48" s="369">
        <f t="shared" ref="CSO48" si="1278">CSM48*1.01</f>
        <v>2217790261.9982767</v>
      </c>
      <c r="CSP48" s="363"/>
      <c r="CSQ48" s="369">
        <f t="shared" ref="CSQ48" si="1279">CSO48*1.01</f>
        <v>2239968164.6182594</v>
      </c>
      <c r="CSR48" s="363"/>
      <c r="CSS48" s="369">
        <f t="shared" ref="CSS48" si="1280">CSQ48*1.01</f>
        <v>2262367846.264442</v>
      </c>
      <c r="CST48" s="363"/>
      <c r="CSU48" s="369">
        <f t="shared" ref="CSU48" si="1281">CSS48*1.01</f>
        <v>2284991524.7270865</v>
      </c>
      <c r="CSV48" s="363"/>
      <c r="CSW48" s="369">
        <f t="shared" ref="CSW48" si="1282">CSU48*1.01</f>
        <v>2307841439.9743576</v>
      </c>
      <c r="CSX48" s="363"/>
      <c r="CSY48" s="369">
        <f t="shared" ref="CSY48" si="1283">CSW48*1.01</f>
        <v>2330919854.3741012</v>
      </c>
      <c r="CSZ48" s="363"/>
      <c r="CTA48" s="369">
        <f t="shared" ref="CTA48" si="1284">CSY48*1.01</f>
        <v>2354229052.9178424</v>
      </c>
      <c r="CTB48" s="363"/>
      <c r="CTC48" s="369">
        <f t="shared" ref="CTC48" si="1285">CTA48*1.01</f>
        <v>2377771343.447021</v>
      </c>
      <c r="CTD48" s="363"/>
      <c r="CTE48" s="369">
        <f t="shared" ref="CTE48" si="1286">CTC48*1.01</f>
        <v>2401549056.8814912</v>
      </c>
      <c r="CTF48" s="363"/>
      <c r="CTG48" s="369">
        <f t="shared" ref="CTG48" si="1287">CTE48*1.01</f>
        <v>2425564547.4503059</v>
      </c>
      <c r="CTH48" s="363"/>
      <c r="CTI48" s="369">
        <f t="shared" ref="CTI48" si="1288">CTG48*1.01</f>
        <v>2449820192.924809</v>
      </c>
      <c r="CTJ48" s="363"/>
      <c r="CTK48" s="369">
        <f t="shared" ref="CTK48" si="1289">CTI48*1.01</f>
        <v>2474318394.8540573</v>
      </c>
      <c r="CTL48" s="363"/>
      <c r="CTM48" s="369">
        <f t="shared" ref="CTM48" si="1290">CTK48*1.01</f>
        <v>2499061578.802598</v>
      </c>
      <c r="CTN48" s="363"/>
      <c r="CTO48" s="369">
        <f t="shared" ref="CTO48" si="1291">CTM48*1.01</f>
        <v>2524052194.5906239</v>
      </c>
      <c r="CTP48" s="363"/>
      <c r="CTQ48" s="369">
        <f t="shared" ref="CTQ48" si="1292">CTO48*1.01</f>
        <v>2549292716.53653</v>
      </c>
      <c r="CTR48" s="363"/>
      <c r="CTS48" s="369">
        <f t="shared" ref="CTS48" si="1293">CTQ48*1.01</f>
        <v>2574785643.7018952</v>
      </c>
      <c r="CTT48" s="363"/>
      <c r="CTU48" s="369">
        <f t="shared" ref="CTU48" si="1294">CTS48*1.01</f>
        <v>2600533500.1389141</v>
      </c>
      <c r="CTV48" s="363"/>
      <c r="CTW48" s="369">
        <f t="shared" ref="CTW48" si="1295">CTU48*1.01</f>
        <v>2626538835.1403031</v>
      </c>
      <c r="CTX48" s="363"/>
      <c r="CTY48" s="369">
        <f t="shared" ref="CTY48" si="1296">CTW48*1.01</f>
        <v>2652804223.4917064</v>
      </c>
      <c r="CTZ48" s="363"/>
      <c r="CUA48" s="369">
        <f t="shared" ref="CUA48" si="1297">CTY48*1.01</f>
        <v>2679332265.7266235</v>
      </c>
      <c r="CUB48" s="363"/>
      <c r="CUC48" s="369">
        <f t="shared" ref="CUC48" si="1298">CUA48*1.01</f>
        <v>2706125588.3838897</v>
      </c>
      <c r="CUD48" s="363"/>
      <c r="CUE48" s="369">
        <f t="shared" ref="CUE48" si="1299">CUC48*1.01</f>
        <v>2733186844.2677288</v>
      </c>
      <c r="CUF48" s="363"/>
      <c r="CUG48" s="369">
        <f t="shared" ref="CUG48" si="1300">CUE48*1.01</f>
        <v>2760518712.7104063</v>
      </c>
      <c r="CUH48" s="363"/>
      <c r="CUI48" s="369">
        <f t="shared" ref="CUI48" si="1301">CUG48*1.01</f>
        <v>2788123899.8375106</v>
      </c>
      <c r="CUJ48" s="363"/>
      <c r="CUK48" s="369">
        <f t="shared" ref="CUK48" si="1302">CUI48*1.01</f>
        <v>2816005138.8358855</v>
      </c>
      <c r="CUL48" s="363"/>
      <c r="CUM48" s="369">
        <f t="shared" ref="CUM48" si="1303">CUK48*1.01</f>
        <v>2844165190.2242446</v>
      </c>
      <c r="CUN48" s="363"/>
      <c r="CUO48" s="369">
        <f t="shared" ref="CUO48" si="1304">CUM48*1.01</f>
        <v>2872606842.1264873</v>
      </c>
      <c r="CUP48" s="363"/>
      <c r="CUQ48" s="369">
        <f t="shared" ref="CUQ48" si="1305">CUO48*1.01</f>
        <v>2901332910.5477524</v>
      </c>
      <c r="CUR48" s="363"/>
      <c r="CUS48" s="369">
        <f t="shared" ref="CUS48" si="1306">CUQ48*1.01</f>
        <v>2930346239.6532297</v>
      </c>
      <c r="CUT48" s="363"/>
      <c r="CUU48" s="369">
        <f t="shared" ref="CUU48" si="1307">CUS48*1.01</f>
        <v>2959649702.0497622</v>
      </c>
      <c r="CUV48" s="363"/>
      <c r="CUW48" s="369">
        <f t="shared" ref="CUW48" si="1308">CUU48*1.01</f>
        <v>2989246199.07026</v>
      </c>
      <c r="CUX48" s="363"/>
      <c r="CUY48" s="369">
        <f t="shared" ref="CUY48" si="1309">CUW48*1.01</f>
        <v>3019138661.0609627</v>
      </c>
      <c r="CUZ48" s="363"/>
      <c r="CVA48" s="369">
        <f t="shared" ref="CVA48" si="1310">CUY48*1.01</f>
        <v>3049330047.6715722</v>
      </c>
      <c r="CVB48" s="363"/>
      <c r="CVC48" s="369">
        <f t="shared" ref="CVC48" si="1311">CVA48*1.01</f>
        <v>3079823348.1482878</v>
      </c>
      <c r="CVD48" s="363"/>
      <c r="CVE48" s="369">
        <f t="shared" ref="CVE48" si="1312">CVC48*1.01</f>
        <v>3110621581.6297708</v>
      </c>
      <c r="CVF48" s="363"/>
      <c r="CVG48" s="369">
        <f t="shared" ref="CVG48" si="1313">CVE48*1.01</f>
        <v>3141727797.4460683</v>
      </c>
      <c r="CVH48" s="363"/>
      <c r="CVI48" s="369">
        <f t="shared" ref="CVI48" si="1314">CVG48*1.01</f>
        <v>3173145075.4205289</v>
      </c>
      <c r="CVJ48" s="363"/>
      <c r="CVK48" s="369">
        <f t="shared" ref="CVK48" si="1315">CVI48*1.01</f>
        <v>3204876526.1747341</v>
      </c>
      <c r="CVL48" s="363"/>
      <c r="CVM48" s="369">
        <f t="shared" ref="CVM48" si="1316">CVK48*1.01</f>
        <v>3236925291.4364815</v>
      </c>
      <c r="CVN48" s="363"/>
      <c r="CVO48" s="369">
        <f t="shared" ref="CVO48" si="1317">CVM48*1.01</f>
        <v>3269294544.3508463</v>
      </c>
      <c r="CVP48" s="363"/>
      <c r="CVQ48" s="369">
        <f t="shared" ref="CVQ48" si="1318">CVO48*1.01</f>
        <v>3301987489.7943549</v>
      </c>
      <c r="CVR48" s="363"/>
      <c r="CVS48" s="369">
        <f t="shared" ref="CVS48" si="1319">CVQ48*1.01</f>
        <v>3335007364.6922984</v>
      </c>
      <c r="CVT48" s="363"/>
      <c r="CVU48" s="369">
        <f t="shared" ref="CVU48" si="1320">CVS48*1.01</f>
        <v>3368357438.3392215</v>
      </c>
      <c r="CVV48" s="363"/>
      <c r="CVW48" s="369">
        <f t="shared" ref="CVW48" si="1321">CVU48*1.01</f>
        <v>3402041012.7226138</v>
      </c>
      <c r="CVX48" s="363"/>
      <c r="CVY48" s="369">
        <f t="shared" ref="CVY48" si="1322">CVW48*1.01</f>
        <v>3436061422.8498402</v>
      </c>
      <c r="CVZ48" s="363"/>
      <c r="CWA48" s="369">
        <f t="shared" ref="CWA48" si="1323">CVY48*1.01</f>
        <v>3470422037.0783386</v>
      </c>
      <c r="CWB48" s="363"/>
      <c r="CWC48" s="369">
        <f t="shared" ref="CWC48" si="1324">CWA48*1.01</f>
        <v>3505126257.449122</v>
      </c>
      <c r="CWD48" s="363"/>
      <c r="CWE48" s="369">
        <f t="shared" ref="CWE48" si="1325">CWC48*1.01</f>
        <v>3540177520.023613</v>
      </c>
      <c r="CWF48" s="363"/>
      <c r="CWG48" s="369">
        <f t="shared" ref="CWG48" si="1326">CWE48*1.01</f>
        <v>3575579295.2238493</v>
      </c>
      <c r="CWH48" s="363"/>
      <c r="CWI48" s="369">
        <f t="shared" ref="CWI48" si="1327">CWG48*1.01</f>
        <v>3611335088.1760879</v>
      </c>
      <c r="CWJ48" s="363"/>
      <c r="CWK48" s="369">
        <f t="shared" ref="CWK48" si="1328">CWI48*1.01</f>
        <v>3647448439.0578489</v>
      </c>
      <c r="CWL48" s="363"/>
      <c r="CWM48" s="369">
        <f t="shared" ref="CWM48" si="1329">CWK48*1.01</f>
        <v>3683922923.4484277</v>
      </c>
      <c r="CWN48" s="363"/>
      <c r="CWO48" s="369">
        <f t="shared" ref="CWO48" si="1330">CWM48*1.01</f>
        <v>3720762152.6829119</v>
      </c>
      <c r="CWP48" s="363"/>
      <c r="CWQ48" s="369">
        <f t="shared" ref="CWQ48" si="1331">CWO48*1.01</f>
        <v>3757969774.2097411</v>
      </c>
      <c r="CWR48" s="363"/>
      <c r="CWS48" s="369">
        <f t="shared" ref="CWS48" si="1332">CWQ48*1.01</f>
        <v>3795549471.9518385</v>
      </c>
      <c r="CWT48" s="363"/>
      <c r="CWU48" s="369">
        <f t="shared" ref="CWU48" si="1333">CWS48*1.01</f>
        <v>3833504966.6713567</v>
      </c>
      <c r="CWV48" s="363"/>
      <c r="CWW48" s="369">
        <f t="shared" ref="CWW48" si="1334">CWU48*1.01</f>
        <v>3871840016.3380704</v>
      </c>
      <c r="CWX48" s="363"/>
      <c r="CWY48" s="369">
        <f t="shared" ref="CWY48" si="1335">CWW48*1.01</f>
        <v>3910558416.501451</v>
      </c>
      <c r="CWZ48" s="363"/>
      <c r="CXA48" s="369">
        <f t="shared" ref="CXA48" si="1336">CWY48*1.01</f>
        <v>3949664000.6664658</v>
      </c>
      <c r="CXB48" s="363"/>
      <c r="CXC48" s="369">
        <f t="shared" ref="CXC48" si="1337">CXA48*1.01</f>
        <v>3989160640.6731305</v>
      </c>
      <c r="CXD48" s="363"/>
      <c r="CXE48" s="369">
        <f t="shared" ref="CXE48" si="1338">CXC48*1.01</f>
        <v>4029052247.0798616</v>
      </c>
      <c r="CXF48" s="363"/>
      <c r="CXG48" s="369">
        <f t="shared" ref="CXG48" si="1339">CXE48*1.01</f>
        <v>4069342769.5506601</v>
      </c>
      <c r="CXH48" s="363"/>
      <c r="CXI48" s="369">
        <f t="shared" ref="CXI48" si="1340">CXG48*1.01</f>
        <v>4110036197.2461667</v>
      </c>
      <c r="CXJ48" s="363"/>
      <c r="CXK48" s="369">
        <f t="shared" ref="CXK48" si="1341">CXI48*1.01</f>
        <v>4151136559.2186284</v>
      </c>
      <c r="CXL48" s="363"/>
      <c r="CXM48" s="369">
        <f t="shared" ref="CXM48" si="1342">CXK48*1.01</f>
        <v>4192647924.8108149</v>
      </c>
      <c r="CXN48" s="363"/>
      <c r="CXO48" s="369">
        <f t="shared" ref="CXO48" si="1343">CXM48*1.01</f>
        <v>4234574404.0589232</v>
      </c>
      <c r="CXP48" s="363"/>
      <c r="CXQ48" s="369">
        <f t="shared" ref="CXQ48" si="1344">CXO48*1.01</f>
        <v>4276920148.0995126</v>
      </c>
      <c r="CXR48" s="363"/>
      <c r="CXS48" s="369">
        <f t="shared" ref="CXS48" si="1345">CXQ48*1.01</f>
        <v>4319689349.5805073</v>
      </c>
      <c r="CXT48" s="363"/>
      <c r="CXU48" s="369">
        <f t="shared" ref="CXU48" si="1346">CXS48*1.01</f>
        <v>4362886243.0763121</v>
      </c>
      <c r="CXV48" s="363"/>
      <c r="CXW48" s="369">
        <f t="shared" ref="CXW48" si="1347">CXU48*1.01</f>
        <v>4406515105.5070753</v>
      </c>
      <c r="CXX48" s="363"/>
      <c r="CXY48" s="369">
        <f t="shared" ref="CXY48" si="1348">CXW48*1.01</f>
        <v>4450580256.5621462</v>
      </c>
      <c r="CXZ48" s="363"/>
      <c r="CYA48" s="369">
        <f t="shared" ref="CYA48" si="1349">CXY48*1.01</f>
        <v>4495086059.1277676</v>
      </c>
      <c r="CYB48" s="363"/>
      <c r="CYC48" s="369">
        <f t="shared" ref="CYC48" si="1350">CYA48*1.01</f>
        <v>4540036919.7190456</v>
      </c>
      <c r="CYD48" s="363"/>
      <c r="CYE48" s="369">
        <f t="shared" ref="CYE48" si="1351">CYC48*1.01</f>
        <v>4585437288.9162359</v>
      </c>
      <c r="CYF48" s="363"/>
      <c r="CYG48" s="369">
        <f t="shared" ref="CYG48" si="1352">CYE48*1.01</f>
        <v>4631291661.805398</v>
      </c>
      <c r="CYH48" s="363"/>
      <c r="CYI48" s="369">
        <f t="shared" ref="CYI48" si="1353">CYG48*1.01</f>
        <v>4677604578.4234524</v>
      </c>
      <c r="CYJ48" s="363"/>
      <c r="CYK48" s="369">
        <f t="shared" ref="CYK48" si="1354">CYI48*1.01</f>
        <v>4724380624.2076874</v>
      </c>
      <c r="CYL48" s="363"/>
      <c r="CYM48" s="369">
        <f t="shared" ref="CYM48" si="1355">CYK48*1.01</f>
        <v>4771624430.4497643</v>
      </c>
      <c r="CYN48" s="363"/>
      <c r="CYO48" s="369">
        <f t="shared" ref="CYO48" si="1356">CYM48*1.01</f>
        <v>4819340674.754262</v>
      </c>
      <c r="CYP48" s="363"/>
      <c r="CYQ48" s="369">
        <f t="shared" ref="CYQ48" si="1357">CYO48*1.01</f>
        <v>4867534081.5018044</v>
      </c>
      <c r="CYR48" s="363"/>
      <c r="CYS48" s="369">
        <f t="shared" ref="CYS48" si="1358">CYQ48*1.01</f>
        <v>4916209422.3168221</v>
      </c>
      <c r="CYT48" s="363"/>
      <c r="CYU48" s="369">
        <f t="shared" ref="CYU48" si="1359">CYS48*1.01</f>
        <v>4965371516.5399904</v>
      </c>
      <c r="CYV48" s="363"/>
      <c r="CYW48" s="369">
        <f t="shared" ref="CYW48" si="1360">CYU48*1.01</f>
        <v>5015025231.70539</v>
      </c>
      <c r="CYX48" s="363"/>
      <c r="CYY48" s="369">
        <f t="shared" ref="CYY48" si="1361">CYW48*1.01</f>
        <v>5065175484.0224438</v>
      </c>
      <c r="CYZ48" s="363"/>
      <c r="CZA48" s="369">
        <f t="shared" ref="CZA48" si="1362">CYY48*1.01</f>
        <v>5115827238.862668</v>
      </c>
      <c r="CZB48" s="363"/>
      <c r="CZC48" s="369">
        <f t="shared" ref="CZC48" si="1363">CZA48*1.01</f>
        <v>5166985511.2512951</v>
      </c>
      <c r="CZD48" s="363"/>
      <c r="CZE48" s="369">
        <f t="shared" ref="CZE48" si="1364">CZC48*1.01</f>
        <v>5218655366.3638077</v>
      </c>
      <c r="CZF48" s="363"/>
      <c r="CZG48" s="369">
        <f t="shared" ref="CZG48" si="1365">CZE48*1.01</f>
        <v>5270841920.0274458</v>
      </c>
      <c r="CZH48" s="363"/>
      <c r="CZI48" s="369">
        <f t="shared" ref="CZI48" si="1366">CZG48*1.01</f>
        <v>5323550339.2277203</v>
      </c>
      <c r="CZJ48" s="363"/>
      <c r="CZK48" s="369">
        <f t="shared" ref="CZK48" si="1367">CZI48*1.01</f>
        <v>5376785842.619998</v>
      </c>
      <c r="CZL48" s="363"/>
      <c r="CZM48" s="369">
        <f t="shared" ref="CZM48" si="1368">CZK48*1.01</f>
        <v>5430553701.0461979</v>
      </c>
      <c r="CZN48" s="363"/>
      <c r="CZO48" s="369">
        <f t="shared" ref="CZO48" si="1369">CZM48*1.01</f>
        <v>5484859238.0566597</v>
      </c>
      <c r="CZP48" s="363"/>
      <c r="CZQ48" s="369">
        <f t="shared" ref="CZQ48" si="1370">CZO48*1.01</f>
        <v>5539707830.4372263</v>
      </c>
      <c r="CZR48" s="363"/>
      <c r="CZS48" s="369">
        <f t="shared" ref="CZS48" si="1371">CZQ48*1.01</f>
        <v>5595104908.7415991</v>
      </c>
      <c r="CZT48" s="363"/>
      <c r="CZU48" s="369">
        <f t="shared" ref="CZU48" si="1372">CZS48*1.01</f>
        <v>5651055957.8290148</v>
      </c>
      <c r="CZV48" s="363"/>
      <c r="CZW48" s="369">
        <f t="shared" ref="CZW48" si="1373">CZU48*1.01</f>
        <v>5707566517.4073048</v>
      </c>
      <c r="CZX48" s="363"/>
      <c r="CZY48" s="369">
        <f t="shared" ref="CZY48" si="1374">CZW48*1.01</f>
        <v>5764642182.581378</v>
      </c>
      <c r="CZZ48" s="363"/>
      <c r="DAA48" s="369">
        <f t="shared" ref="DAA48" si="1375">CZY48*1.01</f>
        <v>5822288604.4071922</v>
      </c>
      <c r="DAB48" s="363"/>
      <c r="DAC48" s="369">
        <f t="shared" ref="DAC48" si="1376">DAA48*1.01</f>
        <v>5880511490.4512644</v>
      </c>
      <c r="DAD48" s="363"/>
      <c r="DAE48" s="369">
        <f t="shared" ref="DAE48" si="1377">DAC48*1.01</f>
        <v>5939316605.3557768</v>
      </c>
      <c r="DAF48" s="363"/>
      <c r="DAG48" s="369">
        <f t="shared" ref="DAG48" si="1378">DAE48*1.01</f>
        <v>5998709771.4093342</v>
      </c>
      <c r="DAH48" s="363"/>
      <c r="DAI48" s="369">
        <f t="shared" ref="DAI48" si="1379">DAG48*1.01</f>
        <v>6058696869.1234274</v>
      </c>
      <c r="DAJ48" s="363"/>
      <c r="DAK48" s="369">
        <f t="shared" ref="DAK48" si="1380">DAI48*1.01</f>
        <v>6119283837.814662</v>
      </c>
      <c r="DAL48" s="363"/>
      <c r="DAM48" s="369">
        <f t="shared" ref="DAM48" si="1381">DAK48*1.01</f>
        <v>6180476676.1928091</v>
      </c>
      <c r="DAN48" s="363"/>
      <c r="DAO48" s="369">
        <f t="shared" ref="DAO48" si="1382">DAM48*1.01</f>
        <v>6242281442.9547377</v>
      </c>
      <c r="DAP48" s="363"/>
      <c r="DAQ48" s="369">
        <f t="shared" ref="DAQ48" si="1383">DAO48*1.01</f>
        <v>6304704257.384285</v>
      </c>
      <c r="DAR48" s="363"/>
      <c r="DAS48" s="369">
        <f t="shared" ref="DAS48" si="1384">DAQ48*1.01</f>
        <v>6367751299.958128</v>
      </c>
      <c r="DAT48" s="363"/>
      <c r="DAU48" s="369">
        <f t="shared" ref="DAU48" si="1385">DAS48*1.01</f>
        <v>6431428812.9577093</v>
      </c>
      <c r="DAV48" s="363"/>
      <c r="DAW48" s="369">
        <f t="shared" ref="DAW48" si="1386">DAU48*1.01</f>
        <v>6495743101.087286</v>
      </c>
      <c r="DAX48" s="363"/>
      <c r="DAY48" s="369">
        <f t="shared" ref="DAY48" si="1387">DAW48*1.01</f>
        <v>6560700532.0981588</v>
      </c>
      <c r="DAZ48" s="363"/>
      <c r="DBA48" s="369">
        <f t="shared" ref="DBA48" si="1388">DAY48*1.01</f>
        <v>6626307537.4191408</v>
      </c>
      <c r="DBB48" s="363"/>
      <c r="DBC48" s="369">
        <f t="shared" ref="DBC48" si="1389">DBA48*1.01</f>
        <v>6692570612.7933321</v>
      </c>
      <c r="DBD48" s="363"/>
      <c r="DBE48" s="369">
        <f t="shared" ref="DBE48" si="1390">DBC48*1.01</f>
        <v>6759496318.9212656</v>
      </c>
      <c r="DBF48" s="363"/>
      <c r="DBG48" s="369">
        <f t="shared" ref="DBG48" si="1391">DBE48*1.01</f>
        <v>6827091282.1104784</v>
      </c>
      <c r="DBH48" s="363"/>
      <c r="DBI48" s="369">
        <f t="shared" ref="DBI48" si="1392">DBG48*1.01</f>
        <v>6895362194.9315834</v>
      </c>
      <c r="DBJ48" s="363"/>
      <c r="DBK48" s="369">
        <f t="shared" ref="DBK48" si="1393">DBI48*1.01</f>
        <v>6964315816.8808994</v>
      </c>
      <c r="DBL48" s="363"/>
      <c r="DBM48" s="369">
        <f t="shared" ref="DBM48" si="1394">DBK48*1.01</f>
        <v>7033958975.0497084</v>
      </c>
      <c r="DBN48" s="363"/>
      <c r="DBO48" s="369">
        <f t="shared" ref="DBO48" si="1395">DBM48*1.01</f>
        <v>7104298564.8002052</v>
      </c>
      <c r="DBP48" s="363"/>
      <c r="DBQ48" s="369">
        <f t="shared" ref="DBQ48" si="1396">DBO48*1.01</f>
        <v>7175341550.4482069</v>
      </c>
      <c r="DBR48" s="363"/>
      <c r="DBS48" s="369">
        <f t="shared" ref="DBS48" si="1397">DBQ48*1.01</f>
        <v>7247094965.9526892</v>
      </c>
      <c r="DBT48" s="363"/>
      <c r="DBU48" s="369">
        <f t="shared" ref="DBU48" si="1398">DBS48*1.01</f>
        <v>7319565915.612216</v>
      </c>
      <c r="DBV48" s="363"/>
      <c r="DBW48" s="369">
        <f t="shared" ref="DBW48" si="1399">DBU48*1.01</f>
        <v>7392761574.7683382</v>
      </c>
      <c r="DBX48" s="363"/>
      <c r="DBY48" s="369">
        <f t="shared" ref="DBY48" si="1400">DBW48*1.01</f>
        <v>7466689190.5160217</v>
      </c>
      <c r="DBZ48" s="363"/>
      <c r="DCA48" s="369">
        <f t="shared" ref="DCA48" si="1401">DBY48*1.01</f>
        <v>7541356082.4211817</v>
      </c>
      <c r="DCB48" s="363"/>
      <c r="DCC48" s="369">
        <f t="shared" ref="DCC48" si="1402">DCA48*1.01</f>
        <v>7616769643.2453938</v>
      </c>
      <c r="DCD48" s="363"/>
      <c r="DCE48" s="369">
        <f t="shared" ref="DCE48" si="1403">DCC48*1.01</f>
        <v>7692937339.6778479</v>
      </c>
      <c r="DCF48" s="363"/>
      <c r="DCG48" s="369">
        <f t="shared" ref="DCG48" si="1404">DCE48*1.01</f>
        <v>7769866713.074626</v>
      </c>
      <c r="DCH48" s="363"/>
      <c r="DCI48" s="369">
        <f t="shared" ref="DCI48" si="1405">DCG48*1.01</f>
        <v>7847565380.2053719</v>
      </c>
      <c r="DCJ48" s="363"/>
      <c r="DCK48" s="369">
        <f t="shared" ref="DCK48" si="1406">DCI48*1.01</f>
        <v>7926041034.0074253</v>
      </c>
      <c r="DCL48" s="363"/>
      <c r="DCM48" s="369">
        <f t="shared" ref="DCM48" si="1407">DCK48*1.01</f>
        <v>8005301444.3474998</v>
      </c>
      <c r="DCN48" s="363"/>
      <c r="DCO48" s="369">
        <f t="shared" ref="DCO48" si="1408">DCM48*1.01</f>
        <v>8085354458.7909746</v>
      </c>
      <c r="DCP48" s="363"/>
      <c r="DCQ48" s="369">
        <f t="shared" ref="DCQ48" si="1409">DCO48*1.01</f>
        <v>8166208003.3788843</v>
      </c>
      <c r="DCR48" s="363"/>
      <c r="DCS48" s="369">
        <f t="shared" ref="DCS48" si="1410">DCQ48*1.01</f>
        <v>8247870083.412673</v>
      </c>
      <c r="DCT48" s="363"/>
      <c r="DCU48" s="369">
        <f t="shared" ref="DCU48" si="1411">DCS48*1.01</f>
        <v>8330348784.2467995</v>
      </c>
      <c r="DCV48" s="363"/>
      <c r="DCW48" s="369">
        <f t="shared" ref="DCW48" si="1412">DCU48*1.01</f>
        <v>8413652272.0892677</v>
      </c>
      <c r="DCX48" s="363"/>
      <c r="DCY48" s="369">
        <f t="shared" ref="DCY48" si="1413">DCW48*1.01</f>
        <v>8497788794.8101606</v>
      </c>
      <c r="DCZ48" s="363"/>
      <c r="DDA48" s="369">
        <f t="shared" ref="DDA48" si="1414">DCY48*1.01</f>
        <v>8582766682.7582626</v>
      </c>
      <c r="DDB48" s="363"/>
      <c r="DDC48" s="369">
        <f t="shared" ref="DDC48" si="1415">DDA48*1.01</f>
        <v>8668594349.5858459</v>
      </c>
      <c r="DDD48" s="363"/>
      <c r="DDE48" s="369">
        <f t="shared" ref="DDE48" si="1416">DDC48*1.01</f>
        <v>8755280293.0817051</v>
      </c>
      <c r="DDF48" s="363"/>
      <c r="DDG48" s="369">
        <f t="shared" ref="DDG48" si="1417">DDE48*1.01</f>
        <v>8842833096.0125217</v>
      </c>
      <c r="DDH48" s="363"/>
      <c r="DDI48" s="369">
        <f t="shared" ref="DDI48" si="1418">DDG48*1.01</f>
        <v>8931261426.9726467</v>
      </c>
      <c r="DDJ48" s="363"/>
      <c r="DDK48" s="369">
        <f t="shared" ref="DDK48" si="1419">DDI48*1.01</f>
        <v>9020574041.2423725</v>
      </c>
      <c r="DDL48" s="363"/>
      <c r="DDM48" s="369">
        <f t="shared" ref="DDM48" si="1420">DDK48*1.01</f>
        <v>9110779781.6547966</v>
      </c>
      <c r="DDN48" s="363"/>
      <c r="DDO48" s="369">
        <f t="shared" ref="DDO48" si="1421">DDM48*1.01</f>
        <v>9201887579.471344</v>
      </c>
      <c r="DDP48" s="363"/>
      <c r="DDQ48" s="369">
        <f t="shared" ref="DDQ48" si="1422">DDO48*1.01</f>
        <v>9293906455.266058</v>
      </c>
      <c r="DDR48" s="363"/>
      <c r="DDS48" s="369">
        <f t="shared" ref="DDS48" si="1423">DDQ48*1.01</f>
        <v>9386845519.818718</v>
      </c>
      <c r="DDT48" s="363"/>
      <c r="DDU48" s="369">
        <f t="shared" ref="DDU48" si="1424">DDS48*1.01</f>
        <v>9480713975.0169048</v>
      </c>
      <c r="DDV48" s="363"/>
      <c r="DDW48" s="369">
        <f t="shared" ref="DDW48" si="1425">DDU48*1.01</f>
        <v>9575521114.7670746</v>
      </c>
      <c r="DDX48" s="363"/>
      <c r="DDY48" s="369">
        <f t="shared" ref="DDY48" si="1426">DDW48*1.01</f>
        <v>9671276325.9147453</v>
      </c>
      <c r="DDZ48" s="363"/>
      <c r="DEA48" s="369">
        <f t="shared" ref="DEA48" si="1427">DDY48*1.01</f>
        <v>9767989089.173893</v>
      </c>
      <c r="DEB48" s="363"/>
      <c r="DEC48" s="369">
        <f t="shared" ref="DEC48" si="1428">DEA48*1.01</f>
        <v>9865668980.0656319</v>
      </c>
      <c r="DED48" s="363"/>
      <c r="DEE48" s="369">
        <f t="shared" ref="DEE48" si="1429">DEC48*1.01</f>
        <v>9964325669.8662891</v>
      </c>
      <c r="DEF48" s="363"/>
      <c r="DEG48" s="369">
        <f t="shared" ref="DEG48" si="1430">DEE48*1.01</f>
        <v>10063968926.564953</v>
      </c>
      <c r="DEH48" s="363"/>
      <c r="DEI48" s="369">
        <f t="shared" ref="DEI48" si="1431">DEG48*1.01</f>
        <v>10164608615.830603</v>
      </c>
      <c r="DEJ48" s="363"/>
      <c r="DEK48" s="369">
        <f t="shared" ref="DEK48" si="1432">DEI48*1.01</f>
        <v>10266254701.988909</v>
      </c>
      <c r="DEL48" s="363"/>
      <c r="DEM48" s="369">
        <f t="shared" ref="DEM48" si="1433">DEK48*1.01</f>
        <v>10368917249.008799</v>
      </c>
      <c r="DEN48" s="363"/>
      <c r="DEO48" s="369">
        <f t="shared" ref="DEO48" si="1434">DEM48*1.01</f>
        <v>10472606421.498886</v>
      </c>
      <c r="DEP48" s="363"/>
      <c r="DEQ48" s="369">
        <f t="shared" ref="DEQ48" si="1435">DEO48*1.01</f>
        <v>10577332485.713875</v>
      </c>
      <c r="DER48" s="363"/>
      <c r="DES48" s="369">
        <f t="shared" ref="DES48" si="1436">DEQ48*1.01</f>
        <v>10683105810.571014</v>
      </c>
      <c r="DET48" s="363"/>
      <c r="DEU48" s="369">
        <f t="shared" ref="DEU48" si="1437">DES48*1.01</f>
        <v>10789936868.676725</v>
      </c>
      <c r="DEV48" s="363"/>
      <c r="DEW48" s="369">
        <f t="shared" ref="DEW48" si="1438">DEU48*1.01</f>
        <v>10897836237.363493</v>
      </c>
      <c r="DEX48" s="363"/>
      <c r="DEY48" s="369">
        <f t="shared" ref="DEY48" si="1439">DEW48*1.01</f>
        <v>11006814599.737127</v>
      </c>
      <c r="DEZ48" s="363"/>
      <c r="DFA48" s="369">
        <f t="shared" ref="DFA48" si="1440">DEY48*1.01</f>
        <v>11116882745.734499</v>
      </c>
      <c r="DFB48" s="363"/>
      <c r="DFC48" s="369">
        <f t="shared" ref="DFC48" si="1441">DFA48*1.01</f>
        <v>11228051573.191845</v>
      </c>
      <c r="DFD48" s="363"/>
      <c r="DFE48" s="369">
        <f t="shared" ref="DFE48" si="1442">DFC48*1.01</f>
        <v>11340332088.923763</v>
      </c>
      <c r="DFF48" s="363"/>
      <c r="DFG48" s="369">
        <f t="shared" ref="DFG48" si="1443">DFE48*1.01</f>
        <v>11453735409.813002</v>
      </c>
      <c r="DFH48" s="363"/>
      <c r="DFI48" s="369">
        <f t="shared" ref="DFI48" si="1444">DFG48*1.01</f>
        <v>11568272763.911131</v>
      </c>
      <c r="DFJ48" s="363"/>
      <c r="DFK48" s="369">
        <f t="shared" ref="DFK48" si="1445">DFI48*1.01</f>
        <v>11683955491.550241</v>
      </c>
      <c r="DFL48" s="363"/>
      <c r="DFM48" s="369">
        <f t="shared" ref="DFM48" si="1446">DFK48*1.01</f>
        <v>11800795046.465744</v>
      </c>
      <c r="DFN48" s="363"/>
      <c r="DFO48" s="369">
        <f t="shared" ref="DFO48" si="1447">DFM48*1.01</f>
        <v>11918802996.930401</v>
      </c>
      <c r="DFP48" s="363"/>
      <c r="DFQ48" s="369">
        <f t="shared" ref="DFQ48" si="1448">DFO48*1.01</f>
        <v>12037991026.899706</v>
      </c>
      <c r="DFR48" s="363"/>
      <c r="DFS48" s="369">
        <f t="shared" ref="DFS48" si="1449">DFQ48*1.01</f>
        <v>12158370937.168703</v>
      </c>
      <c r="DFT48" s="363"/>
      <c r="DFU48" s="369">
        <f t="shared" ref="DFU48" si="1450">DFS48*1.01</f>
        <v>12279954646.54039</v>
      </c>
      <c r="DFV48" s="363"/>
      <c r="DFW48" s="369">
        <f t="shared" ref="DFW48" si="1451">DFU48*1.01</f>
        <v>12402754193.005795</v>
      </c>
      <c r="DFX48" s="363"/>
      <c r="DFY48" s="369">
        <f t="shared" ref="DFY48" si="1452">DFW48*1.01</f>
        <v>12526781734.935852</v>
      </c>
      <c r="DFZ48" s="363"/>
      <c r="DGA48" s="369">
        <f t="shared" ref="DGA48" si="1453">DFY48*1.01</f>
        <v>12652049552.285212</v>
      </c>
      <c r="DGB48" s="363"/>
      <c r="DGC48" s="369">
        <f t="shared" ref="DGC48" si="1454">DGA48*1.01</f>
        <v>12778570047.808064</v>
      </c>
      <c r="DGD48" s="363"/>
      <c r="DGE48" s="369">
        <f t="shared" ref="DGE48" si="1455">DGC48*1.01</f>
        <v>12906355748.286144</v>
      </c>
      <c r="DGF48" s="363"/>
      <c r="DGG48" s="369">
        <f t="shared" ref="DGG48" si="1456">DGE48*1.01</f>
        <v>13035419305.769007</v>
      </c>
      <c r="DGH48" s="363"/>
      <c r="DGI48" s="369">
        <f t="shared" ref="DGI48" si="1457">DGG48*1.01</f>
        <v>13165773498.826696</v>
      </c>
      <c r="DGJ48" s="363"/>
      <c r="DGK48" s="369">
        <f t="shared" ref="DGK48" si="1458">DGI48*1.01</f>
        <v>13297431233.814964</v>
      </c>
      <c r="DGL48" s="363"/>
      <c r="DGM48" s="369">
        <f t="shared" ref="DGM48" si="1459">DGK48*1.01</f>
        <v>13430405546.153114</v>
      </c>
      <c r="DGN48" s="363"/>
      <c r="DGO48" s="369">
        <f t="shared" ref="DGO48" si="1460">DGM48*1.01</f>
        <v>13564709601.614645</v>
      </c>
      <c r="DGP48" s="363"/>
      <c r="DGQ48" s="369">
        <f t="shared" ref="DGQ48" si="1461">DGO48*1.01</f>
        <v>13700356697.630791</v>
      </c>
      <c r="DGR48" s="363"/>
      <c r="DGS48" s="369">
        <f t="shared" ref="DGS48" si="1462">DGQ48*1.01</f>
        <v>13837360264.6071</v>
      </c>
      <c r="DGT48" s="363"/>
      <c r="DGU48" s="369">
        <f t="shared" ref="DGU48" si="1463">DGS48*1.01</f>
        <v>13975733867.25317</v>
      </c>
      <c r="DGV48" s="363"/>
      <c r="DGW48" s="369">
        <f t="shared" ref="DGW48" si="1464">DGU48*1.01</f>
        <v>14115491205.925701</v>
      </c>
      <c r="DGX48" s="363"/>
      <c r="DGY48" s="369">
        <f t="shared" ref="DGY48" si="1465">DGW48*1.01</f>
        <v>14256646117.984959</v>
      </c>
      <c r="DGZ48" s="363"/>
      <c r="DHA48" s="369">
        <f t="shared" ref="DHA48" si="1466">DGY48*1.01</f>
        <v>14399212579.164808</v>
      </c>
      <c r="DHB48" s="363"/>
      <c r="DHC48" s="369">
        <f t="shared" ref="DHC48" si="1467">DHA48*1.01</f>
        <v>14543204704.956457</v>
      </c>
      <c r="DHD48" s="363"/>
      <c r="DHE48" s="369">
        <f t="shared" ref="DHE48" si="1468">DHC48*1.01</f>
        <v>14688636752.006021</v>
      </c>
      <c r="DHF48" s="363"/>
      <c r="DHG48" s="369">
        <f t="shared" ref="DHG48" si="1469">DHE48*1.01</f>
        <v>14835523119.526081</v>
      </c>
      <c r="DHH48" s="363"/>
      <c r="DHI48" s="369">
        <f t="shared" ref="DHI48" si="1470">DHG48*1.01</f>
        <v>14983878350.721342</v>
      </c>
      <c r="DHJ48" s="363"/>
      <c r="DHK48" s="369">
        <f t="shared" ref="DHK48" si="1471">DHI48*1.01</f>
        <v>15133717134.228556</v>
      </c>
      <c r="DHL48" s="363"/>
      <c r="DHM48" s="369">
        <f t="shared" ref="DHM48" si="1472">DHK48*1.01</f>
        <v>15285054305.570841</v>
      </c>
      <c r="DHN48" s="363"/>
      <c r="DHO48" s="369">
        <f t="shared" ref="DHO48" si="1473">DHM48*1.01</f>
        <v>15437904848.626549</v>
      </c>
      <c r="DHP48" s="363"/>
      <c r="DHQ48" s="369">
        <f t="shared" ref="DHQ48" si="1474">DHO48*1.01</f>
        <v>15592283897.112814</v>
      </c>
      <c r="DHR48" s="363"/>
      <c r="DHS48" s="369">
        <f t="shared" ref="DHS48" si="1475">DHQ48*1.01</f>
        <v>15748206736.083942</v>
      </c>
      <c r="DHT48" s="363"/>
      <c r="DHU48" s="369">
        <f t="shared" ref="DHU48" si="1476">DHS48*1.01</f>
        <v>15905688803.444782</v>
      </c>
      <c r="DHV48" s="363"/>
      <c r="DHW48" s="369">
        <f t="shared" ref="DHW48" si="1477">DHU48*1.01</f>
        <v>16064745691.479231</v>
      </c>
      <c r="DHX48" s="363"/>
      <c r="DHY48" s="369">
        <f t="shared" ref="DHY48" si="1478">DHW48*1.01</f>
        <v>16225393148.394024</v>
      </c>
      <c r="DHZ48" s="363"/>
      <c r="DIA48" s="369">
        <f t="shared" ref="DIA48" si="1479">DHY48*1.01</f>
        <v>16387647079.877964</v>
      </c>
      <c r="DIB48" s="363"/>
      <c r="DIC48" s="369">
        <f t="shared" ref="DIC48" si="1480">DIA48*1.01</f>
        <v>16551523550.676744</v>
      </c>
      <c r="DID48" s="363"/>
      <c r="DIE48" s="369">
        <f t="shared" ref="DIE48" si="1481">DIC48*1.01</f>
        <v>16717038786.183512</v>
      </c>
      <c r="DIF48" s="363"/>
      <c r="DIG48" s="369">
        <f t="shared" ref="DIG48" si="1482">DIE48*1.01</f>
        <v>16884209174.045347</v>
      </c>
      <c r="DIH48" s="363"/>
      <c r="DII48" s="369">
        <f t="shared" ref="DII48" si="1483">DIG48*1.01</f>
        <v>17053051265.785801</v>
      </c>
      <c r="DIJ48" s="363"/>
      <c r="DIK48" s="369">
        <f t="shared" ref="DIK48" si="1484">DII48*1.01</f>
        <v>17223581778.443661</v>
      </c>
      <c r="DIL48" s="363"/>
      <c r="DIM48" s="369">
        <f t="shared" ref="DIM48" si="1485">DIK48*1.01</f>
        <v>17395817596.228096</v>
      </c>
      <c r="DIN48" s="363"/>
      <c r="DIO48" s="369">
        <f t="shared" ref="DIO48" si="1486">DIM48*1.01</f>
        <v>17569775772.190376</v>
      </c>
      <c r="DIP48" s="363"/>
      <c r="DIQ48" s="369">
        <f t="shared" ref="DIQ48" si="1487">DIO48*1.01</f>
        <v>17745473529.912281</v>
      </c>
      <c r="DIR48" s="363"/>
      <c r="DIS48" s="369">
        <f t="shared" ref="DIS48" si="1488">DIQ48*1.01</f>
        <v>17922928265.211403</v>
      </c>
      <c r="DIT48" s="363"/>
      <c r="DIU48" s="369">
        <f t="shared" ref="DIU48" si="1489">DIS48*1.01</f>
        <v>18102157547.863518</v>
      </c>
      <c r="DIV48" s="363"/>
      <c r="DIW48" s="369">
        <f t="shared" ref="DIW48" si="1490">DIU48*1.01</f>
        <v>18283179123.342152</v>
      </c>
      <c r="DIX48" s="363"/>
      <c r="DIY48" s="369">
        <f t="shared" ref="DIY48" si="1491">DIW48*1.01</f>
        <v>18466010914.575573</v>
      </c>
      <c r="DIZ48" s="363"/>
      <c r="DJA48" s="369">
        <f t="shared" ref="DJA48" si="1492">DIY48*1.01</f>
        <v>18650671023.721329</v>
      </c>
      <c r="DJB48" s="363"/>
      <c r="DJC48" s="369">
        <f t="shared" ref="DJC48" si="1493">DJA48*1.01</f>
        <v>18837177733.958542</v>
      </c>
      <c r="DJD48" s="363"/>
      <c r="DJE48" s="369">
        <f t="shared" ref="DJE48" si="1494">DJC48*1.01</f>
        <v>19025549511.298126</v>
      </c>
      <c r="DJF48" s="363"/>
      <c r="DJG48" s="369">
        <f t="shared" ref="DJG48" si="1495">DJE48*1.01</f>
        <v>19215805006.411106</v>
      </c>
      <c r="DJH48" s="363"/>
      <c r="DJI48" s="369">
        <f t="shared" ref="DJI48" si="1496">DJG48*1.01</f>
        <v>19407963056.475216</v>
      </c>
      <c r="DJJ48" s="363"/>
      <c r="DJK48" s="369">
        <f t="shared" ref="DJK48" si="1497">DJI48*1.01</f>
        <v>19602042687.039967</v>
      </c>
      <c r="DJL48" s="363"/>
      <c r="DJM48" s="369">
        <f t="shared" ref="DJM48" si="1498">DJK48*1.01</f>
        <v>19798063113.910366</v>
      </c>
      <c r="DJN48" s="363"/>
      <c r="DJO48" s="369">
        <f t="shared" ref="DJO48" si="1499">DJM48*1.01</f>
        <v>19996043745.049469</v>
      </c>
      <c r="DJP48" s="363"/>
      <c r="DJQ48" s="369">
        <f t="shared" ref="DJQ48" si="1500">DJO48*1.01</f>
        <v>20196004182.499966</v>
      </c>
      <c r="DJR48" s="363"/>
      <c r="DJS48" s="369">
        <f t="shared" ref="DJS48" si="1501">DJQ48*1.01</f>
        <v>20397964224.324966</v>
      </c>
      <c r="DJT48" s="363"/>
      <c r="DJU48" s="369">
        <f t="shared" ref="DJU48" si="1502">DJS48*1.01</f>
        <v>20601943866.568214</v>
      </c>
      <c r="DJV48" s="363"/>
      <c r="DJW48" s="369">
        <f t="shared" ref="DJW48" si="1503">DJU48*1.01</f>
        <v>20807963305.233898</v>
      </c>
      <c r="DJX48" s="363"/>
      <c r="DJY48" s="369">
        <f t="shared" ref="DJY48" si="1504">DJW48*1.01</f>
        <v>21016042938.286236</v>
      </c>
      <c r="DJZ48" s="363"/>
      <c r="DKA48" s="369">
        <f t="shared" ref="DKA48" si="1505">DJY48*1.01</f>
        <v>21226203367.669098</v>
      </c>
      <c r="DKB48" s="363"/>
      <c r="DKC48" s="369">
        <f t="shared" ref="DKC48" si="1506">DKA48*1.01</f>
        <v>21438465401.345791</v>
      </c>
      <c r="DKD48" s="363"/>
      <c r="DKE48" s="369">
        <f t="shared" ref="DKE48" si="1507">DKC48*1.01</f>
        <v>21652850055.359249</v>
      </c>
      <c r="DKF48" s="363"/>
      <c r="DKG48" s="369">
        <f t="shared" ref="DKG48" si="1508">DKE48*1.01</f>
        <v>21869378555.912842</v>
      </c>
      <c r="DKH48" s="363"/>
      <c r="DKI48" s="369">
        <f t="shared" ref="DKI48" si="1509">DKG48*1.01</f>
        <v>22088072341.47197</v>
      </c>
      <c r="DKJ48" s="363"/>
      <c r="DKK48" s="369">
        <f t="shared" ref="DKK48" si="1510">DKI48*1.01</f>
        <v>22308953064.886688</v>
      </c>
      <c r="DKL48" s="363"/>
      <c r="DKM48" s="369">
        <f t="shared" ref="DKM48" si="1511">DKK48*1.01</f>
        <v>22532042595.535557</v>
      </c>
      <c r="DKN48" s="363"/>
      <c r="DKO48" s="369">
        <f t="shared" ref="DKO48" si="1512">DKM48*1.01</f>
        <v>22757363021.490913</v>
      </c>
      <c r="DKP48" s="363"/>
      <c r="DKQ48" s="369">
        <f t="shared" ref="DKQ48" si="1513">DKO48*1.01</f>
        <v>22984936651.705822</v>
      </c>
      <c r="DKR48" s="363"/>
      <c r="DKS48" s="369">
        <f t="shared" ref="DKS48" si="1514">DKQ48*1.01</f>
        <v>23214786018.222881</v>
      </c>
      <c r="DKT48" s="363"/>
      <c r="DKU48" s="369">
        <f t="shared" ref="DKU48" si="1515">DKS48*1.01</f>
        <v>23446933878.405109</v>
      </c>
      <c r="DKV48" s="363"/>
      <c r="DKW48" s="369">
        <f t="shared" ref="DKW48" si="1516">DKU48*1.01</f>
        <v>23681403217.189159</v>
      </c>
      <c r="DKX48" s="363"/>
      <c r="DKY48" s="369">
        <f t="shared" ref="DKY48" si="1517">DKW48*1.01</f>
        <v>23918217249.36105</v>
      </c>
      <c r="DKZ48" s="363"/>
      <c r="DLA48" s="369">
        <f t="shared" ref="DLA48" si="1518">DKY48*1.01</f>
        <v>24157399421.85466</v>
      </c>
      <c r="DLB48" s="363"/>
      <c r="DLC48" s="369">
        <f t="shared" ref="DLC48" si="1519">DLA48*1.01</f>
        <v>24398973416.073208</v>
      </c>
      <c r="DLD48" s="363"/>
      <c r="DLE48" s="369">
        <f t="shared" ref="DLE48" si="1520">DLC48*1.01</f>
        <v>24642963150.23394</v>
      </c>
      <c r="DLF48" s="363"/>
      <c r="DLG48" s="369">
        <f t="shared" ref="DLG48" si="1521">DLE48*1.01</f>
        <v>24889392781.736279</v>
      </c>
      <c r="DLH48" s="363"/>
      <c r="DLI48" s="369">
        <f t="shared" ref="DLI48" si="1522">DLG48*1.01</f>
        <v>25138286709.553642</v>
      </c>
      <c r="DLJ48" s="363"/>
      <c r="DLK48" s="369">
        <f t="shared" ref="DLK48" si="1523">DLI48*1.01</f>
        <v>25389669576.649178</v>
      </c>
      <c r="DLL48" s="363"/>
      <c r="DLM48" s="369">
        <f t="shared" ref="DLM48" si="1524">DLK48*1.01</f>
        <v>25643566272.415668</v>
      </c>
      <c r="DLN48" s="363"/>
      <c r="DLO48" s="369">
        <f t="shared" ref="DLO48" si="1525">DLM48*1.01</f>
        <v>25900001935.139824</v>
      </c>
      <c r="DLP48" s="363"/>
      <c r="DLQ48" s="369">
        <f t="shared" ref="DLQ48" si="1526">DLO48*1.01</f>
        <v>26159001954.491222</v>
      </c>
      <c r="DLR48" s="363"/>
      <c r="DLS48" s="369">
        <f t="shared" ref="DLS48" si="1527">DLQ48*1.01</f>
        <v>26420591974.036137</v>
      </c>
      <c r="DLT48" s="363"/>
      <c r="DLU48" s="369">
        <f t="shared" ref="DLU48" si="1528">DLS48*1.01</f>
        <v>26684797893.776497</v>
      </c>
      <c r="DLV48" s="363"/>
      <c r="DLW48" s="369">
        <f t="shared" ref="DLW48" si="1529">DLU48*1.01</f>
        <v>26951645872.714264</v>
      </c>
      <c r="DLX48" s="363"/>
      <c r="DLY48" s="369">
        <f t="shared" ref="DLY48" si="1530">DLW48*1.01</f>
        <v>27221162331.441406</v>
      </c>
      <c r="DLZ48" s="363"/>
      <c r="DMA48" s="369">
        <f t="shared" ref="DMA48" si="1531">DLY48*1.01</f>
        <v>27493373954.755821</v>
      </c>
      <c r="DMB48" s="363"/>
      <c r="DMC48" s="369">
        <f t="shared" ref="DMC48" si="1532">DMA48*1.01</f>
        <v>27768307694.303379</v>
      </c>
      <c r="DMD48" s="363"/>
      <c r="DME48" s="369">
        <f t="shared" ref="DME48" si="1533">DMC48*1.01</f>
        <v>28045990771.246414</v>
      </c>
      <c r="DMF48" s="363"/>
      <c r="DMG48" s="369">
        <f t="shared" ref="DMG48" si="1534">DME48*1.01</f>
        <v>28326450678.958878</v>
      </c>
      <c r="DMH48" s="363"/>
      <c r="DMI48" s="369">
        <f t="shared" ref="DMI48" si="1535">DMG48*1.01</f>
        <v>28609715185.748466</v>
      </c>
      <c r="DMJ48" s="363"/>
      <c r="DMK48" s="369">
        <f t="shared" ref="DMK48" si="1536">DMI48*1.01</f>
        <v>28895812337.605953</v>
      </c>
      <c r="DML48" s="363"/>
      <c r="DMM48" s="369">
        <f t="shared" ref="DMM48" si="1537">DMK48*1.01</f>
        <v>29184770460.982014</v>
      </c>
      <c r="DMN48" s="363"/>
      <c r="DMO48" s="369">
        <f t="shared" ref="DMO48" si="1538">DMM48*1.01</f>
        <v>29476618165.591835</v>
      </c>
      <c r="DMP48" s="363"/>
      <c r="DMQ48" s="369">
        <f t="shared" ref="DMQ48" si="1539">DMO48*1.01</f>
        <v>29771384347.247753</v>
      </c>
      <c r="DMR48" s="363"/>
      <c r="DMS48" s="369">
        <f t="shared" ref="DMS48" si="1540">DMQ48*1.01</f>
        <v>30069098190.72023</v>
      </c>
      <c r="DMT48" s="363"/>
      <c r="DMU48" s="369">
        <f t="shared" ref="DMU48" si="1541">DMS48*1.01</f>
        <v>30369789172.627434</v>
      </c>
      <c r="DMV48" s="363"/>
      <c r="DMW48" s="369">
        <f t="shared" ref="DMW48" si="1542">DMU48*1.01</f>
        <v>30673487064.35371</v>
      </c>
      <c r="DMX48" s="363"/>
      <c r="DMY48" s="369">
        <f t="shared" ref="DMY48" si="1543">DMW48*1.01</f>
        <v>30980221934.997246</v>
      </c>
      <c r="DMZ48" s="363"/>
      <c r="DNA48" s="369">
        <f t="shared" ref="DNA48" si="1544">DMY48*1.01</f>
        <v>31290024154.347218</v>
      </c>
      <c r="DNB48" s="363"/>
      <c r="DNC48" s="369">
        <f t="shared" ref="DNC48" si="1545">DNA48*1.01</f>
        <v>31602924395.89069</v>
      </c>
      <c r="DND48" s="363"/>
      <c r="DNE48" s="369">
        <f t="shared" ref="DNE48" si="1546">DNC48*1.01</f>
        <v>31918953639.849598</v>
      </c>
      <c r="DNF48" s="363"/>
      <c r="DNG48" s="369">
        <f t="shared" ref="DNG48" si="1547">DNE48*1.01</f>
        <v>32238143176.248093</v>
      </c>
      <c r="DNH48" s="363"/>
      <c r="DNI48" s="369">
        <f t="shared" ref="DNI48" si="1548">DNG48*1.01</f>
        <v>32560524608.010574</v>
      </c>
      <c r="DNJ48" s="363"/>
      <c r="DNK48" s="369">
        <f t="shared" ref="DNK48" si="1549">DNI48*1.01</f>
        <v>32886129854.090679</v>
      </c>
      <c r="DNL48" s="363"/>
      <c r="DNM48" s="369">
        <f t="shared" ref="DNM48" si="1550">DNK48*1.01</f>
        <v>33214991152.631588</v>
      </c>
      <c r="DNN48" s="363"/>
      <c r="DNO48" s="369">
        <f t="shared" ref="DNO48" si="1551">DNM48*1.01</f>
        <v>33547141064.157906</v>
      </c>
      <c r="DNP48" s="363"/>
      <c r="DNQ48" s="369">
        <f t="shared" ref="DNQ48" si="1552">DNO48*1.01</f>
        <v>33882612474.799484</v>
      </c>
      <c r="DNR48" s="363"/>
      <c r="DNS48" s="369">
        <f t="shared" ref="DNS48" si="1553">DNQ48*1.01</f>
        <v>34221438599.547478</v>
      </c>
      <c r="DNT48" s="363"/>
      <c r="DNU48" s="369">
        <f t="shared" ref="DNU48" si="1554">DNS48*1.01</f>
        <v>34563652985.542953</v>
      </c>
      <c r="DNV48" s="363"/>
      <c r="DNW48" s="369">
        <f t="shared" ref="DNW48" si="1555">DNU48*1.01</f>
        <v>34909289515.398384</v>
      </c>
      <c r="DNX48" s="363"/>
      <c r="DNY48" s="369">
        <f t="shared" ref="DNY48" si="1556">DNW48*1.01</f>
        <v>35258382410.552368</v>
      </c>
      <c r="DNZ48" s="363"/>
      <c r="DOA48" s="369">
        <f t="shared" ref="DOA48" si="1557">DNY48*1.01</f>
        <v>35610966234.65789</v>
      </c>
      <c r="DOB48" s="363"/>
      <c r="DOC48" s="369">
        <f t="shared" ref="DOC48" si="1558">DOA48*1.01</f>
        <v>35967075897.004471</v>
      </c>
      <c r="DOD48" s="363"/>
      <c r="DOE48" s="369">
        <f t="shared" ref="DOE48" si="1559">DOC48*1.01</f>
        <v>36326746655.974518</v>
      </c>
      <c r="DOF48" s="363"/>
      <c r="DOG48" s="369">
        <f t="shared" ref="DOG48" si="1560">DOE48*1.01</f>
        <v>36690014122.534264</v>
      </c>
      <c r="DOH48" s="363"/>
      <c r="DOI48" s="369">
        <f t="shared" ref="DOI48" si="1561">DOG48*1.01</f>
        <v>37056914263.759605</v>
      </c>
      <c r="DOJ48" s="363"/>
      <c r="DOK48" s="369">
        <f t="shared" ref="DOK48" si="1562">DOI48*1.01</f>
        <v>37427483406.397202</v>
      </c>
      <c r="DOL48" s="363"/>
      <c r="DOM48" s="369">
        <f t="shared" ref="DOM48" si="1563">DOK48*1.01</f>
        <v>37801758240.461174</v>
      </c>
      <c r="DON48" s="363"/>
      <c r="DOO48" s="369">
        <f t="shared" ref="DOO48" si="1564">DOM48*1.01</f>
        <v>38179775822.865784</v>
      </c>
      <c r="DOP48" s="363"/>
      <c r="DOQ48" s="369">
        <f t="shared" ref="DOQ48" si="1565">DOO48*1.01</f>
        <v>38561573581.094444</v>
      </c>
      <c r="DOR48" s="363"/>
      <c r="DOS48" s="369">
        <f t="shared" ref="DOS48" si="1566">DOQ48*1.01</f>
        <v>38947189316.905388</v>
      </c>
      <c r="DOT48" s="363"/>
      <c r="DOU48" s="369">
        <f t="shared" ref="DOU48" si="1567">DOS48*1.01</f>
        <v>39336661210.07444</v>
      </c>
      <c r="DOV48" s="363"/>
      <c r="DOW48" s="369">
        <f t="shared" ref="DOW48" si="1568">DOU48*1.01</f>
        <v>39730027822.175186</v>
      </c>
      <c r="DOX48" s="363"/>
      <c r="DOY48" s="369">
        <f t="shared" ref="DOY48" si="1569">DOW48*1.01</f>
        <v>40127328100.396942</v>
      </c>
      <c r="DOZ48" s="363"/>
      <c r="DPA48" s="369">
        <f t="shared" ref="DPA48" si="1570">DOY48*1.01</f>
        <v>40528601381.400909</v>
      </c>
      <c r="DPB48" s="363"/>
      <c r="DPC48" s="369">
        <f t="shared" ref="DPC48" si="1571">DPA48*1.01</f>
        <v>40933887395.21492</v>
      </c>
      <c r="DPD48" s="363"/>
      <c r="DPE48" s="369">
        <f t="shared" ref="DPE48" si="1572">DPC48*1.01</f>
        <v>41343226269.167068</v>
      </c>
      <c r="DPF48" s="363"/>
      <c r="DPG48" s="369">
        <f t="shared" ref="DPG48" si="1573">DPE48*1.01</f>
        <v>41756658531.858742</v>
      </c>
      <c r="DPH48" s="363"/>
      <c r="DPI48" s="369">
        <f t="shared" ref="DPI48" si="1574">DPG48*1.01</f>
        <v>42174225117.17733</v>
      </c>
      <c r="DPJ48" s="363"/>
      <c r="DPK48" s="369">
        <f t="shared" ref="DPK48" si="1575">DPI48*1.01</f>
        <v>42595967368.349106</v>
      </c>
      <c r="DPL48" s="363"/>
      <c r="DPM48" s="369">
        <f t="shared" ref="DPM48" si="1576">DPK48*1.01</f>
        <v>43021927042.0326</v>
      </c>
      <c r="DPN48" s="363"/>
      <c r="DPO48" s="369">
        <f t="shared" ref="DPO48" si="1577">DPM48*1.01</f>
        <v>43452146312.452927</v>
      </c>
      <c r="DPP48" s="363"/>
      <c r="DPQ48" s="369">
        <f t="shared" ref="DPQ48" si="1578">DPO48*1.01</f>
        <v>43886667775.577454</v>
      </c>
      <c r="DPR48" s="363"/>
      <c r="DPS48" s="369">
        <f t="shared" ref="DPS48" si="1579">DPQ48*1.01</f>
        <v>44325534453.333229</v>
      </c>
      <c r="DPT48" s="363"/>
      <c r="DPU48" s="369">
        <f t="shared" ref="DPU48" si="1580">DPS48*1.01</f>
        <v>44768789797.866562</v>
      </c>
      <c r="DPV48" s="363"/>
      <c r="DPW48" s="369">
        <f t="shared" ref="DPW48" si="1581">DPU48*1.01</f>
        <v>45216477695.84523</v>
      </c>
      <c r="DPX48" s="363"/>
      <c r="DPY48" s="369">
        <f t="shared" ref="DPY48" si="1582">DPW48*1.01</f>
        <v>45668642472.80368</v>
      </c>
      <c r="DPZ48" s="363"/>
      <c r="DQA48" s="369">
        <f t="shared" ref="DQA48" si="1583">DPY48*1.01</f>
        <v>46125328897.531715</v>
      </c>
      <c r="DQB48" s="363"/>
      <c r="DQC48" s="369">
        <f t="shared" ref="DQC48" si="1584">DQA48*1.01</f>
        <v>46586582186.507034</v>
      </c>
      <c r="DQD48" s="363"/>
      <c r="DQE48" s="369">
        <f t="shared" ref="DQE48" si="1585">DQC48*1.01</f>
        <v>47052448008.372108</v>
      </c>
      <c r="DQF48" s="363"/>
      <c r="DQG48" s="369">
        <f t="shared" ref="DQG48" si="1586">DQE48*1.01</f>
        <v>47522972488.455833</v>
      </c>
      <c r="DQH48" s="363"/>
      <c r="DQI48" s="369">
        <f t="shared" ref="DQI48" si="1587">DQG48*1.01</f>
        <v>47998202213.340393</v>
      </c>
      <c r="DQJ48" s="363"/>
      <c r="DQK48" s="369">
        <f t="shared" ref="DQK48" si="1588">DQI48*1.01</f>
        <v>48478184235.473801</v>
      </c>
      <c r="DQL48" s="363"/>
      <c r="DQM48" s="369">
        <f t="shared" ref="DQM48" si="1589">DQK48*1.01</f>
        <v>48962966077.828537</v>
      </c>
      <c r="DQN48" s="363"/>
      <c r="DQO48" s="369">
        <f t="shared" ref="DQO48" si="1590">DQM48*1.01</f>
        <v>49452595738.606819</v>
      </c>
      <c r="DQP48" s="363"/>
      <c r="DQQ48" s="369">
        <f t="shared" ref="DQQ48" si="1591">DQO48*1.01</f>
        <v>49947121695.992889</v>
      </c>
      <c r="DQR48" s="363"/>
      <c r="DQS48" s="369">
        <f t="shared" ref="DQS48" si="1592">DQQ48*1.01</f>
        <v>50446592912.95282</v>
      </c>
      <c r="DQT48" s="363"/>
      <c r="DQU48" s="369">
        <f t="shared" ref="DQU48" si="1593">DQS48*1.01</f>
        <v>50951058842.082352</v>
      </c>
      <c r="DQV48" s="363"/>
      <c r="DQW48" s="369">
        <f t="shared" ref="DQW48" si="1594">DQU48*1.01</f>
        <v>51460569430.503174</v>
      </c>
      <c r="DQX48" s="363"/>
      <c r="DQY48" s="369">
        <f t="shared" ref="DQY48" si="1595">DQW48*1.01</f>
        <v>51975175124.808205</v>
      </c>
      <c r="DQZ48" s="363"/>
      <c r="DRA48" s="369">
        <f t="shared" ref="DRA48" si="1596">DQY48*1.01</f>
        <v>52494926876.05629</v>
      </c>
      <c r="DRB48" s="363"/>
      <c r="DRC48" s="369">
        <f t="shared" ref="DRC48" si="1597">DRA48*1.01</f>
        <v>53019876144.816856</v>
      </c>
      <c r="DRD48" s="363"/>
      <c r="DRE48" s="369">
        <f t="shared" ref="DRE48" si="1598">DRC48*1.01</f>
        <v>53550074906.265022</v>
      </c>
      <c r="DRF48" s="363"/>
      <c r="DRG48" s="369">
        <f t="shared" ref="DRG48" si="1599">DRE48*1.01</f>
        <v>54085575655.327675</v>
      </c>
      <c r="DRH48" s="363"/>
      <c r="DRI48" s="369">
        <f t="shared" ref="DRI48" si="1600">DRG48*1.01</f>
        <v>54626431411.880951</v>
      </c>
      <c r="DRJ48" s="363"/>
      <c r="DRK48" s="369">
        <f t="shared" ref="DRK48" si="1601">DRI48*1.01</f>
        <v>55172695725.999763</v>
      </c>
      <c r="DRL48" s="363"/>
      <c r="DRM48" s="369">
        <f t="shared" ref="DRM48" si="1602">DRK48*1.01</f>
        <v>55724422683.259758</v>
      </c>
      <c r="DRN48" s="363"/>
      <c r="DRO48" s="369">
        <f t="shared" ref="DRO48" si="1603">DRM48*1.01</f>
        <v>56281666910.092354</v>
      </c>
      <c r="DRP48" s="363"/>
      <c r="DRQ48" s="369">
        <f t="shared" ref="DRQ48" si="1604">DRO48*1.01</f>
        <v>56844483579.193275</v>
      </c>
      <c r="DRR48" s="363"/>
      <c r="DRS48" s="369">
        <f t="shared" ref="DRS48" si="1605">DRQ48*1.01</f>
        <v>57412928414.985207</v>
      </c>
      <c r="DRT48" s="363"/>
      <c r="DRU48" s="369">
        <f t="shared" ref="DRU48" si="1606">DRS48*1.01</f>
        <v>57987057699.135056</v>
      </c>
      <c r="DRV48" s="363"/>
      <c r="DRW48" s="369">
        <f t="shared" ref="DRW48" si="1607">DRU48*1.01</f>
        <v>58566928276.126404</v>
      </c>
      <c r="DRX48" s="363"/>
      <c r="DRY48" s="369">
        <f t="shared" ref="DRY48" si="1608">DRW48*1.01</f>
        <v>59152597558.887665</v>
      </c>
      <c r="DRZ48" s="363"/>
      <c r="DSA48" s="369">
        <f t="shared" ref="DSA48" si="1609">DRY48*1.01</f>
        <v>59744123534.47654</v>
      </c>
      <c r="DSB48" s="363"/>
      <c r="DSC48" s="369">
        <f t="shared" ref="DSC48" si="1610">DSA48*1.01</f>
        <v>60341564769.821304</v>
      </c>
      <c r="DSD48" s="363"/>
      <c r="DSE48" s="369">
        <f t="shared" ref="DSE48" si="1611">DSC48*1.01</f>
        <v>60944980417.519516</v>
      </c>
      <c r="DSF48" s="363"/>
      <c r="DSG48" s="369">
        <f t="shared" ref="DSG48" si="1612">DSE48*1.01</f>
        <v>61554430221.69471</v>
      </c>
      <c r="DSH48" s="363"/>
      <c r="DSI48" s="369">
        <f t="shared" ref="DSI48" si="1613">DSG48*1.01</f>
        <v>62169974523.911659</v>
      </c>
      <c r="DSJ48" s="363"/>
      <c r="DSK48" s="369">
        <f t="shared" ref="DSK48" si="1614">DSI48*1.01</f>
        <v>62791674269.15078</v>
      </c>
      <c r="DSL48" s="363"/>
      <c r="DSM48" s="369">
        <f t="shared" ref="DSM48" si="1615">DSK48*1.01</f>
        <v>63419591011.842285</v>
      </c>
      <c r="DSN48" s="363"/>
      <c r="DSO48" s="369">
        <f t="shared" ref="DSO48" si="1616">DSM48*1.01</f>
        <v>64053786921.960709</v>
      </c>
      <c r="DSP48" s="363"/>
      <c r="DSQ48" s="369">
        <f t="shared" ref="DSQ48" si="1617">DSO48*1.01</f>
        <v>64694324791.180313</v>
      </c>
      <c r="DSR48" s="363"/>
      <c r="DSS48" s="369">
        <f t="shared" ref="DSS48" si="1618">DSQ48*1.01</f>
        <v>65341268039.092117</v>
      </c>
      <c r="DST48" s="363"/>
      <c r="DSU48" s="369">
        <f t="shared" ref="DSU48" si="1619">DSS48*1.01</f>
        <v>65994680719.48304</v>
      </c>
      <c r="DSV48" s="363"/>
      <c r="DSW48" s="369">
        <f t="shared" ref="DSW48" si="1620">DSU48*1.01</f>
        <v>66654627526.677872</v>
      </c>
      <c r="DSX48" s="363"/>
      <c r="DSY48" s="369">
        <f t="shared" ref="DSY48" si="1621">DSW48*1.01</f>
        <v>67321173801.944649</v>
      </c>
      <c r="DSZ48" s="363"/>
      <c r="DTA48" s="369">
        <f t="shared" ref="DTA48" si="1622">DSY48*1.01</f>
        <v>67994385539.964096</v>
      </c>
      <c r="DTB48" s="363"/>
      <c r="DTC48" s="369">
        <f t="shared" ref="DTC48" si="1623">DTA48*1.01</f>
        <v>68674329395.363739</v>
      </c>
      <c r="DTD48" s="363"/>
      <c r="DTE48" s="369">
        <f t="shared" ref="DTE48" si="1624">DTC48*1.01</f>
        <v>69361072689.317383</v>
      </c>
      <c r="DTF48" s="363"/>
      <c r="DTG48" s="369">
        <f t="shared" ref="DTG48" si="1625">DTE48*1.01</f>
        <v>70054683416.210556</v>
      </c>
      <c r="DTH48" s="363"/>
      <c r="DTI48" s="369">
        <f t="shared" ref="DTI48" si="1626">DTG48*1.01</f>
        <v>70755230250.372665</v>
      </c>
      <c r="DTJ48" s="363"/>
      <c r="DTK48" s="369">
        <f t="shared" ref="DTK48" si="1627">DTI48*1.01</f>
        <v>71462782552.876389</v>
      </c>
      <c r="DTL48" s="363"/>
      <c r="DTM48" s="369">
        <f t="shared" ref="DTM48" si="1628">DTK48*1.01</f>
        <v>72177410378.405151</v>
      </c>
      <c r="DTN48" s="363"/>
      <c r="DTO48" s="369">
        <f t="shared" ref="DTO48" si="1629">DTM48*1.01</f>
        <v>72899184482.189209</v>
      </c>
      <c r="DTP48" s="363"/>
      <c r="DTQ48" s="369">
        <f t="shared" ref="DTQ48" si="1630">DTO48*1.01</f>
        <v>73628176327.011108</v>
      </c>
      <c r="DTR48" s="363"/>
      <c r="DTS48" s="369">
        <f t="shared" ref="DTS48" si="1631">DTQ48*1.01</f>
        <v>74364458090.281219</v>
      </c>
      <c r="DTT48" s="363"/>
      <c r="DTU48" s="369">
        <f t="shared" ref="DTU48" si="1632">DTS48*1.01</f>
        <v>75108102671.184036</v>
      </c>
      <c r="DTV48" s="363"/>
      <c r="DTW48" s="369">
        <f t="shared" ref="DTW48" si="1633">DTU48*1.01</f>
        <v>75859183697.895874</v>
      </c>
      <c r="DTX48" s="363"/>
      <c r="DTY48" s="369">
        <f t="shared" ref="DTY48" si="1634">DTW48*1.01</f>
        <v>76617775534.874832</v>
      </c>
      <c r="DTZ48" s="363"/>
      <c r="DUA48" s="369">
        <f t="shared" ref="DUA48" si="1635">DTY48*1.01</f>
        <v>77383953290.223587</v>
      </c>
      <c r="DUB48" s="363"/>
      <c r="DUC48" s="369">
        <f t="shared" ref="DUC48" si="1636">DUA48*1.01</f>
        <v>78157792823.125824</v>
      </c>
      <c r="DUD48" s="363"/>
      <c r="DUE48" s="369">
        <f t="shared" ref="DUE48" si="1637">DUC48*1.01</f>
        <v>78939370751.357086</v>
      </c>
      <c r="DUF48" s="363"/>
      <c r="DUG48" s="369">
        <f t="shared" ref="DUG48" si="1638">DUE48*1.01</f>
        <v>79728764458.870651</v>
      </c>
      <c r="DUH48" s="363"/>
      <c r="DUI48" s="369">
        <f t="shared" ref="DUI48" si="1639">DUG48*1.01</f>
        <v>80526052103.459366</v>
      </c>
      <c r="DUJ48" s="363"/>
      <c r="DUK48" s="369">
        <f t="shared" ref="DUK48" si="1640">DUI48*1.01</f>
        <v>81331312624.493958</v>
      </c>
      <c r="DUL48" s="363"/>
      <c r="DUM48" s="369">
        <f t="shared" ref="DUM48" si="1641">DUK48*1.01</f>
        <v>82144625750.738892</v>
      </c>
      <c r="DUN48" s="363"/>
      <c r="DUO48" s="369">
        <f t="shared" ref="DUO48" si="1642">DUM48*1.01</f>
        <v>82966072008.246277</v>
      </c>
      <c r="DUP48" s="363"/>
      <c r="DUQ48" s="369">
        <f t="shared" ref="DUQ48" si="1643">DUO48*1.01</f>
        <v>83795732728.328735</v>
      </c>
      <c r="DUR48" s="363"/>
      <c r="DUS48" s="369">
        <f t="shared" ref="DUS48" si="1644">DUQ48*1.01</f>
        <v>84633690055.61203</v>
      </c>
      <c r="DUT48" s="363"/>
      <c r="DUU48" s="369">
        <f t="shared" ref="DUU48" si="1645">DUS48*1.01</f>
        <v>85480026956.168152</v>
      </c>
      <c r="DUV48" s="363"/>
      <c r="DUW48" s="369">
        <f t="shared" ref="DUW48" si="1646">DUU48*1.01</f>
        <v>86334827225.729828</v>
      </c>
      <c r="DUX48" s="363"/>
      <c r="DUY48" s="369">
        <f t="shared" ref="DUY48" si="1647">DUW48*1.01</f>
        <v>87198175497.987122</v>
      </c>
      <c r="DUZ48" s="363"/>
      <c r="DVA48" s="369">
        <f t="shared" ref="DVA48" si="1648">DUY48*1.01</f>
        <v>88070157252.966995</v>
      </c>
      <c r="DVB48" s="363"/>
      <c r="DVC48" s="369">
        <f t="shared" ref="DVC48" si="1649">DVA48*1.01</f>
        <v>88950858825.496674</v>
      </c>
      <c r="DVD48" s="363"/>
      <c r="DVE48" s="369">
        <f t="shared" ref="DVE48" si="1650">DVC48*1.01</f>
        <v>89840367413.751648</v>
      </c>
      <c r="DVF48" s="363"/>
      <c r="DVG48" s="369">
        <f t="shared" ref="DVG48" si="1651">DVE48*1.01</f>
        <v>90738771087.88916</v>
      </c>
      <c r="DVH48" s="363"/>
      <c r="DVI48" s="369">
        <f t="shared" ref="DVI48" si="1652">DVG48*1.01</f>
        <v>91646158798.768051</v>
      </c>
      <c r="DVJ48" s="363"/>
      <c r="DVK48" s="369">
        <f t="shared" ref="DVK48" si="1653">DVI48*1.01</f>
        <v>92562620386.755737</v>
      </c>
      <c r="DVL48" s="363"/>
      <c r="DVM48" s="369">
        <f t="shared" ref="DVM48" si="1654">DVK48*1.01</f>
        <v>93488246590.623291</v>
      </c>
      <c r="DVN48" s="363"/>
      <c r="DVO48" s="369">
        <f t="shared" ref="DVO48" si="1655">DVM48*1.01</f>
        <v>94423129056.529526</v>
      </c>
      <c r="DVP48" s="363"/>
      <c r="DVQ48" s="369">
        <f t="shared" ref="DVQ48" si="1656">DVO48*1.01</f>
        <v>95367360347.094818</v>
      </c>
      <c r="DVR48" s="363"/>
      <c r="DVS48" s="369">
        <f t="shared" ref="DVS48" si="1657">DVQ48*1.01</f>
        <v>96321033950.565765</v>
      </c>
      <c r="DVT48" s="363"/>
      <c r="DVU48" s="369">
        <f t="shared" ref="DVU48" si="1658">DVS48*1.01</f>
        <v>97284244290.071426</v>
      </c>
      <c r="DVV48" s="363"/>
      <c r="DVW48" s="369">
        <f t="shared" ref="DVW48" si="1659">DVU48*1.01</f>
        <v>98257086732.972137</v>
      </c>
      <c r="DVX48" s="363"/>
      <c r="DVY48" s="369">
        <f t="shared" ref="DVY48" si="1660">DVW48*1.01</f>
        <v>99239657600.301865</v>
      </c>
      <c r="DVZ48" s="363"/>
      <c r="DWA48" s="369">
        <f t="shared" ref="DWA48" si="1661">DVY48*1.01</f>
        <v>100232054176.30489</v>
      </c>
      <c r="DWB48" s="363"/>
      <c r="DWC48" s="369">
        <f t="shared" ref="DWC48" si="1662">DWA48*1.01</f>
        <v>101234374718.06793</v>
      </c>
      <c r="DWD48" s="363"/>
      <c r="DWE48" s="369">
        <f t="shared" ref="DWE48" si="1663">DWC48*1.01</f>
        <v>102246718465.24861</v>
      </c>
      <c r="DWF48" s="363"/>
      <c r="DWG48" s="369">
        <f t="shared" ref="DWG48" si="1664">DWE48*1.01</f>
        <v>103269185649.90109</v>
      </c>
      <c r="DWH48" s="363"/>
      <c r="DWI48" s="369">
        <f t="shared" ref="DWI48" si="1665">DWG48*1.01</f>
        <v>104301877506.4001</v>
      </c>
      <c r="DWJ48" s="363"/>
      <c r="DWK48" s="369">
        <f t="shared" ref="DWK48" si="1666">DWI48*1.01</f>
        <v>105344896281.4641</v>
      </c>
      <c r="DWL48" s="363"/>
      <c r="DWM48" s="369">
        <f t="shared" ref="DWM48" si="1667">DWK48*1.01</f>
        <v>106398345244.27873</v>
      </c>
      <c r="DWN48" s="363"/>
      <c r="DWO48" s="369">
        <f t="shared" ref="DWO48" si="1668">DWM48*1.01</f>
        <v>107462328696.72153</v>
      </c>
      <c r="DWP48" s="363"/>
      <c r="DWQ48" s="369">
        <f t="shared" ref="DWQ48" si="1669">DWO48*1.01</f>
        <v>108536951983.68874</v>
      </c>
      <c r="DWR48" s="363"/>
      <c r="DWS48" s="369">
        <f t="shared" ref="DWS48" si="1670">DWQ48*1.01</f>
        <v>109622321503.52562</v>
      </c>
      <c r="DWT48" s="363"/>
      <c r="DWU48" s="369">
        <f t="shared" ref="DWU48" si="1671">DWS48*1.01</f>
        <v>110718544718.56088</v>
      </c>
      <c r="DWV48" s="363"/>
      <c r="DWW48" s="369">
        <f t="shared" ref="DWW48" si="1672">DWU48*1.01</f>
        <v>111825730165.74649</v>
      </c>
      <c r="DWX48" s="363"/>
      <c r="DWY48" s="369">
        <f t="shared" ref="DWY48" si="1673">DWW48*1.01</f>
        <v>112943987467.40396</v>
      </c>
      <c r="DWZ48" s="363"/>
      <c r="DXA48" s="369">
        <f t="shared" ref="DXA48" si="1674">DWY48*1.01</f>
        <v>114073427342.078</v>
      </c>
      <c r="DXB48" s="363"/>
      <c r="DXC48" s="369">
        <f t="shared" ref="DXC48" si="1675">DXA48*1.01</f>
        <v>115214161615.49878</v>
      </c>
      <c r="DXD48" s="363"/>
      <c r="DXE48" s="369">
        <f t="shared" ref="DXE48" si="1676">DXC48*1.01</f>
        <v>116366303231.65376</v>
      </c>
      <c r="DXF48" s="363"/>
      <c r="DXG48" s="369">
        <f t="shared" ref="DXG48" si="1677">DXE48*1.01</f>
        <v>117529966263.97031</v>
      </c>
      <c r="DXH48" s="363"/>
      <c r="DXI48" s="369">
        <f t="shared" ref="DXI48" si="1678">DXG48*1.01</f>
        <v>118705265926.61002</v>
      </c>
      <c r="DXJ48" s="363"/>
      <c r="DXK48" s="369">
        <f t="shared" ref="DXK48" si="1679">DXI48*1.01</f>
        <v>119892318585.87611</v>
      </c>
      <c r="DXL48" s="363"/>
      <c r="DXM48" s="369">
        <f t="shared" ref="DXM48" si="1680">DXK48*1.01</f>
        <v>121091241771.73488</v>
      </c>
      <c r="DXN48" s="363"/>
      <c r="DXO48" s="369">
        <f t="shared" ref="DXO48" si="1681">DXM48*1.01</f>
        <v>122302154189.45222</v>
      </c>
      <c r="DXP48" s="363"/>
      <c r="DXQ48" s="369">
        <f t="shared" ref="DXQ48" si="1682">DXO48*1.01</f>
        <v>123525175731.34674</v>
      </c>
      <c r="DXR48" s="363"/>
      <c r="DXS48" s="369">
        <f t="shared" ref="DXS48" si="1683">DXQ48*1.01</f>
        <v>124760427488.6602</v>
      </c>
      <c r="DXT48" s="363"/>
      <c r="DXU48" s="369">
        <f t="shared" ref="DXU48" si="1684">DXS48*1.01</f>
        <v>126008031763.5468</v>
      </c>
      <c r="DXV48" s="363"/>
      <c r="DXW48" s="369">
        <f t="shared" ref="DXW48" si="1685">DXU48*1.01</f>
        <v>127268112081.18227</v>
      </c>
      <c r="DXX48" s="363"/>
      <c r="DXY48" s="369">
        <f t="shared" ref="DXY48" si="1686">DXW48*1.01</f>
        <v>128540793201.99409</v>
      </c>
      <c r="DXZ48" s="363"/>
      <c r="DYA48" s="369">
        <f t="shared" ref="DYA48" si="1687">DXY48*1.01</f>
        <v>129826201134.01404</v>
      </c>
      <c r="DYB48" s="363"/>
      <c r="DYC48" s="369">
        <f t="shared" ref="DYC48" si="1688">DYA48*1.01</f>
        <v>131124463145.35419</v>
      </c>
      <c r="DYD48" s="363"/>
      <c r="DYE48" s="369">
        <f t="shared" ref="DYE48" si="1689">DYC48*1.01</f>
        <v>132435707776.80772</v>
      </c>
      <c r="DYF48" s="363"/>
      <c r="DYG48" s="369">
        <f t="shared" ref="DYG48" si="1690">DYE48*1.01</f>
        <v>133760064854.57581</v>
      </c>
      <c r="DYH48" s="363"/>
      <c r="DYI48" s="369">
        <f t="shared" ref="DYI48" si="1691">DYG48*1.01</f>
        <v>135097665503.12157</v>
      </c>
      <c r="DYJ48" s="363"/>
      <c r="DYK48" s="369">
        <f t="shared" ref="DYK48" si="1692">DYI48*1.01</f>
        <v>136448642158.15279</v>
      </c>
      <c r="DYL48" s="363"/>
      <c r="DYM48" s="369">
        <f t="shared" ref="DYM48" si="1693">DYK48*1.01</f>
        <v>137813128579.73431</v>
      </c>
      <c r="DYN48" s="363"/>
      <c r="DYO48" s="369">
        <f t="shared" ref="DYO48" si="1694">DYM48*1.01</f>
        <v>139191259865.53165</v>
      </c>
      <c r="DYP48" s="363"/>
      <c r="DYQ48" s="369">
        <f t="shared" ref="DYQ48" si="1695">DYO48*1.01</f>
        <v>140583172464.18695</v>
      </c>
      <c r="DYR48" s="363"/>
      <c r="DYS48" s="369">
        <f t="shared" ref="DYS48" si="1696">DYQ48*1.01</f>
        <v>141989004188.82883</v>
      </c>
      <c r="DYT48" s="363"/>
      <c r="DYU48" s="369">
        <f t="shared" ref="DYU48" si="1697">DYS48*1.01</f>
        <v>143408894230.7171</v>
      </c>
      <c r="DYV48" s="363"/>
      <c r="DYW48" s="369">
        <f t="shared" ref="DYW48" si="1698">DYU48*1.01</f>
        <v>144842983173.02426</v>
      </c>
      <c r="DYX48" s="363"/>
      <c r="DYY48" s="369">
        <f t="shared" ref="DYY48" si="1699">DYW48*1.01</f>
        <v>146291413004.75452</v>
      </c>
      <c r="DYZ48" s="363"/>
      <c r="DZA48" s="369">
        <f t="shared" ref="DZA48" si="1700">DYY48*1.01</f>
        <v>147754327134.80206</v>
      </c>
      <c r="DZB48" s="363"/>
      <c r="DZC48" s="369">
        <f t="shared" ref="DZC48" si="1701">DZA48*1.01</f>
        <v>149231870406.15009</v>
      </c>
      <c r="DZD48" s="363"/>
      <c r="DZE48" s="369">
        <f t="shared" ref="DZE48" si="1702">DZC48*1.01</f>
        <v>150724189110.21158</v>
      </c>
      <c r="DZF48" s="363"/>
      <c r="DZG48" s="369">
        <f t="shared" ref="DZG48" si="1703">DZE48*1.01</f>
        <v>152231431001.31369</v>
      </c>
      <c r="DZH48" s="363"/>
      <c r="DZI48" s="369">
        <f t="shared" ref="DZI48" si="1704">DZG48*1.01</f>
        <v>153753745311.32684</v>
      </c>
      <c r="DZJ48" s="363"/>
      <c r="DZK48" s="369">
        <f t="shared" ref="DZK48" si="1705">DZI48*1.01</f>
        <v>155291282764.44012</v>
      </c>
      <c r="DZL48" s="363"/>
      <c r="DZM48" s="369">
        <f t="shared" ref="DZM48" si="1706">DZK48*1.01</f>
        <v>156844195592.08453</v>
      </c>
      <c r="DZN48" s="363"/>
      <c r="DZO48" s="369">
        <f t="shared" ref="DZO48" si="1707">DZM48*1.01</f>
        <v>158412637548.00537</v>
      </c>
      <c r="DZP48" s="363"/>
      <c r="DZQ48" s="369">
        <f t="shared" ref="DZQ48" si="1708">DZO48*1.01</f>
        <v>159996763923.48541</v>
      </c>
      <c r="DZR48" s="363"/>
      <c r="DZS48" s="369">
        <f t="shared" ref="DZS48" si="1709">DZQ48*1.01</f>
        <v>161596731562.72028</v>
      </c>
      <c r="DZT48" s="363"/>
      <c r="DZU48" s="369">
        <f t="shared" ref="DZU48" si="1710">DZS48*1.01</f>
        <v>163212698878.34747</v>
      </c>
      <c r="DZV48" s="363"/>
      <c r="DZW48" s="369">
        <f t="shared" ref="DZW48" si="1711">DZU48*1.01</f>
        <v>164844825867.13095</v>
      </c>
      <c r="DZX48" s="363"/>
      <c r="DZY48" s="369">
        <f t="shared" ref="DZY48" si="1712">DZW48*1.01</f>
        <v>166493274125.80228</v>
      </c>
      <c r="DZZ48" s="363"/>
      <c r="EAA48" s="369">
        <f t="shared" ref="EAA48" si="1713">DZY48*1.01</f>
        <v>168158206867.0603</v>
      </c>
      <c r="EAB48" s="363"/>
      <c r="EAC48" s="369">
        <f t="shared" ref="EAC48" si="1714">EAA48*1.01</f>
        <v>169839788935.7309</v>
      </c>
      <c r="EAD48" s="363"/>
      <c r="EAE48" s="369">
        <f t="shared" ref="EAE48" si="1715">EAC48*1.01</f>
        <v>171538186825.0882</v>
      </c>
      <c r="EAF48" s="363"/>
      <c r="EAG48" s="369">
        <f t="shared" ref="EAG48" si="1716">EAE48*1.01</f>
        <v>173253568693.33908</v>
      </c>
      <c r="EAH48" s="363"/>
      <c r="EAI48" s="369">
        <f t="shared" ref="EAI48" si="1717">EAG48*1.01</f>
        <v>174986104380.27246</v>
      </c>
      <c r="EAJ48" s="363"/>
      <c r="EAK48" s="369">
        <f t="shared" ref="EAK48" si="1718">EAI48*1.01</f>
        <v>176735965424.0752</v>
      </c>
      <c r="EAL48" s="363"/>
      <c r="EAM48" s="369">
        <f t="shared" ref="EAM48" si="1719">EAK48*1.01</f>
        <v>178503325078.31595</v>
      </c>
      <c r="EAN48" s="363"/>
      <c r="EAO48" s="369">
        <f t="shared" ref="EAO48" si="1720">EAM48*1.01</f>
        <v>180288358329.09912</v>
      </c>
      <c r="EAP48" s="363"/>
      <c r="EAQ48" s="369">
        <f t="shared" ref="EAQ48" si="1721">EAO48*1.01</f>
        <v>182091241912.39011</v>
      </c>
      <c r="EAR48" s="363"/>
      <c r="EAS48" s="369">
        <f t="shared" ref="EAS48" si="1722">EAQ48*1.01</f>
        <v>183912154331.51401</v>
      </c>
      <c r="EAT48" s="363"/>
      <c r="EAU48" s="369">
        <f t="shared" ref="EAU48" si="1723">EAS48*1.01</f>
        <v>185751275874.82916</v>
      </c>
      <c r="EAV48" s="363"/>
      <c r="EAW48" s="369">
        <f t="shared" ref="EAW48" si="1724">EAU48*1.01</f>
        <v>187608788633.57745</v>
      </c>
      <c r="EAX48" s="363"/>
      <c r="EAY48" s="369">
        <f t="shared" ref="EAY48" si="1725">EAW48*1.01</f>
        <v>189484876519.91324</v>
      </c>
      <c r="EAZ48" s="363"/>
      <c r="EBA48" s="369">
        <f t="shared" ref="EBA48" si="1726">EAY48*1.01</f>
        <v>191379725285.11237</v>
      </c>
      <c r="EBB48" s="363"/>
      <c r="EBC48" s="369">
        <f t="shared" ref="EBC48" si="1727">EBA48*1.01</f>
        <v>193293522537.9635</v>
      </c>
      <c r="EBD48" s="363"/>
      <c r="EBE48" s="369">
        <f t="shared" ref="EBE48" si="1728">EBC48*1.01</f>
        <v>195226457763.34314</v>
      </c>
      <c r="EBF48" s="363"/>
      <c r="EBG48" s="369">
        <f t="shared" ref="EBG48" si="1729">EBE48*1.01</f>
        <v>197178722340.97656</v>
      </c>
      <c r="EBH48" s="363"/>
      <c r="EBI48" s="369">
        <f t="shared" ref="EBI48" si="1730">EBG48*1.01</f>
        <v>199150509564.38632</v>
      </c>
      <c r="EBJ48" s="363"/>
      <c r="EBK48" s="369">
        <f t="shared" ref="EBK48" si="1731">EBI48*1.01</f>
        <v>201142014660.03018</v>
      </c>
      <c r="EBL48" s="363"/>
      <c r="EBM48" s="369">
        <f t="shared" ref="EBM48" si="1732">EBK48*1.01</f>
        <v>203153434806.63049</v>
      </c>
      <c r="EBN48" s="363"/>
      <c r="EBO48" s="369">
        <f t="shared" ref="EBO48" si="1733">EBM48*1.01</f>
        <v>205184969154.69681</v>
      </c>
      <c r="EBP48" s="363"/>
      <c r="EBQ48" s="369">
        <f t="shared" ref="EBQ48" si="1734">EBO48*1.01</f>
        <v>207236818846.24377</v>
      </c>
      <c r="EBR48" s="363"/>
      <c r="EBS48" s="369">
        <f t="shared" ref="EBS48" si="1735">EBQ48*1.01</f>
        <v>209309187034.70621</v>
      </c>
      <c r="EBT48" s="363"/>
      <c r="EBU48" s="369">
        <f t="shared" ref="EBU48" si="1736">EBS48*1.01</f>
        <v>211402278905.05328</v>
      </c>
      <c r="EBV48" s="363"/>
      <c r="EBW48" s="369">
        <f t="shared" ref="EBW48" si="1737">EBU48*1.01</f>
        <v>213516301694.10382</v>
      </c>
      <c r="EBX48" s="363"/>
      <c r="EBY48" s="369">
        <f t="shared" ref="EBY48" si="1738">EBW48*1.01</f>
        <v>215651464711.04486</v>
      </c>
      <c r="EBZ48" s="363"/>
      <c r="ECA48" s="369">
        <f t="shared" ref="ECA48" si="1739">EBY48*1.01</f>
        <v>217807979358.1553</v>
      </c>
      <c r="ECB48" s="363"/>
      <c r="ECC48" s="369">
        <f t="shared" ref="ECC48" si="1740">ECA48*1.01</f>
        <v>219986059151.73685</v>
      </c>
      <c r="ECD48" s="363"/>
      <c r="ECE48" s="369">
        <f t="shared" ref="ECE48" si="1741">ECC48*1.01</f>
        <v>222185919743.25421</v>
      </c>
      <c r="ECF48" s="363"/>
      <c r="ECG48" s="369">
        <f t="shared" ref="ECG48" si="1742">ECE48*1.01</f>
        <v>224407778940.68677</v>
      </c>
      <c r="ECH48" s="363"/>
      <c r="ECI48" s="369">
        <f t="shared" ref="ECI48" si="1743">ECG48*1.01</f>
        <v>226651856730.09363</v>
      </c>
      <c r="ECJ48" s="363"/>
      <c r="ECK48" s="369">
        <f t="shared" ref="ECK48" si="1744">ECI48*1.01</f>
        <v>228918375297.39456</v>
      </c>
      <c r="ECL48" s="363"/>
      <c r="ECM48" s="369">
        <f t="shared" ref="ECM48" si="1745">ECK48*1.01</f>
        <v>231207559050.3685</v>
      </c>
      <c r="ECN48" s="363"/>
      <c r="ECO48" s="369">
        <f t="shared" ref="ECO48" si="1746">ECM48*1.01</f>
        <v>233519634640.87219</v>
      </c>
      <c r="ECP48" s="363"/>
      <c r="ECQ48" s="369">
        <f t="shared" ref="ECQ48" si="1747">ECO48*1.01</f>
        <v>235854830987.28091</v>
      </c>
      <c r="ECR48" s="363"/>
      <c r="ECS48" s="369">
        <f t="shared" ref="ECS48" si="1748">ECQ48*1.01</f>
        <v>238213379297.15372</v>
      </c>
      <c r="ECT48" s="363"/>
      <c r="ECU48" s="369">
        <f t="shared" ref="ECU48" si="1749">ECS48*1.01</f>
        <v>240595513090.12524</v>
      </c>
      <c r="ECV48" s="363"/>
      <c r="ECW48" s="369">
        <f t="shared" ref="ECW48" si="1750">ECU48*1.01</f>
        <v>243001468221.02649</v>
      </c>
      <c r="ECX48" s="363"/>
      <c r="ECY48" s="369">
        <f t="shared" ref="ECY48" si="1751">ECW48*1.01</f>
        <v>245431482903.23676</v>
      </c>
      <c r="ECZ48" s="363"/>
      <c r="EDA48" s="369">
        <f t="shared" ref="EDA48" si="1752">ECY48*1.01</f>
        <v>247885797732.26913</v>
      </c>
      <c r="EDB48" s="363"/>
      <c r="EDC48" s="369">
        <f t="shared" ref="EDC48" si="1753">EDA48*1.01</f>
        <v>250364655709.59183</v>
      </c>
      <c r="EDD48" s="363"/>
      <c r="EDE48" s="369">
        <f t="shared" ref="EDE48" si="1754">EDC48*1.01</f>
        <v>252868302266.68774</v>
      </c>
      <c r="EDF48" s="363"/>
      <c r="EDG48" s="369">
        <f t="shared" ref="EDG48" si="1755">EDE48*1.01</f>
        <v>255396985289.35461</v>
      </c>
      <c r="EDH48" s="363"/>
      <c r="EDI48" s="369">
        <f t="shared" ref="EDI48" si="1756">EDG48*1.01</f>
        <v>257950955142.24817</v>
      </c>
      <c r="EDJ48" s="363"/>
      <c r="EDK48" s="369">
        <f t="shared" ref="EDK48" si="1757">EDI48*1.01</f>
        <v>260530464693.67065</v>
      </c>
      <c r="EDL48" s="363"/>
      <c r="EDM48" s="369">
        <f t="shared" ref="EDM48" si="1758">EDK48*1.01</f>
        <v>263135769340.60736</v>
      </c>
      <c r="EDN48" s="363"/>
      <c r="EDO48" s="369">
        <f t="shared" ref="EDO48" si="1759">EDM48*1.01</f>
        <v>265767127034.01343</v>
      </c>
      <c r="EDP48" s="363"/>
      <c r="EDQ48" s="369">
        <f t="shared" ref="EDQ48" si="1760">EDO48*1.01</f>
        <v>268424798304.35358</v>
      </c>
      <c r="EDR48" s="363"/>
      <c r="EDS48" s="369">
        <f t="shared" ref="EDS48" si="1761">EDQ48*1.01</f>
        <v>271109046287.39713</v>
      </c>
      <c r="EDT48" s="363"/>
      <c r="EDU48" s="369">
        <f t="shared" ref="EDU48" si="1762">EDS48*1.01</f>
        <v>273820136750.27109</v>
      </c>
      <c r="EDV48" s="363"/>
      <c r="EDW48" s="369">
        <f t="shared" ref="EDW48" si="1763">EDU48*1.01</f>
        <v>276558338117.7738</v>
      </c>
      <c r="EDX48" s="363"/>
      <c r="EDY48" s="369">
        <f t="shared" ref="EDY48" si="1764">EDW48*1.01</f>
        <v>279323921498.95154</v>
      </c>
      <c r="EDZ48" s="363"/>
      <c r="EEA48" s="369">
        <f t="shared" ref="EEA48" si="1765">EDY48*1.01</f>
        <v>282117160713.94104</v>
      </c>
      <c r="EEB48" s="363"/>
      <c r="EEC48" s="369">
        <f t="shared" ref="EEC48" si="1766">EEA48*1.01</f>
        <v>284938332321.08044</v>
      </c>
      <c r="EED48" s="363"/>
      <c r="EEE48" s="369">
        <f t="shared" ref="EEE48" si="1767">EEC48*1.01</f>
        <v>287787715644.29126</v>
      </c>
      <c r="EEF48" s="363"/>
      <c r="EEG48" s="369">
        <f t="shared" ref="EEG48" si="1768">EEE48*1.01</f>
        <v>290665592800.73419</v>
      </c>
      <c r="EEH48" s="363"/>
      <c r="EEI48" s="369">
        <f t="shared" ref="EEI48" si="1769">EEG48*1.01</f>
        <v>293572248728.74152</v>
      </c>
      <c r="EEJ48" s="363"/>
      <c r="EEK48" s="369">
        <f t="shared" ref="EEK48" si="1770">EEI48*1.01</f>
        <v>296507971216.02893</v>
      </c>
      <c r="EEL48" s="363"/>
      <c r="EEM48" s="369">
        <f t="shared" ref="EEM48" si="1771">EEK48*1.01</f>
        <v>299473050928.18921</v>
      </c>
      <c r="EEN48" s="363"/>
      <c r="EEO48" s="369">
        <f t="shared" ref="EEO48" si="1772">EEM48*1.01</f>
        <v>302467781437.47113</v>
      </c>
      <c r="EEP48" s="363"/>
      <c r="EEQ48" s="369">
        <f t="shared" ref="EEQ48" si="1773">EEO48*1.01</f>
        <v>305492459251.84583</v>
      </c>
      <c r="EER48" s="363"/>
      <c r="EES48" s="369">
        <f t="shared" ref="EES48" si="1774">EEQ48*1.01</f>
        <v>308547383844.36426</v>
      </c>
      <c r="EET48" s="363"/>
      <c r="EEU48" s="369">
        <f t="shared" ref="EEU48" si="1775">EES48*1.01</f>
        <v>311632857682.80792</v>
      </c>
      <c r="EEV48" s="363"/>
      <c r="EEW48" s="369">
        <f t="shared" ref="EEW48" si="1776">EEU48*1.01</f>
        <v>314749186259.63599</v>
      </c>
      <c r="EEX48" s="363"/>
      <c r="EEY48" s="369">
        <f t="shared" ref="EEY48" si="1777">EEW48*1.01</f>
        <v>317896678122.23236</v>
      </c>
      <c r="EEZ48" s="363"/>
      <c r="EFA48" s="369">
        <f t="shared" ref="EFA48" si="1778">EEY48*1.01</f>
        <v>321075644903.45471</v>
      </c>
      <c r="EFB48" s="363"/>
      <c r="EFC48" s="369">
        <f t="shared" ref="EFC48" si="1779">EFA48*1.01</f>
        <v>324286401352.48926</v>
      </c>
      <c r="EFD48" s="363"/>
      <c r="EFE48" s="369">
        <f t="shared" ref="EFE48" si="1780">EFC48*1.01</f>
        <v>327529265366.01416</v>
      </c>
      <c r="EFF48" s="363"/>
      <c r="EFG48" s="369">
        <f t="shared" ref="EFG48" si="1781">EFE48*1.01</f>
        <v>330804558019.67432</v>
      </c>
      <c r="EFH48" s="363"/>
      <c r="EFI48" s="369">
        <f t="shared" ref="EFI48" si="1782">EFG48*1.01</f>
        <v>334112603599.87103</v>
      </c>
      <c r="EFJ48" s="363"/>
      <c r="EFK48" s="369">
        <f t="shared" ref="EFK48" si="1783">EFI48*1.01</f>
        <v>337453729635.86975</v>
      </c>
      <c r="EFL48" s="363"/>
      <c r="EFM48" s="369">
        <f t="shared" ref="EFM48" si="1784">EFK48*1.01</f>
        <v>340828266932.22845</v>
      </c>
      <c r="EFN48" s="363"/>
      <c r="EFO48" s="369">
        <f t="shared" ref="EFO48" si="1785">EFM48*1.01</f>
        <v>344236549601.55072</v>
      </c>
      <c r="EFP48" s="363"/>
      <c r="EFQ48" s="369">
        <f t="shared" ref="EFQ48" si="1786">EFO48*1.01</f>
        <v>347678915097.56622</v>
      </c>
      <c r="EFR48" s="363"/>
      <c r="EFS48" s="369">
        <f t="shared" ref="EFS48" si="1787">EFQ48*1.01</f>
        <v>351155704248.54187</v>
      </c>
      <c r="EFT48" s="363"/>
      <c r="EFU48" s="369">
        <f t="shared" ref="EFU48" si="1788">EFS48*1.01</f>
        <v>354667261291.02728</v>
      </c>
      <c r="EFV48" s="363"/>
      <c r="EFW48" s="369">
        <f t="shared" ref="EFW48" si="1789">EFU48*1.01</f>
        <v>358213933903.93756</v>
      </c>
      <c r="EFX48" s="363"/>
      <c r="EFY48" s="369">
        <f t="shared" ref="EFY48" si="1790">EFW48*1.01</f>
        <v>361796073242.97693</v>
      </c>
      <c r="EFZ48" s="363"/>
      <c r="EGA48" s="369">
        <f t="shared" ref="EGA48" si="1791">EFY48*1.01</f>
        <v>365414033975.40668</v>
      </c>
      <c r="EGB48" s="363"/>
      <c r="EGC48" s="369">
        <f t="shared" ref="EGC48" si="1792">EGA48*1.01</f>
        <v>369068174315.16077</v>
      </c>
      <c r="EGD48" s="363"/>
      <c r="EGE48" s="369">
        <f t="shared" ref="EGE48" si="1793">EGC48*1.01</f>
        <v>372758856058.31238</v>
      </c>
      <c r="EGF48" s="363"/>
      <c r="EGG48" s="369">
        <f t="shared" ref="EGG48" si="1794">EGE48*1.01</f>
        <v>376486444618.89551</v>
      </c>
      <c r="EGH48" s="363"/>
      <c r="EGI48" s="369">
        <f t="shared" ref="EGI48" si="1795">EGG48*1.01</f>
        <v>380251309065.08447</v>
      </c>
      <c r="EGJ48" s="363"/>
      <c r="EGK48" s="369">
        <f t="shared" ref="EGK48" si="1796">EGI48*1.01</f>
        <v>384053822155.73529</v>
      </c>
      <c r="EGL48" s="363"/>
      <c r="EGM48" s="369">
        <f t="shared" ref="EGM48" si="1797">EGK48*1.01</f>
        <v>387894360377.29266</v>
      </c>
      <c r="EGN48" s="363"/>
      <c r="EGO48" s="369">
        <f t="shared" ref="EGO48" si="1798">EGM48*1.01</f>
        <v>391773303981.06561</v>
      </c>
      <c r="EGP48" s="363"/>
      <c r="EGQ48" s="369">
        <f t="shared" ref="EGQ48" si="1799">EGO48*1.01</f>
        <v>395691037020.87628</v>
      </c>
      <c r="EGR48" s="363"/>
      <c r="EGS48" s="369">
        <f t="shared" ref="EGS48" si="1800">EGQ48*1.01</f>
        <v>399647947391.08502</v>
      </c>
      <c r="EGT48" s="363"/>
      <c r="EGU48" s="369">
        <f t="shared" ref="EGU48" si="1801">EGS48*1.01</f>
        <v>403644426864.99585</v>
      </c>
      <c r="EGV48" s="363"/>
      <c r="EGW48" s="369">
        <f t="shared" ref="EGW48" si="1802">EGU48*1.01</f>
        <v>407680871133.64581</v>
      </c>
      <c r="EGX48" s="363"/>
      <c r="EGY48" s="369">
        <f t="shared" ref="EGY48" si="1803">EGW48*1.01</f>
        <v>411757679844.9823</v>
      </c>
      <c r="EGZ48" s="363"/>
      <c r="EHA48" s="369">
        <f t="shared" ref="EHA48" si="1804">EGY48*1.01</f>
        <v>415875256643.43213</v>
      </c>
      <c r="EHB48" s="363"/>
      <c r="EHC48" s="369">
        <f t="shared" ref="EHC48" si="1805">EHA48*1.01</f>
        <v>420034009209.86646</v>
      </c>
      <c r="EHD48" s="363"/>
      <c r="EHE48" s="369">
        <f t="shared" ref="EHE48" si="1806">EHC48*1.01</f>
        <v>424234349301.96515</v>
      </c>
      <c r="EHF48" s="363"/>
      <c r="EHG48" s="369">
        <f t="shared" ref="EHG48" si="1807">EHE48*1.01</f>
        <v>428476692794.9848</v>
      </c>
      <c r="EHH48" s="363"/>
      <c r="EHI48" s="369">
        <f t="shared" ref="EHI48" si="1808">EHG48*1.01</f>
        <v>432761459722.93463</v>
      </c>
      <c r="EHJ48" s="363"/>
      <c r="EHK48" s="369">
        <f t="shared" ref="EHK48" si="1809">EHI48*1.01</f>
        <v>437089074320.164</v>
      </c>
      <c r="EHL48" s="363"/>
      <c r="EHM48" s="369">
        <f t="shared" ref="EHM48" si="1810">EHK48*1.01</f>
        <v>441459965063.36566</v>
      </c>
      <c r="EHN48" s="363"/>
      <c r="EHO48" s="369">
        <f t="shared" ref="EHO48" si="1811">EHM48*1.01</f>
        <v>445874564713.99933</v>
      </c>
      <c r="EHP48" s="363"/>
      <c r="EHQ48" s="369">
        <f t="shared" ref="EHQ48" si="1812">EHO48*1.01</f>
        <v>450333310361.13934</v>
      </c>
      <c r="EHR48" s="363"/>
      <c r="EHS48" s="369">
        <f t="shared" ref="EHS48" si="1813">EHQ48*1.01</f>
        <v>454836643464.75073</v>
      </c>
      <c r="EHT48" s="363"/>
      <c r="EHU48" s="369">
        <f t="shared" ref="EHU48" si="1814">EHS48*1.01</f>
        <v>459385009899.39825</v>
      </c>
      <c r="EHV48" s="363"/>
      <c r="EHW48" s="369">
        <f t="shared" ref="EHW48" si="1815">EHU48*1.01</f>
        <v>463978859998.39221</v>
      </c>
      <c r="EHX48" s="363"/>
      <c r="EHY48" s="369">
        <f t="shared" ref="EHY48" si="1816">EHW48*1.01</f>
        <v>468618648598.37616</v>
      </c>
      <c r="EHZ48" s="363"/>
      <c r="EIA48" s="369">
        <f t="shared" ref="EIA48" si="1817">EHY48*1.01</f>
        <v>473304835084.35992</v>
      </c>
      <c r="EIB48" s="363"/>
      <c r="EIC48" s="369">
        <f t="shared" ref="EIC48" si="1818">EIA48*1.01</f>
        <v>478037883435.20355</v>
      </c>
      <c r="EID48" s="363"/>
      <c r="EIE48" s="369">
        <f t="shared" ref="EIE48" si="1819">EIC48*1.01</f>
        <v>482818262269.5556</v>
      </c>
      <c r="EIF48" s="363"/>
      <c r="EIG48" s="369">
        <f t="shared" ref="EIG48" si="1820">EIE48*1.01</f>
        <v>487646444892.25116</v>
      </c>
      <c r="EIH48" s="363"/>
      <c r="EII48" s="369">
        <f t="shared" ref="EII48" si="1821">EIG48*1.01</f>
        <v>492522909341.17371</v>
      </c>
      <c r="EIJ48" s="363"/>
      <c r="EIK48" s="369">
        <f t="shared" ref="EIK48" si="1822">EII48*1.01</f>
        <v>497448138434.58545</v>
      </c>
      <c r="EIL48" s="363"/>
      <c r="EIM48" s="369">
        <f t="shared" ref="EIM48" si="1823">EIK48*1.01</f>
        <v>502422619818.93134</v>
      </c>
      <c r="EIN48" s="363"/>
      <c r="EIO48" s="369">
        <f t="shared" ref="EIO48" si="1824">EIM48*1.01</f>
        <v>507446846017.12067</v>
      </c>
      <c r="EIP48" s="363"/>
      <c r="EIQ48" s="369">
        <f t="shared" ref="EIQ48" si="1825">EIO48*1.01</f>
        <v>512521314477.29187</v>
      </c>
      <c r="EIR48" s="363"/>
      <c r="EIS48" s="369">
        <f t="shared" ref="EIS48" si="1826">EIQ48*1.01</f>
        <v>517646527622.06482</v>
      </c>
      <c r="EIT48" s="363"/>
      <c r="EIU48" s="369">
        <f t="shared" ref="EIU48" si="1827">EIS48*1.01</f>
        <v>522822992898.28546</v>
      </c>
      <c r="EIV48" s="363"/>
      <c r="EIW48" s="369">
        <f t="shared" ref="EIW48" si="1828">EIU48*1.01</f>
        <v>528051222827.26831</v>
      </c>
      <c r="EIX48" s="363"/>
      <c r="EIY48" s="369">
        <f t="shared" ref="EIY48" si="1829">EIW48*1.01</f>
        <v>533331735055.54102</v>
      </c>
      <c r="EIZ48" s="363"/>
      <c r="EJA48" s="369">
        <f t="shared" ref="EJA48" si="1830">EIY48*1.01</f>
        <v>538665052406.09644</v>
      </c>
      <c r="EJB48" s="363"/>
      <c r="EJC48" s="369">
        <f t="shared" ref="EJC48" si="1831">EJA48*1.01</f>
        <v>544051702930.15741</v>
      </c>
      <c r="EJD48" s="363"/>
      <c r="EJE48" s="369">
        <f t="shared" ref="EJE48" si="1832">EJC48*1.01</f>
        <v>549492219959.45898</v>
      </c>
      <c r="EJF48" s="363"/>
      <c r="EJG48" s="369">
        <f t="shared" ref="EJG48" si="1833">EJE48*1.01</f>
        <v>554987142159.05359</v>
      </c>
      <c r="EJH48" s="363"/>
      <c r="EJI48" s="369">
        <f t="shared" ref="EJI48" si="1834">EJG48*1.01</f>
        <v>560537013580.64417</v>
      </c>
      <c r="EJJ48" s="363"/>
      <c r="EJK48" s="369">
        <f t="shared" ref="EJK48" si="1835">EJI48*1.01</f>
        <v>566142383716.45056</v>
      </c>
      <c r="EJL48" s="363"/>
      <c r="EJM48" s="369">
        <f t="shared" ref="EJM48" si="1836">EJK48*1.01</f>
        <v>571803807553.61511</v>
      </c>
      <c r="EJN48" s="363"/>
      <c r="EJO48" s="369">
        <f t="shared" ref="EJO48" si="1837">EJM48*1.01</f>
        <v>577521845629.15125</v>
      </c>
      <c r="EJP48" s="363"/>
      <c r="EJQ48" s="369">
        <f t="shared" ref="EJQ48" si="1838">EJO48*1.01</f>
        <v>583297064085.44275</v>
      </c>
      <c r="EJR48" s="363"/>
      <c r="EJS48" s="369">
        <f t="shared" ref="EJS48" si="1839">EJQ48*1.01</f>
        <v>589130034726.29724</v>
      </c>
      <c r="EJT48" s="363"/>
      <c r="EJU48" s="369">
        <f t="shared" ref="EJU48" si="1840">EJS48*1.01</f>
        <v>595021335073.56018</v>
      </c>
      <c r="EJV48" s="363"/>
      <c r="EJW48" s="369">
        <f t="shared" ref="EJW48" si="1841">EJU48*1.01</f>
        <v>600971548424.29578</v>
      </c>
      <c r="EJX48" s="363"/>
      <c r="EJY48" s="369">
        <f t="shared" ref="EJY48" si="1842">EJW48*1.01</f>
        <v>606981263908.5387</v>
      </c>
      <c r="EJZ48" s="363"/>
      <c r="EKA48" s="369">
        <f t="shared" ref="EKA48" si="1843">EJY48*1.01</f>
        <v>613051076547.62415</v>
      </c>
      <c r="EKB48" s="363"/>
      <c r="EKC48" s="369">
        <f t="shared" ref="EKC48" si="1844">EKA48*1.01</f>
        <v>619181587313.10034</v>
      </c>
      <c r="EKD48" s="363"/>
      <c r="EKE48" s="369">
        <f t="shared" ref="EKE48" si="1845">EKC48*1.01</f>
        <v>625373403186.23132</v>
      </c>
      <c r="EKF48" s="363"/>
      <c r="EKG48" s="369">
        <f t="shared" ref="EKG48" si="1846">EKE48*1.01</f>
        <v>631627137218.09363</v>
      </c>
      <c r="EKH48" s="363"/>
      <c r="EKI48" s="369">
        <f t="shared" ref="EKI48" si="1847">EKG48*1.01</f>
        <v>637943408590.27454</v>
      </c>
      <c r="EKJ48" s="363"/>
      <c r="EKK48" s="369">
        <f t="shared" ref="EKK48" si="1848">EKI48*1.01</f>
        <v>644322842676.17725</v>
      </c>
      <c r="EKL48" s="363"/>
      <c r="EKM48" s="369">
        <f t="shared" ref="EKM48" si="1849">EKK48*1.01</f>
        <v>650766071102.93896</v>
      </c>
      <c r="EKN48" s="363"/>
      <c r="EKO48" s="369">
        <f t="shared" ref="EKO48" si="1850">EKM48*1.01</f>
        <v>657273731813.96838</v>
      </c>
      <c r="EKP48" s="363"/>
      <c r="EKQ48" s="369">
        <f t="shared" ref="EKQ48" si="1851">EKO48*1.01</f>
        <v>663846469132.10803</v>
      </c>
      <c r="EKR48" s="363"/>
      <c r="EKS48" s="369">
        <f t="shared" ref="EKS48" si="1852">EKQ48*1.01</f>
        <v>670484933823.42908</v>
      </c>
      <c r="EKT48" s="363"/>
      <c r="EKU48" s="369">
        <f t="shared" ref="EKU48" si="1853">EKS48*1.01</f>
        <v>677189783161.66333</v>
      </c>
      <c r="EKV48" s="363"/>
      <c r="EKW48" s="369">
        <f t="shared" ref="EKW48" si="1854">EKU48*1.01</f>
        <v>683961680993.28003</v>
      </c>
      <c r="EKX48" s="363"/>
      <c r="EKY48" s="369">
        <f t="shared" ref="EKY48" si="1855">EKW48*1.01</f>
        <v>690801297803.21289</v>
      </c>
      <c r="EKZ48" s="363"/>
      <c r="ELA48" s="369">
        <f t="shared" ref="ELA48" si="1856">EKY48*1.01</f>
        <v>697709310781.245</v>
      </c>
      <c r="ELB48" s="363"/>
      <c r="ELC48" s="369">
        <f t="shared" ref="ELC48" si="1857">ELA48*1.01</f>
        <v>704686403889.0575</v>
      </c>
      <c r="ELD48" s="363"/>
      <c r="ELE48" s="369">
        <f t="shared" ref="ELE48" si="1858">ELC48*1.01</f>
        <v>711733267927.94812</v>
      </c>
      <c r="ELF48" s="363"/>
      <c r="ELG48" s="369">
        <f t="shared" ref="ELG48" si="1859">ELE48*1.01</f>
        <v>718850600607.22766</v>
      </c>
      <c r="ELH48" s="363"/>
      <c r="ELI48" s="369">
        <f t="shared" ref="ELI48" si="1860">ELG48*1.01</f>
        <v>726039106613.29993</v>
      </c>
      <c r="ELJ48" s="363"/>
      <c r="ELK48" s="369">
        <f t="shared" ref="ELK48" si="1861">ELI48*1.01</f>
        <v>733299497679.43298</v>
      </c>
      <c r="ELL48" s="363"/>
      <c r="ELM48" s="369">
        <f t="shared" ref="ELM48" si="1862">ELK48*1.01</f>
        <v>740632492656.22729</v>
      </c>
      <c r="ELN48" s="363"/>
      <c r="ELO48" s="369">
        <f t="shared" ref="ELO48" si="1863">ELM48*1.01</f>
        <v>748038817582.78955</v>
      </c>
      <c r="ELP48" s="363"/>
      <c r="ELQ48" s="369">
        <f t="shared" ref="ELQ48" si="1864">ELO48*1.01</f>
        <v>755519205758.61743</v>
      </c>
      <c r="ELR48" s="363"/>
      <c r="ELS48" s="369">
        <f t="shared" ref="ELS48" si="1865">ELQ48*1.01</f>
        <v>763074397816.20361</v>
      </c>
      <c r="ELT48" s="363"/>
      <c r="ELU48" s="369">
        <f t="shared" ref="ELU48" si="1866">ELS48*1.01</f>
        <v>770705141794.3656</v>
      </c>
      <c r="ELV48" s="363"/>
      <c r="ELW48" s="369">
        <f t="shared" ref="ELW48" si="1867">ELU48*1.01</f>
        <v>778412193212.3092</v>
      </c>
      <c r="ELX48" s="363"/>
      <c r="ELY48" s="369">
        <f t="shared" ref="ELY48" si="1868">ELW48*1.01</f>
        <v>786196315144.43225</v>
      </c>
      <c r="ELZ48" s="363"/>
      <c r="EMA48" s="369">
        <f t="shared" ref="EMA48" si="1869">ELY48*1.01</f>
        <v>794058278295.87659</v>
      </c>
      <c r="EMB48" s="363"/>
      <c r="EMC48" s="369">
        <f t="shared" ref="EMC48" si="1870">EMA48*1.01</f>
        <v>801998861078.83533</v>
      </c>
      <c r="EMD48" s="363"/>
      <c r="EME48" s="369">
        <f t="shared" ref="EME48" si="1871">EMC48*1.01</f>
        <v>810018849689.62366</v>
      </c>
      <c r="EMF48" s="363"/>
      <c r="EMG48" s="369">
        <f t="shared" ref="EMG48" si="1872">EME48*1.01</f>
        <v>818119038186.5199</v>
      </c>
      <c r="EMH48" s="363"/>
      <c r="EMI48" s="369">
        <f t="shared" ref="EMI48" si="1873">EMG48*1.01</f>
        <v>826300228568.38513</v>
      </c>
      <c r="EMJ48" s="363"/>
      <c r="EMK48" s="369">
        <f t="shared" ref="EMK48" si="1874">EMI48*1.01</f>
        <v>834563230854.06897</v>
      </c>
      <c r="EML48" s="363"/>
      <c r="EMM48" s="369">
        <f t="shared" ref="EMM48" si="1875">EMK48*1.01</f>
        <v>842908863162.60962</v>
      </c>
      <c r="EMN48" s="363"/>
      <c r="EMO48" s="369">
        <f t="shared" ref="EMO48" si="1876">EMM48*1.01</f>
        <v>851337951794.23572</v>
      </c>
      <c r="EMP48" s="363"/>
      <c r="EMQ48" s="369">
        <f t="shared" ref="EMQ48" si="1877">EMO48*1.01</f>
        <v>859851331312.1781</v>
      </c>
      <c r="EMR48" s="363"/>
      <c r="EMS48" s="369">
        <f t="shared" ref="EMS48" si="1878">EMQ48*1.01</f>
        <v>868449844625.29993</v>
      </c>
      <c r="EMT48" s="363"/>
      <c r="EMU48" s="369">
        <f t="shared" ref="EMU48" si="1879">EMS48*1.01</f>
        <v>877134343071.55298</v>
      </c>
      <c r="EMV48" s="363"/>
      <c r="EMW48" s="369">
        <f t="shared" ref="EMW48" si="1880">EMU48*1.01</f>
        <v>885905686502.26855</v>
      </c>
      <c r="EMX48" s="363"/>
      <c r="EMY48" s="369">
        <f t="shared" ref="EMY48" si="1881">EMW48*1.01</f>
        <v>894764743367.29126</v>
      </c>
      <c r="EMZ48" s="363"/>
      <c r="ENA48" s="369">
        <f t="shared" ref="ENA48" si="1882">EMY48*1.01</f>
        <v>903712390800.96423</v>
      </c>
      <c r="ENB48" s="363"/>
      <c r="ENC48" s="369">
        <f t="shared" ref="ENC48" si="1883">ENA48*1.01</f>
        <v>912749514708.97388</v>
      </c>
      <c r="END48" s="363"/>
      <c r="ENE48" s="369">
        <f t="shared" ref="ENE48" si="1884">ENC48*1.01</f>
        <v>921877009856.0636</v>
      </c>
      <c r="ENF48" s="363"/>
      <c r="ENG48" s="369">
        <f t="shared" ref="ENG48" si="1885">ENE48*1.01</f>
        <v>931095779954.62427</v>
      </c>
      <c r="ENH48" s="363"/>
      <c r="ENI48" s="369">
        <f t="shared" ref="ENI48" si="1886">ENG48*1.01</f>
        <v>940406737754.17053</v>
      </c>
      <c r="ENJ48" s="363"/>
      <c r="ENK48" s="369">
        <f t="shared" ref="ENK48" si="1887">ENI48*1.01</f>
        <v>949810805131.71228</v>
      </c>
      <c r="ENL48" s="363"/>
      <c r="ENM48" s="369">
        <f t="shared" ref="ENM48" si="1888">ENK48*1.01</f>
        <v>959308913183.02942</v>
      </c>
      <c r="ENN48" s="363"/>
      <c r="ENO48" s="369">
        <f t="shared" ref="ENO48" si="1889">ENM48*1.01</f>
        <v>968902002314.85974</v>
      </c>
      <c r="ENP48" s="363"/>
      <c r="ENQ48" s="369">
        <f t="shared" ref="ENQ48" si="1890">ENO48*1.01</f>
        <v>978591022338.0083</v>
      </c>
      <c r="ENR48" s="363"/>
      <c r="ENS48" s="369">
        <f t="shared" ref="ENS48" si="1891">ENQ48*1.01</f>
        <v>988376932561.38843</v>
      </c>
      <c r="ENT48" s="363"/>
      <c r="ENU48" s="369">
        <f t="shared" ref="ENU48" si="1892">ENS48*1.01</f>
        <v>998260701887.00232</v>
      </c>
      <c r="ENV48" s="363"/>
      <c r="ENW48" s="369">
        <f t="shared" ref="ENW48" si="1893">ENU48*1.01</f>
        <v>1008243308905.8723</v>
      </c>
      <c r="ENX48" s="363"/>
      <c r="ENY48" s="369">
        <f t="shared" ref="ENY48" si="1894">ENW48*1.01</f>
        <v>1018325741994.931</v>
      </c>
      <c r="ENZ48" s="363"/>
      <c r="EOA48" s="369">
        <f t="shared" ref="EOA48" si="1895">ENY48*1.01</f>
        <v>1028508999414.8804</v>
      </c>
      <c r="EOB48" s="363"/>
      <c r="EOC48" s="369">
        <f t="shared" ref="EOC48" si="1896">EOA48*1.01</f>
        <v>1038794089409.0292</v>
      </c>
      <c r="EOD48" s="363"/>
      <c r="EOE48" s="369">
        <f t="shared" ref="EOE48" si="1897">EOC48*1.01</f>
        <v>1049182030303.1195</v>
      </c>
      <c r="EOF48" s="363"/>
      <c r="EOG48" s="369">
        <f t="shared" ref="EOG48" si="1898">EOE48*1.01</f>
        <v>1059673850606.1508</v>
      </c>
      <c r="EOH48" s="363"/>
      <c r="EOI48" s="369">
        <f t="shared" ref="EOI48" si="1899">EOG48*1.01</f>
        <v>1070270589112.2123</v>
      </c>
      <c r="EOJ48" s="363"/>
      <c r="EOK48" s="369">
        <f t="shared" ref="EOK48" si="1900">EOI48*1.01</f>
        <v>1080973295003.3345</v>
      </c>
      <c r="EOL48" s="363"/>
      <c r="EOM48" s="369">
        <f t="shared" ref="EOM48" si="1901">EOK48*1.01</f>
        <v>1091783027953.3678</v>
      </c>
      <c r="EON48" s="363"/>
      <c r="EOO48" s="369">
        <f t="shared" ref="EOO48" si="1902">EOM48*1.01</f>
        <v>1102700858232.9014</v>
      </c>
      <c r="EOP48" s="363"/>
      <c r="EOQ48" s="369">
        <f t="shared" ref="EOQ48" si="1903">EOO48*1.01</f>
        <v>1113727866815.2305</v>
      </c>
      <c r="EOR48" s="363"/>
      <c r="EOS48" s="369">
        <f t="shared" ref="EOS48" si="1904">EOQ48*1.01</f>
        <v>1124865145483.3828</v>
      </c>
      <c r="EOT48" s="363"/>
      <c r="EOU48" s="369">
        <f t="shared" ref="EOU48" si="1905">EOS48*1.01</f>
        <v>1136113796938.2166</v>
      </c>
      <c r="EOV48" s="363"/>
      <c r="EOW48" s="369">
        <f t="shared" ref="EOW48" si="1906">EOU48*1.01</f>
        <v>1147474934907.5986</v>
      </c>
      <c r="EOX48" s="363"/>
      <c r="EOY48" s="369">
        <f t="shared" ref="EOY48" si="1907">EOW48*1.01</f>
        <v>1158949684256.6746</v>
      </c>
      <c r="EOZ48" s="363"/>
      <c r="EPA48" s="369">
        <f t="shared" ref="EPA48" si="1908">EOY48*1.01</f>
        <v>1170539181099.2412</v>
      </c>
      <c r="EPB48" s="363"/>
      <c r="EPC48" s="369">
        <f t="shared" ref="EPC48" si="1909">EPA48*1.01</f>
        <v>1182244572910.2336</v>
      </c>
      <c r="EPD48" s="363"/>
      <c r="EPE48" s="369">
        <f t="shared" ref="EPE48" si="1910">EPC48*1.01</f>
        <v>1194067018639.3359</v>
      </c>
      <c r="EPF48" s="363"/>
      <c r="EPG48" s="369">
        <f t="shared" ref="EPG48" si="1911">EPE48*1.01</f>
        <v>1206007688825.7292</v>
      </c>
      <c r="EPH48" s="363"/>
      <c r="EPI48" s="369">
        <f t="shared" ref="EPI48" si="1912">EPG48*1.01</f>
        <v>1218067765713.9866</v>
      </c>
      <c r="EPJ48" s="363"/>
      <c r="EPK48" s="369">
        <f t="shared" ref="EPK48" si="1913">EPI48*1.01</f>
        <v>1230248443371.1265</v>
      </c>
      <c r="EPL48" s="363"/>
      <c r="EPM48" s="369">
        <f t="shared" ref="EPM48" si="1914">EPK48*1.01</f>
        <v>1242550927804.8376</v>
      </c>
      <c r="EPN48" s="363"/>
      <c r="EPO48" s="369">
        <f t="shared" ref="EPO48" si="1915">EPM48*1.01</f>
        <v>1254976437082.886</v>
      </c>
      <c r="EPP48" s="363"/>
      <c r="EPQ48" s="369">
        <f t="shared" ref="EPQ48" si="1916">EPO48*1.01</f>
        <v>1267526201453.7148</v>
      </c>
      <c r="EPR48" s="363"/>
      <c r="EPS48" s="369">
        <f t="shared" ref="EPS48" si="1917">EPQ48*1.01</f>
        <v>1280201463468.252</v>
      </c>
      <c r="EPT48" s="363"/>
      <c r="EPU48" s="369">
        <f t="shared" ref="EPU48" si="1918">EPS48*1.01</f>
        <v>1293003478102.9346</v>
      </c>
      <c r="EPV48" s="363"/>
      <c r="EPW48" s="369">
        <f t="shared" ref="EPW48" si="1919">EPU48*1.01</f>
        <v>1305933512883.9639</v>
      </c>
      <c r="EPX48" s="363"/>
      <c r="EPY48" s="369">
        <f t="shared" ref="EPY48" si="1920">EPW48*1.01</f>
        <v>1318992848012.8035</v>
      </c>
      <c r="EPZ48" s="363"/>
      <c r="EQA48" s="369">
        <f t="shared" ref="EQA48" si="1921">EPY48*1.01</f>
        <v>1332182776492.9314</v>
      </c>
      <c r="EQB48" s="363"/>
      <c r="EQC48" s="369">
        <f t="shared" ref="EQC48" si="1922">EQA48*1.01</f>
        <v>1345504604257.8608</v>
      </c>
      <c r="EQD48" s="363"/>
      <c r="EQE48" s="369">
        <f t="shared" ref="EQE48" si="1923">EQC48*1.01</f>
        <v>1358959650300.4395</v>
      </c>
      <c r="EQF48" s="363"/>
      <c r="EQG48" s="369">
        <f t="shared" ref="EQG48" si="1924">EQE48*1.01</f>
        <v>1372549246803.4438</v>
      </c>
      <c r="EQH48" s="363"/>
      <c r="EQI48" s="369">
        <f t="shared" ref="EQI48" si="1925">EQG48*1.01</f>
        <v>1386274739271.4783</v>
      </c>
      <c r="EQJ48" s="363"/>
      <c r="EQK48" s="369">
        <f t="shared" ref="EQK48" si="1926">EQI48*1.01</f>
        <v>1400137486664.1931</v>
      </c>
      <c r="EQL48" s="363"/>
      <c r="EQM48" s="369">
        <f t="shared" ref="EQM48" si="1927">EQK48*1.01</f>
        <v>1414138861530.835</v>
      </c>
      <c r="EQN48" s="363"/>
      <c r="EQO48" s="369">
        <f t="shared" ref="EQO48" si="1928">EQM48*1.01</f>
        <v>1428280250146.1433</v>
      </c>
      <c r="EQP48" s="363"/>
      <c r="EQQ48" s="369">
        <f t="shared" ref="EQQ48" si="1929">EQO48*1.01</f>
        <v>1442563052647.6047</v>
      </c>
      <c r="EQR48" s="363"/>
      <c r="EQS48" s="369">
        <f t="shared" ref="EQS48" si="1930">EQQ48*1.01</f>
        <v>1456988683174.0808</v>
      </c>
      <c r="EQT48" s="363"/>
      <c r="EQU48" s="369">
        <f t="shared" ref="EQU48" si="1931">EQS48*1.01</f>
        <v>1471558570005.8215</v>
      </c>
      <c r="EQV48" s="363"/>
      <c r="EQW48" s="369">
        <f t="shared" ref="EQW48" si="1932">EQU48*1.01</f>
        <v>1486274155705.8799</v>
      </c>
      <c r="EQX48" s="363"/>
      <c r="EQY48" s="369">
        <f t="shared" ref="EQY48" si="1933">EQW48*1.01</f>
        <v>1501136897262.9387</v>
      </c>
      <c r="EQZ48" s="363"/>
      <c r="ERA48" s="369">
        <f t="shared" ref="ERA48" si="1934">EQY48*1.01</f>
        <v>1516148266235.5681</v>
      </c>
      <c r="ERB48" s="363"/>
      <c r="ERC48" s="369">
        <f t="shared" ref="ERC48" si="1935">ERA48*1.01</f>
        <v>1531309748897.9238</v>
      </c>
      <c r="ERD48" s="363"/>
      <c r="ERE48" s="369">
        <f t="shared" ref="ERE48" si="1936">ERC48*1.01</f>
        <v>1546622846386.9031</v>
      </c>
      <c r="ERF48" s="363"/>
      <c r="ERG48" s="369">
        <f t="shared" ref="ERG48" si="1937">ERE48*1.01</f>
        <v>1562089074850.7722</v>
      </c>
      <c r="ERH48" s="363"/>
      <c r="ERI48" s="369">
        <f t="shared" ref="ERI48" si="1938">ERG48*1.01</f>
        <v>1577709965599.28</v>
      </c>
      <c r="ERJ48" s="363"/>
      <c r="ERK48" s="369">
        <f t="shared" ref="ERK48" si="1939">ERI48*1.01</f>
        <v>1593487065255.2729</v>
      </c>
      <c r="ERL48" s="363"/>
      <c r="ERM48" s="369">
        <f t="shared" ref="ERM48" si="1940">ERK48*1.01</f>
        <v>1609421935907.8257</v>
      </c>
      <c r="ERN48" s="363"/>
      <c r="ERO48" s="369">
        <f t="shared" ref="ERO48" si="1941">ERM48*1.01</f>
        <v>1625516155266.9041</v>
      </c>
      <c r="ERP48" s="363"/>
      <c r="ERQ48" s="369">
        <f t="shared" ref="ERQ48" si="1942">ERO48*1.01</f>
        <v>1641771316819.573</v>
      </c>
      <c r="ERR48" s="363"/>
      <c r="ERS48" s="369">
        <f t="shared" ref="ERS48" si="1943">ERQ48*1.01</f>
        <v>1658189029987.7688</v>
      </c>
      <c r="ERT48" s="363"/>
      <c r="ERU48" s="369">
        <f t="shared" ref="ERU48" si="1944">ERS48*1.01</f>
        <v>1674770920287.6465</v>
      </c>
      <c r="ERV48" s="363"/>
      <c r="ERW48" s="369">
        <f t="shared" ref="ERW48" si="1945">ERU48*1.01</f>
        <v>1691518629490.5229</v>
      </c>
      <c r="ERX48" s="363"/>
      <c r="ERY48" s="369">
        <f t="shared" ref="ERY48" si="1946">ERW48*1.01</f>
        <v>1708433815785.4282</v>
      </c>
      <c r="ERZ48" s="363"/>
      <c r="ESA48" s="369">
        <f t="shared" ref="ESA48" si="1947">ERY48*1.01</f>
        <v>1725518153943.2825</v>
      </c>
      <c r="ESB48" s="363"/>
      <c r="ESC48" s="369">
        <f t="shared" ref="ESC48" si="1948">ESA48*1.01</f>
        <v>1742773335482.7153</v>
      </c>
      <c r="ESD48" s="363"/>
      <c r="ESE48" s="369">
        <f t="shared" ref="ESE48" si="1949">ESC48*1.01</f>
        <v>1760201068837.5425</v>
      </c>
      <c r="ESF48" s="363"/>
      <c r="ESG48" s="369">
        <f t="shared" ref="ESG48" si="1950">ESE48*1.01</f>
        <v>1777803079525.918</v>
      </c>
      <c r="ESH48" s="363"/>
      <c r="ESI48" s="369">
        <f t="shared" ref="ESI48" si="1951">ESG48*1.01</f>
        <v>1795581110321.1772</v>
      </c>
      <c r="ESJ48" s="363"/>
      <c r="ESK48" s="369">
        <f t="shared" ref="ESK48" si="1952">ESI48*1.01</f>
        <v>1813536921424.3889</v>
      </c>
      <c r="ESL48" s="363"/>
      <c r="ESM48" s="369">
        <f t="shared" ref="ESM48" si="1953">ESK48*1.01</f>
        <v>1831672290638.6328</v>
      </c>
      <c r="ESN48" s="363"/>
      <c r="ESO48" s="369">
        <f t="shared" ref="ESO48" si="1954">ESM48*1.01</f>
        <v>1849989013545.019</v>
      </c>
      <c r="ESP48" s="363"/>
      <c r="ESQ48" s="369">
        <f t="shared" ref="ESQ48" si="1955">ESO48*1.01</f>
        <v>1868488903680.4692</v>
      </c>
      <c r="ESR48" s="363"/>
      <c r="ESS48" s="369">
        <f t="shared" ref="ESS48" si="1956">ESQ48*1.01</f>
        <v>1887173792717.2739</v>
      </c>
      <c r="EST48" s="363"/>
      <c r="ESU48" s="369">
        <f t="shared" ref="ESU48" si="1957">ESS48*1.01</f>
        <v>1906045530644.4468</v>
      </c>
      <c r="ESV48" s="363"/>
      <c r="ESW48" s="369">
        <f t="shared" ref="ESW48" si="1958">ESU48*1.01</f>
        <v>1925105985950.8914</v>
      </c>
      <c r="ESX48" s="363"/>
      <c r="ESY48" s="369">
        <f t="shared" ref="ESY48" si="1959">ESW48*1.01</f>
        <v>1944357045810.4004</v>
      </c>
      <c r="ESZ48" s="363"/>
      <c r="ETA48" s="369">
        <f t="shared" ref="ETA48" si="1960">ESY48*1.01</f>
        <v>1963800616268.5044</v>
      </c>
      <c r="ETB48" s="363"/>
      <c r="ETC48" s="369">
        <f t="shared" ref="ETC48" si="1961">ETA48*1.01</f>
        <v>1983438622431.1895</v>
      </c>
      <c r="ETD48" s="363"/>
      <c r="ETE48" s="369">
        <f t="shared" ref="ETE48" si="1962">ETC48*1.01</f>
        <v>2003273008655.5015</v>
      </c>
      <c r="ETF48" s="363"/>
      <c r="ETG48" s="369">
        <f t="shared" ref="ETG48" si="1963">ETE48*1.01</f>
        <v>2023305738742.0564</v>
      </c>
      <c r="ETH48" s="363"/>
      <c r="ETI48" s="369">
        <f t="shared" ref="ETI48" si="1964">ETG48*1.01</f>
        <v>2043538796129.4771</v>
      </c>
      <c r="ETJ48" s="363"/>
      <c r="ETK48" s="369">
        <f t="shared" ref="ETK48" si="1965">ETI48*1.01</f>
        <v>2063974184090.7717</v>
      </c>
      <c r="ETL48" s="363"/>
      <c r="ETM48" s="369">
        <f t="shared" ref="ETM48" si="1966">ETK48*1.01</f>
        <v>2084613925931.6794</v>
      </c>
      <c r="ETN48" s="363"/>
      <c r="ETO48" s="369">
        <f t="shared" ref="ETO48" si="1967">ETM48*1.01</f>
        <v>2105460065190.9963</v>
      </c>
      <c r="ETP48" s="363"/>
      <c r="ETQ48" s="369">
        <f t="shared" ref="ETQ48" si="1968">ETO48*1.01</f>
        <v>2126514665842.9062</v>
      </c>
      <c r="ETR48" s="363"/>
      <c r="ETS48" s="369">
        <f t="shared" ref="ETS48" si="1969">ETQ48*1.01</f>
        <v>2147779812501.3354</v>
      </c>
      <c r="ETT48" s="363"/>
      <c r="ETU48" s="369">
        <f t="shared" ref="ETU48" si="1970">ETS48*1.01</f>
        <v>2169257610626.3489</v>
      </c>
      <c r="ETV48" s="363"/>
      <c r="ETW48" s="369">
        <f t="shared" ref="ETW48" si="1971">ETU48*1.01</f>
        <v>2190950186732.6123</v>
      </c>
      <c r="ETX48" s="363"/>
      <c r="ETY48" s="369">
        <f t="shared" ref="ETY48" si="1972">ETW48*1.01</f>
        <v>2212859688599.9385</v>
      </c>
      <c r="ETZ48" s="363"/>
      <c r="EUA48" s="369">
        <f t="shared" ref="EUA48" si="1973">ETY48*1.01</f>
        <v>2234988285485.938</v>
      </c>
      <c r="EUB48" s="363"/>
      <c r="EUC48" s="369">
        <f t="shared" ref="EUC48" si="1974">EUA48*1.01</f>
        <v>2257338168340.7974</v>
      </c>
      <c r="EUD48" s="363"/>
      <c r="EUE48" s="369">
        <f t="shared" ref="EUE48" si="1975">EUC48*1.01</f>
        <v>2279911550024.2056</v>
      </c>
      <c r="EUF48" s="363"/>
      <c r="EUG48" s="369">
        <f t="shared" ref="EUG48" si="1976">EUE48*1.01</f>
        <v>2302710665524.4478</v>
      </c>
      <c r="EUH48" s="363"/>
      <c r="EUI48" s="369">
        <f t="shared" ref="EUI48" si="1977">EUG48*1.01</f>
        <v>2325737772179.6924</v>
      </c>
      <c r="EUJ48" s="363"/>
      <c r="EUK48" s="369">
        <f t="shared" ref="EUK48" si="1978">EUI48*1.01</f>
        <v>2348995149901.4893</v>
      </c>
      <c r="EUL48" s="363"/>
      <c r="EUM48" s="369">
        <f t="shared" ref="EUM48" si="1979">EUK48*1.01</f>
        <v>2372485101400.5044</v>
      </c>
      <c r="EUN48" s="363"/>
      <c r="EUO48" s="369">
        <f t="shared" ref="EUO48" si="1980">EUM48*1.01</f>
        <v>2396209952414.5093</v>
      </c>
      <c r="EUP48" s="363"/>
      <c r="EUQ48" s="369">
        <f t="shared" ref="EUQ48" si="1981">EUO48*1.01</f>
        <v>2420172051938.6543</v>
      </c>
      <c r="EUR48" s="363"/>
      <c r="EUS48" s="369">
        <f t="shared" ref="EUS48" si="1982">EUQ48*1.01</f>
        <v>2444373772458.041</v>
      </c>
      <c r="EUT48" s="363"/>
      <c r="EUU48" s="369">
        <f t="shared" ref="EUU48" si="1983">EUS48*1.01</f>
        <v>2468817510182.6216</v>
      </c>
      <c r="EUV48" s="363"/>
      <c r="EUW48" s="369">
        <f t="shared" ref="EUW48" si="1984">EUU48*1.01</f>
        <v>2493505685284.4478</v>
      </c>
      <c r="EUX48" s="363"/>
      <c r="EUY48" s="369">
        <f t="shared" ref="EUY48" si="1985">EUW48*1.01</f>
        <v>2518440742137.2925</v>
      </c>
      <c r="EUZ48" s="363"/>
      <c r="EVA48" s="369">
        <f t="shared" ref="EVA48" si="1986">EUY48*1.01</f>
        <v>2543625149558.6655</v>
      </c>
      <c r="EVB48" s="363"/>
      <c r="EVC48" s="369">
        <f t="shared" ref="EVC48" si="1987">EVA48*1.01</f>
        <v>2569061401054.2524</v>
      </c>
      <c r="EVD48" s="363"/>
      <c r="EVE48" s="369">
        <f t="shared" ref="EVE48" si="1988">EVC48*1.01</f>
        <v>2594752015064.7949</v>
      </c>
      <c r="EVF48" s="363"/>
      <c r="EVG48" s="369">
        <f t="shared" ref="EVG48" si="1989">EVE48*1.01</f>
        <v>2620699535215.4429</v>
      </c>
      <c r="EVH48" s="363"/>
      <c r="EVI48" s="369">
        <f t="shared" ref="EVI48" si="1990">EVG48*1.01</f>
        <v>2646906530567.5972</v>
      </c>
      <c r="EVJ48" s="363"/>
      <c r="EVK48" s="369">
        <f t="shared" ref="EVK48" si="1991">EVI48*1.01</f>
        <v>2673375595873.2729</v>
      </c>
      <c r="EVL48" s="363"/>
      <c r="EVM48" s="369">
        <f t="shared" ref="EVM48" si="1992">EVK48*1.01</f>
        <v>2700109351832.0059</v>
      </c>
      <c r="EVN48" s="363"/>
      <c r="EVO48" s="369">
        <f t="shared" ref="EVO48" si="1993">EVM48*1.01</f>
        <v>2727110445350.3262</v>
      </c>
      <c r="EVP48" s="363"/>
      <c r="EVQ48" s="369">
        <f t="shared" ref="EVQ48" si="1994">EVO48*1.01</f>
        <v>2754381549803.8296</v>
      </c>
      <c r="EVR48" s="363"/>
      <c r="EVS48" s="369">
        <f t="shared" ref="EVS48" si="1995">EVQ48*1.01</f>
        <v>2781925365301.8677</v>
      </c>
      <c r="EVT48" s="363"/>
      <c r="EVU48" s="369">
        <f t="shared" ref="EVU48" si="1996">EVS48*1.01</f>
        <v>2809744618954.8862</v>
      </c>
      <c r="EVV48" s="363"/>
      <c r="EVW48" s="369">
        <f t="shared" ref="EVW48" si="1997">EVU48*1.01</f>
        <v>2837842065144.4351</v>
      </c>
      <c r="EVX48" s="363"/>
      <c r="EVY48" s="369">
        <f t="shared" ref="EVY48" si="1998">EVW48*1.01</f>
        <v>2866220485795.8794</v>
      </c>
      <c r="EVZ48" s="363"/>
      <c r="EWA48" s="369">
        <f t="shared" ref="EWA48" si="1999">EVY48*1.01</f>
        <v>2894882690653.8384</v>
      </c>
      <c r="EWB48" s="363"/>
      <c r="EWC48" s="369">
        <f t="shared" ref="EWC48" si="2000">EWA48*1.01</f>
        <v>2923831517560.377</v>
      </c>
      <c r="EWD48" s="363"/>
      <c r="EWE48" s="369">
        <f t="shared" ref="EWE48" si="2001">EWC48*1.01</f>
        <v>2953069832735.981</v>
      </c>
      <c r="EWF48" s="363"/>
      <c r="EWG48" s="369">
        <f t="shared" ref="EWG48" si="2002">EWE48*1.01</f>
        <v>2982600531063.3408</v>
      </c>
      <c r="EWH48" s="363"/>
      <c r="EWI48" s="369">
        <f t="shared" ref="EWI48" si="2003">EWG48*1.01</f>
        <v>3012426536373.9741</v>
      </c>
      <c r="EWJ48" s="363"/>
      <c r="EWK48" s="369">
        <f t="shared" ref="EWK48" si="2004">EWI48*1.01</f>
        <v>3042550801737.7139</v>
      </c>
      <c r="EWL48" s="363"/>
      <c r="EWM48" s="369">
        <f t="shared" ref="EWM48" si="2005">EWK48*1.01</f>
        <v>3072976309755.0908</v>
      </c>
      <c r="EWN48" s="363"/>
      <c r="EWO48" s="369">
        <f t="shared" ref="EWO48" si="2006">EWM48*1.01</f>
        <v>3103706072852.6416</v>
      </c>
      <c r="EWP48" s="363"/>
      <c r="EWQ48" s="369">
        <f t="shared" ref="EWQ48" si="2007">EWO48*1.01</f>
        <v>3134743133581.168</v>
      </c>
      <c r="EWR48" s="363"/>
      <c r="EWS48" s="369">
        <f t="shared" ref="EWS48" si="2008">EWQ48*1.01</f>
        <v>3166090564916.9795</v>
      </c>
      <c r="EWT48" s="363"/>
      <c r="EWU48" s="369">
        <f t="shared" ref="EWU48" si="2009">EWS48*1.01</f>
        <v>3197751470566.1494</v>
      </c>
      <c r="EWV48" s="363"/>
      <c r="EWW48" s="369">
        <f t="shared" ref="EWW48" si="2010">EWU48*1.01</f>
        <v>3229728985271.811</v>
      </c>
      <c r="EWX48" s="363"/>
      <c r="EWY48" s="369">
        <f t="shared" ref="EWY48" si="2011">EWW48*1.01</f>
        <v>3262026275124.5293</v>
      </c>
      <c r="EWZ48" s="363"/>
      <c r="EXA48" s="369">
        <f t="shared" ref="EXA48" si="2012">EWY48*1.01</f>
        <v>3294646537875.7744</v>
      </c>
      <c r="EXB48" s="363"/>
      <c r="EXC48" s="369">
        <f t="shared" ref="EXC48" si="2013">EXA48*1.01</f>
        <v>3327593003254.5322</v>
      </c>
      <c r="EXD48" s="363"/>
      <c r="EXE48" s="369">
        <f t="shared" ref="EXE48" si="2014">EXC48*1.01</f>
        <v>3360868933287.0776</v>
      </c>
      <c r="EXF48" s="363"/>
      <c r="EXG48" s="369">
        <f t="shared" ref="EXG48" si="2015">EXE48*1.01</f>
        <v>3394477622619.9482</v>
      </c>
      <c r="EXH48" s="363"/>
      <c r="EXI48" s="369">
        <f t="shared" ref="EXI48" si="2016">EXG48*1.01</f>
        <v>3428422398846.1479</v>
      </c>
      <c r="EXJ48" s="363"/>
      <c r="EXK48" s="369">
        <f t="shared" ref="EXK48" si="2017">EXI48*1.01</f>
        <v>3462706622834.6094</v>
      </c>
      <c r="EXL48" s="363"/>
      <c r="EXM48" s="369">
        <f t="shared" ref="EXM48" si="2018">EXK48*1.01</f>
        <v>3497333689062.9556</v>
      </c>
      <c r="EXN48" s="363"/>
      <c r="EXO48" s="369">
        <f t="shared" ref="EXO48" si="2019">EXM48*1.01</f>
        <v>3532307025953.585</v>
      </c>
      <c r="EXP48" s="363"/>
      <c r="EXQ48" s="369">
        <f t="shared" ref="EXQ48" si="2020">EXO48*1.01</f>
        <v>3567630096213.1206</v>
      </c>
      <c r="EXR48" s="363"/>
      <c r="EXS48" s="369">
        <f t="shared" ref="EXS48" si="2021">EXQ48*1.01</f>
        <v>3603306397175.252</v>
      </c>
      <c r="EXT48" s="363"/>
      <c r="EXU48" s="369">
        <f t="shared" ref="EXU48" si="2022">EXS48*1.01</f>
        <v>3639339461147.0044</v>
      </c>
      <c r="EXV48" s="363"/>
      <c r="EXW48" s="369">
        <f t="shared" ref="EXW48" si="2023">EXU48*1.01</f>
        <v>3675732855758.4746</v>
      </c>
      <c r="EXX48" s="363"/>
      <c r="EXY48" s="369">
        <f t="shared" ref="EXY48" si="2024">EXW48*1.01</f>
        <v>3712490184316.0596</v>
      </c>
      <c r="EXZ48" s="363"/>
      <c r="EYA48" s="369">
        <f t="shared" ref="EYA48" si="2025">EXY48*1.01</f>
        <v>3749615086159.2202</v>
      </c>
      <c r="EYB48" s="363"/>
      <c r="EYC48" s="369">
        <f t="shared" ref="EYC48" si="2026">EYA48*1.01</f>
        <v>3787111237020.8125</v>
      </c>
      <c r="EYD48" s="363"/>
      <c r="EYE48" s="369">
        <f t="shared" ref="EYE48" si="2027">EYC48*1.01</f>
        <v>3824982349391.0205</v>
      </c>
      <c r="EYF48" s="363"/>
      <c r="EYG48" s="369">
        <f t="shared" ref="EYG48" si="2028">EYE48*1.01</f>
        <v>3863232172884.9307</v>
      </c>
      <c r="EYH48" s="363"/>
      <c r="EYI48" s="369">
        <f t="shared" ref="EYI48" si="2029">EYG48*1.01</f>
        <v>3901864494613.7798</v>
      </c>
      <c r="EYJ48" s="363"/>
      <c r="EYK48" s="369">
        <f t="shared" ref="EYK48" si="2030">EYI48*1.01</f>
        <v>3940883139559.9175</v>
      </c>
      <c r="EYL48" s="363"/>
      <c r="EYM48" s="369">
        <f t="shared" ref="EYM48" si="2031">EYK48*1.01</f>
        <v>3980291970955.5166</v>
      </c>
      <c r="EYN48" s="363"/>
      <c r="EYO48" s="369">
        <f t="shared" ref="EYO48" si="2032">EYM48*1.01</f>
        <v>4020094890665.0718</v>
      </c>
      <c r="EYP48" s="363"/>
      <c r="EYQ48" s="369">
        <f t="shared" ref="EYQ48" si="2033">EYO48*1.01</f>
        <v>4060295839571.7227</v>
      </c>
      <c r="EYR48" s="363"/>
      <c r="EYS48" s="369">
        <f t="shared" ref="EYS48" si="2034">EYQ48*1.01</f>
        <v>4100898797967.4399</v>
      </c>
      <c r="EYT48" s="363"/>
      <c r="EYU48" s="369">
        <f t="shared" ref="EYU48" si="2035">EYS48*1.01</f>
        <v>4141907785947.1143</v>
      </c>
      <c r="EYV48" s="363"/>
      <c r="EYW48" s="369">
        <f t="shared" ref="EYW48" si="2036">EYU48*1.01</f>
        <v>4183326863806.5854</v>
      </c>
      <c r="EYX48" s="363"/>
      <c r="EYY48" s="369">
        <f t="shared" ref="EYY48" si="2037">EYW48*1.01</f>
        <v>4225160132444.6514</v>
      </c>
      <c r="EYZ48" s="363"/>
      <c r="EZA48" s="369">
        <f t="shared" ref="EZA48" si="2038">EYY48*1.01</f>
        <v>4267411733769.0981</v>
      </c>
      <c r="EZB48" s="363"/>
      <c r="EZC48" s="369">
        <f t="shared" ref="EZC48" si="2039">EZA48*1.01</f>
        <v>4310085851106.7891</v>
      </c>
      <c r="EZD48" s="363"/>
      <c r="EZE48" s="369">
        <f t="shared" ref="EZE48" si="2040">EZC48*1.01</f>
        <v>4353186709617.8569</v>
      </c>
      <c r="EZF48" s="363"/>
      <c r="EZG48" s="369">
        <f t="shared" ref="EZG48" si="2041">EZE48*1.01</f>
        <v>4396718576714.0356</v>
      </c>
      <c r="EZH48" s="363"/>
      <c r="EZI48" s="369">
        <f t="shared" ref="EZI48" si="2042">EZG48*1.01</f>
        <v>4440685762481.1758</v>
      </c>
      <c r="EZJ48" s="363"/>
      <c r="EZK48" s="369">
        <f t="shared" ref="EZK48" si="2043">EZI48*1.01</f>
        <v>4485092620105.9873</v>
      </c>
      <c r="EZL48" s="363"/>
      <c r="EZM48" s="369">
        <f t="shared" ref="EZM48" si="2044">EZK48*1.01</f>
        <v>4529943546307.0469</v>
      </c>
      <c r="EZN48" s="363"/>
      <c r="EZO48" s="369">
        <f t="shared" ref="EZO48" si="2045">EZM48*1.01</f>
        <v>4575242981770.1172</v>
      </c>
      <c r="EZP48" s="363"/>
      <c r="EZQ48" s="369">
        <f t="shared" ref="EZQ48" si="2046">EZO48*1.01</f>
        <v>4620995411587.8184</v>
      </c>
      <c r="EZR48" s="363"/>
      <c r="EZS48" s="369">
        <f t="shared" ref="EZS48" si="2047">EZQ48*1.01</f>
        <v>4667205365703.6963</v>
      </c>
      <c r="EZT48" s="363"/>
      <c r="EZU48" s="369">
        <f t="shared" ref="EZU48" si="2048">EZS48*1.01</f>
        <v>4713877419360.7334</v>
      </c>
      <c r="EZV48" s="363"/>
      <c r="EZW48" s="369">
        <f t="shared" ref="EZW48" si="2049">EZU48*1.01</f>
        <v>4761016193554.3408</v>
      </c>
      <c r="EZX48" s="363"/>
      <c r="EZY48" s="369">
        <f t="shared" ref="EZY48" si="2050">EZW48*1.01</f>
        <v>4808626355489.8838</v>
      </c>
      <c r="EZZ48" s="363"/>
      <c r="FAA48" s="369">
        <f t="shared" ref="FAA48" si="2051">EZY48*1.01</f>
        <v>4856712619044.7822</v>
      </c>
      <c r="FAB48" s="363"/>
      <c r="FAC48" s="369">
        <f t="shared" ref="FAC48" si="2052">FAA48*1.01</f>
        <v>4905279745235.2305</v>
      </c>
      <c r="FAD48" s="363"/>
      <c r="FAE48" s="369">
        <f t="shared" ref="FAE48" si="2053">FAC48*1.01</f>
        <v>4954332542687.583</v>
      </c>
      <c r="FAF48" s="363"/>
      <c r="FAG48" s="369">
        <f t="shared" ref="FAG48" si="2054">FAE48*1.01</f>
        <v>5003875868114.459</v>
      </c>
      <c r="FAH48" s="363"/>
      <c r="FAI48" s="369">
        <f t="shared" ref="FAI48" si="2055">FAG48*1.01</f>
        <v>5053914626795.6035</v>
      </c>
      <c r="FAJ48" s="363"/>
      <c r="FAK48" s="369">
        <f t="shared" ref="FAK48" si="2056">FAI48*1.01</f>
        <v>5104453773063.5596</v>
      </c>
      <c r="FAL48" s="363"/>
      <c r="FAM48" s="369">
        <f t="shared" ref="FAM48" si="2057">FAK48*1.01</f>
        <v>5155498310794.1953</v>
      </c>
      <c r="FAN48" s="363"/>
      <c r="FAO48" s="369">
        <f t="shared" ref="FAO48" si="2058">FAM48*1.01</f>
        <v>5207053293902.1377</v>
      </c>
      <c r="FAP48" s="363"/>
      <c r="FAQ48" s="369">
        <f t="shared" ref="FAQ48" si="2059">FAO48*1.01</f>
        <v>5259123826841.1592</v>
      </c>
      <c r="FAR48" s="363"/>
      <c r="FAS48" s="369">
        <f t="shared" ref="FAS48" si="2060">FAQ48*1.01</f>
        <v>5311715065109.5713</v>
      </c>
      <c r="FAT48" s="363"/>
      <c r="FAU48" s="369">
        <f t="shared" ref="FAU48" si="2061">FAS48*1.01</f>
        <v>5364832215760.667</v>
      </c>
      <c r="FAV48" s="363"/>
      <c r="FAW48" s="369">
        <f t="shared" ref="FAW48" si="2062">FAU48*1.01</f>
        <v>5418480537918.2734</v>
      </c>
      <c r="FAX48" s="363"/>
      <c r="FAY48" s="369">
        <f t="shared" ref="FAY48" si="2063">FAW48*1.01</f>
        <v>5472665343297.4561</v>
      </c>
      <c r="FAZ48" s="363"/>
      <c r="FBA48" s="369">
        <f t="shared" ref="FBA48" si="2064">FAY48*1.01</f>
        <v>5527391996730.4307</v>
      </c>
      <c r="FBB48" s="363"/>
      <c r="FBC48" s="369">
        <f t="shared" ref="FBC48" si="2065">FBA48*1.01</f>
        <v>5582665916697.7354</v>
      </c>
      <c r="FBD48" s="363"/>
      <c r="FBE48" s="369">
        <f t="shared" ref="FBE48" si="2066">FBC48*1.01</f>
        <v>5638492575864.7129</v>
      </c>
      <c r="FBF48" s="363"/>
      <c r="FBG48" s="369">
        <f t="shared" ref="FBG48" si="2067">FBE48*1.01</f>
        <v>5694877501623.3604</v>
      </c>
      <c r="FBH48" s="363"/>
      <c r="FBI48" s="369">
        <f t="shared" ref="FBI48" si="2068">FBG48*1.01</f>
        <v>5751826276639.5938</v>
      </c>
      <c r="FBJ48" s="363"/>
      <c r="FBK48" s="369">
        <f t="shared" ref="FBK48" si="2069">FBI48*1.01</f>
        <v>5809344539405.9893</v>
      </c>
      <c r="FBL48" s="363"/>
      <c r="FBM48" s="369">
        <f t="shared" ref="FBM48" si="2070">FBK48*1.01</f>
        <v>5867437984800.0488</v>
      </c>
      <c r="FBN48" s="363"/>
      <c r="FBO48" s="369">
        <f t="shared" ref="FBO48" si="2071">FBM48*1.01</f>
        <v>5926112364648.0498</v>
      </c>
      <c r="FBP48" s="363"/>
      <c r="FBQ48" s="369">
        <f t="shared" ref="FBQ48" si="2072">FBO48*1.01</f>
        <v>5985373488294.5303</v>
      </c>
      <c r="FBR48" s="363"/>
      <c r="FBS48" s="369">
        <f t="shared" ref="FBS48" si="2073">FBQ48*1.01</f>
        <v>6045227223177.4756</v>
      </c>
      <c r="FBT48" s="363"/>
      <c r="FBU48" s="369">
        <f t="shared" ref="FBU48" si="2074">FBS48*1.01</f>
        <v>6105679495409.25</v>
      </c>
      <c r="FBV48" s="363"/>
      <c r="FBW48" s="369">
        <f t="shared" ref="FBW48" si="2075">FBU48*1.01</f>
        <v>6166736290363.3428</v>
      </c>
      <c r="FBX48" s="363"/>
      <c r="FBY48" s="369">
        <f t="shared" ref="FBY48" si="2076">FBW48*1.01</f>
        <v>6228403653266.9766</v>
      </c>
      <c r="FBZ48" s="363"/>
      <c r="FCA48" s="369">
        <f t="shared" ref="FCA48" si="2077">FBY48*1.01</f>
        <v>6290687689799.6465</v>
      </c>
      <c r="FCB48" s="363"/>
      <c r="FCC48" s="369">
        <f t="shared" ref="FCC48" si="2078">FCA48*1.01</f>
        <v>6353594566697.6426</v>
      </c>
      <c r="FCD48" s="363"/>
      <c r="FCE48" s="369">
        <f t="shared" ref="FCE48" si="2079">FCC48*1.01</f>
        <v>6417130512364.6191</v>
      </c>
      <c r="FCF48" s="363"/>
      <c r="FCG48" s="369">
        <f t="shared" ref="FCG48" si="2080">FCE48*1.01</f>
        <v>6481301817488.2656</v>
      </c>
      <c r="FCH48" s="363"/>
      <c r="FCI48" s="369">
        <f t="shared" ref="FCI48" si="2081">FCG48*1.01</f>
        <v>6546114835663.1484</v>
      </c>
      <c r="FCJ48" s="363"/>
      <c r="FCK48" s="369">
        <f t="shared" ref="FCK48" si="2082">FCI48*1.01</f>
        <v>6611575984019.7803</v>
      </c>
      <c r="FCL48" s="363"/>
      <c r="FCM48" s="369">
        <f t="shared" ref="FCM48" si="2083">FCK48*1.01</f>
        <v>6677691743859.9785</v>
      </c>
      <c r="FCN48" s="363"/>
      <c r="FCO48" s="369">
        <f t="shared" ref="FCO48" si="2084">FCM48*1.01</f>
        <v>6744468661298.5781</v>
      </c>
      <c r="FCP48" s="363"/>
      <c r="FCQ48" s="369">
        <f t="shared" ref="FCQ48" si="2085">FCO48*1.01</f>
        <v>6811913347911.5645</v>
      </c>
      <c r="FCR48" s="363"/>
      <c r="FCS48" s="369">
        <f t="shared" ref="FCS48" si="2086">FCQ48*1.01</f>
        <v>6880032481390.6797</v>
      </c>
      <c r="FCT48" s="363"/>
      <c r="FCU48" s="369">
        <f t="shared" ref="FCU48" si="2087">FCS48*1.01</f>
        <v>6948832806204.5869</v>
      </c>
      <c r="FCV48" s="363"/>
      <c r="FCW48" s="369">
        <f t="shared" ref="FCW48" si="2088">FCU48*1.01</f>
        <v>7018321134266.6328</v>
      </c>
      <c r="FCX48" s="363"/>
      <c r="FCY48" s="369">
        <f t="shared" ref="FCY48" si="2089">FCW48*1.01</f>
        <v>7088504345609.2988</v>
      </c>
      <c r="FCZ48" s="363"/>
      <c r="FDA48" s="369">
        <f t="shared" ref="FDA48" si="2090">FCY48*1.01</f>
        <v>7159389389065.3916</v>
      </c>
      <c r="FDB48" s="363"/>
      <c r="FDC48" s="369">
        <f t="shared" ref="FDC48" si="2091">FDA48*1.01</f>
        <v>7230983282956.0459</v>
      </c>
      <c r="FDD48" s="363"/>
      <c r="FDE48" s="369">
        <f t="shared" ref="FDE48" si="2092">FDC48*1.01</f>
        <v>7303293115785.6064</v>
      </c>
      <c r="FDF48" s="363"/>
      <c r="FDG48" s="369">
        <f t="shared" ref="FDG48" si="2093">FDE48*1.01</f>
        <v>7376326046943.4629</v>
      </c>
      <c r="FDH48" s="363"/>
      <c r="FDI48" s="369">
        <f t="shared" ref="FDI48" si="2094">FDG48*1.01</f>
        <v>7450089307412.8975</v>
      </c>
      <c r="FDJ48" s="363"/>
      <c r="FDK48" s="369">
        <f t="shared" ref="FDK48" si="2095">FDI48*1.01</f>
        <v>7524590200487.0264</v>
      </c>
      <c r="FDL48" s="363"/>
      <c r="FDM48" s="369">
        <f t="shared" ref="FDM48" si="2096">FDK48*1.01</f>
        <v>7599836102491.8965</v>
      </c>
      <c r="FDN48" s="363"/>
      <c r="FDO48" s="369">
        <f t="shared" ref="FDO48" si="2097">FDM48*1.01</f>
        <v>7675834463516.8154</v>
      </c>
      <c r="FDP48" s="363"/>
      <c r="FDQ48" s="369">
        <f t="shared" ref="FDQ48" si="2098">FDO48*1.01</f>
        <v>7752592808151.9834</v>
      </c>
      <c r="FDR48" s="363"/>
      <c r="FDS48" s="369">
        <f t="shared" ref="FDS48" si="2099">FDQ48*1.01</f>
        <v>7830118736233.5029</v>
      </c>
      <c r="FDT48" s="363"/>
      <c r="FDU48" s="369">
        <f t="shared" ref="FDU48" si="2100">FDS48*1.01</f>
        <v>7908419923595.8379</v>
      </c>
      <c r="FDV48" s="363"/>
      <c r="FDW48" s="369">
        <f t="shared" ref="FDW48" si="2101">FDU48*1.01</f>
        <v>7987504122831.7959</v>
      </c>
      <c r="FDX48" s="363"/>
      <c r="FDY48" s="369">
        <f t="shared" ref="FDY48" si="2102">FDW48*1.01</f>
        <v>8067379164060.1143</v>
      </c>
      <c r="FDZ48" s="363"/>
      <c r="FEA48" s="369">
        <f t="shared" ref="FEA48" si="2103">FDY48*1.01</f>
        <v>8148052955700.7158</v>
      </c>
      <c r="FEB48" s="363"/>
      <c r="FEC48" s="369">
        <f t="shared" ref="FEC48" si="2104">FEA48*1.01</f>
        <v>8229533485257.7227</v>
      </c>
      <c r="FED48" s="363"/>
      <c r="FEE48" s="369">
        <f t="shared" ref="FEE48" si="2105">FEC48*1.01</f>
        <v>8311828820110.2998</v>
      </c>
      <c r="FEF48" s="363"/>
      <c r="FEG48" s="369">
        <f t="shared" ref="FEG48" si="2106">FEE48*1.01</f>
        <v>8394947108311.4033</v>
      </c>
      <c r="FEH48" s="363"/>
      <c r="FEI48" s="369">
        <f t="shared" ref="FEI48" si="2107">FEG48*1.01</f>
        <v>8478896579394.5176</v>
      </c>
      <c r="FEJ48" s="363"/>
      <c r="FEK48" s="369">
        <f t="shared" ref="FEK48" si="2108">FEI48*1.01</f>
        <v>8563685545188.4629</v>
      </c>
      <c r="FEL48" s="363"/>
      <c r="FEM48" s="369">
        <f t="shared" ref="FEM48" si="2109">FEK48*1.01</f>
        <v>8649322400640.3477</v>
      </c>
      <c r="FEN48" s="363"/>
      <c r="FEO48" s="369">
        <f t="shared" ref="FEO48" si="2110">FEM48*1.01</f>
        <v>8735815624646.751</v>
      </c>
      <c r="FEP48" s="363"/>
      <c r="FEQ48" s="369">
        <f t="shared" ref="FEQ48" si="2111">FEO48*1.01</f>
        <v>8823173780893.2188</v>
      </c>
      <c r="FER48" s="363"/>
      <c r="FES48" s="369">
        <f t="shared" ref="FES48" si="2112">FEQ48*1.01</f>
        <v>8911405518702.1504</v>
      </c>
      <c r="FET48" s="363"/>
      <c r="FEU48" s="369">
        <f t="shared" ref="FEU48" si="2113">FES48*1.01</f>
        <v>9000519573889.1719</v>
      </c>
      <c r="FEV48" s="363"/>
      <c r="FEW48" s="369">
        <f t="shared" ref="FEW48" si="2114">FEU48*1.01</f>
        <v>9090524769628.0645</v>
      </c>
      <c r="FEX48" s="363"/>
      <c r="FEY48" s="369">
        <f t="shared" ref="FEY48" si="2115">FEW48*1.01</f>
        <v>9181430017324.3457</v>
      </c>
      <c r="FEZ48" s="363"/>
      <c r="FFA48" s="369">
        <f t="shared" ref="FFA48" si="2116">FEY48*1.01</f>
        <v>9273244317497.5898</v>
      </c>
      <c r="FFB48" s="363"/>
      <c r="FFC48" s="369">
        <f t="shared" ref="FFC48" si="2117">FFA48*1.01</f>
        <v>9365976760672.5664</v>
      </c>
      <c r="FFD48" s="363"/>
      <c r="FFE48" s="369">
        <f t="shared" ref="FFE48" si="2118">FFC48*1.01</f>
        <v>9459636528279.293</v>
      </c>
      <c r="FFF48" s="363"/>
      <c r="FFG48" s="369">
        <f t="shared" ref="FFG48" si="2119">FFE48*1.01</f>
        <v>9554232893562.0859</v>
      </c>
      <c r="FFH48" s="363"/>
      <c r="FFI48" s="369">
        <f t="shared" ref="FFI48" si="2120">FFG48*1.01</f>
        <v>9649775222497.707</v>
      </c>
      <c r="FFJ48" s="363"/>
      <c r="FFK48" s="369">
        <f t="shared" ref="FFK48" si="2121">FFI48*1.01</f>
        <v>9746272974722.6836</v>
      </c>
      <c r="FFL48" s="363"/>
      <c r="FFM48" s="369">
        <f t="shared" ref="FFM48" si="2122">FFK48*1.01</f>
        <v>9843735704469.9102</v>
      </c>
      <c r="FFN48" s="363"/>
      <c r="FFO48" s="369">
        <f t="shared" ref="FFO48" si="2123">FFM48*1.01</f>
        <v>9942173061514.6094</v>
      </c>
      <c r="FFP48" s="363"/>
      <c r="FFQ48" s="369">
        <f t="shared" ref="FFQ48" si="2124">FFO48*1.01</f>
        <v>10041594792129.756</v>
      </c>
      <c r="FFR48" s="363"/>
      <c r="FFS48" s="369">
        <f t="shared" ref="FFS48" si="2125">FFQ48*1.01</f>
        <v>10142010740051.053</v>
      </c>
      <c r="FFT48" s="363"/>
      <c r="FFU48" s="369">
        <f t="shared" ref="FFU48" si="2126">FFS48*1.01</f>
        <v>10243430847451.562</v>
      </c>
      <c r="FFV48" s="363"/>
      <c r="FFW48" s="369">
        <f t="shared" ref="FFW48" si="2127">FFU48*1.01</f>
        <v>10345865155926.078</v>
      </c>
      <c r="FFX48" s="363"/>
      <c r="FFY48" s="369">
        <f t="shared" ref="FFY48" si="2128">FFW48*1.01</f>
        <v>10449323807485.34</v>
      </c>
      <c r="FFZ48" s="363"/>
      <c r="FGA48" s="369">
        <f t="shared" ref="FGA48" si="2129">FFY48*1.01</f>
        <v>10553817045560.193</v>
      </c>
      <c r="FGB48" s="363"/>
      <c r="FGC48" s="369">
        <f t="shared" ref="FGC48" si="2130">FGA48*1.01</f>
        <v>10659355216015.795</v>
      </c>
      <c r="FGD48" s="363"/>
      <c r="FGE48" s="369">
        <f t="shared" ref="FGE48" si="2131">FGC48*1.01</f>
        <v>10765948768175.953</v>
      </c>
      <c r="FGF48" s="363"/>
      <c r="FGG48" s="369">
        <f t="shared" ref="FGG48" si="2132">FGE48*1.01</f>
        <v>10873608255857.713</v>
      </c>
      <c r="FGH48" s="363"/>
      <c r="FGI48" s="369">
        <f t="shared" ref="FGI48" si="2133">FGG48*1.01</f>
        <v>10982344338416.291</v>
      </c>
      <c r="FGJ48" s="363"/>
      <c r="FGK48" s="369">
        <f t="shared" ref="FGK48" si="2134">FGI48*1.01</f>
        <v>11092167781800.453</v>
      </c>
      <c r="FGL48" s="363"/>
      <c r="FGM48" s="369">
        <f t="shared" ref="FGM48" si="2135">FGK48*1.01</f>
        <v>11203089459618.457</v>
      </c>
      <c r="FGN48" s="363"/>
      <c r="FGO48" s="369">
        <f t="shared" ref="FGO48" si="2136">FGM48*1.01</f>
        <v>11315120354214.643</v>
      </c>
      <c r="FGP48" s="363"/>
      <c r="FGQ48" s="369">
        <f t="shared" ref="FGQ48" si="2137">FGO48*1.01</f>
        <v>11428271557756.789</v>
      </c>
      <c r="FGR48" s="363"/>
      <c r="FGS48" s="369">
        <f t="shared" ref="FGS48" si="2138">FGQ48*1.01</f>
        <v>11542554273334.357</v>
      </c>
      <c r="FGT48" s="363"/>
      <c r="FGU48" s="369">
        <f t="shared" ref="FGU48" si="2139">FGS48*1.01</f>
        <v>11657979816067.701</v>
      </c>
      <c r="FGV48" s="363"/>
      <c r="FGW48" s="369">
        <f t="shared" ref="FGW48" si="2140">FGU48*1.01</f>
        <v>11774559614228.379</v>
      </c>
      <c r="FGX48" s="363"/>
      <c r="FGY48" s="369">
        <f t="shared" ref="FGY48" si="2141">FGW48*1.01</f>
        <v>11892305210370.662</v>
      </c>
      <c r="FGZ48" s="363"/>
      <c r="FHA48" s="369">
        <f t="shared" ref="FHA48" si="2142">FGY48*1.01</f>
        <v>12011228262474.369</v>
      </c>
      <c r="FHB48" s="363"/>
      <c r="FHC48" s="369">
        <f t="shared" ref="FHC48" si="2143">FHA48*1.01</f>
        <v>12131340545099.113</v>
      </c>
      <c r="FHD48" s="363"/>
      <c r="FHE48" s="369">
        <f t="shared" ref="FHE48" si="2144">FHC48*1.01</f>
        <v>12252653950550.105</v>
      </c>
      <c r="FHF48" s="363"/>
      <c r="FHG48" s="369">
        <f t="shared" ref="FHG48" si="2145">FHE48*1.01</f>
        <v>12375180490055.607</v>
      </c>
      <c r="FHH48" s="363"/>
      <c r="FHI48" s="369">
        <f t="shared" ref="FHI48" si="2146">FHG48*1.01</f>
        <v>12498932294956.164</v>
      </c>
      <c r="FHJ48" s="363"/>
      <c r="FHK48" s="369">
        <f t="shared" ref="FHK48" si="2147">FHI48*1.01</f>
        <v>12623921617905.727</v>
      </c>
      <c r="FHL48" s="363"/>
      <c r="FHM48" s="369">
        <f t="shared" ref="FHM48" si="2148">FHK48*1.01</f>
        <v>12750160834084.783</v>
      </c>
      <c r="FHN48" s="363"/>
      <c r="FHO48" s="369">
        <f t="shared" ref="FHO48" si="2149">FHM48*1.01</f>
        <v>12877662442425.631</v>
      </c>
      <c r="FHP48" s="363"/>
      <c r="FHQ48" s="369">
        <f t="shared" ref="FHQ48" si="2150">FHO48*1.01</f>
        <v>13006439066849.887</v>
      </c>
      <c r="FHR48" s="363"/>
      <c r="FHS48" s="369">
        <f t="shared" ref="FHS48" si="2151">FHQ48*1.01</f>
        <v>13136503457518.385</v>
      </c>
      <c r="FHT48" s="363"/>
      <c r="FHU48" s="369">
        <f t="shared" ref="FHU48" si="2152">FHS48*1.01</f>
        <v>13267868492093.568</v>
      </c>
      <c r="FHV48" s="363"/>
      <c r="FHW48" s="369">
        <f t="shared" ref="FHW48" si="2153">FHU48*1.01</f>
        <v>13400547177014.504</v>
      </c>
      <c r="FHX48" s="363"/>
      <c r="FHY48" s="369">
        <f t="shared" ref="FHY48" si="2154">FHW48*1.01</f>
        <v>13534552648784.648</v>
      </c>
      <c r="FHZ48" s="363"/>
      <c r="FIA48" s="369">
        <f t="shared" ref="FIA48" si="2155">FHY48*1.01</f>
        <v>13669898175272.494</v>
      </c>
      <c r="FIB48" s="363"/>
      <c r="FIC48" s="369">
        <f t="shared" ref="FIC48" si="2156">FIA48*1.01</f>
        <v>13806597157025.219</v>
      </c>
      <c r="FID48" s="363"/>
      <c r="FIE48" s="369">
        <f t="shared" ref="FIE48" si="2157">FIC48*1.01</f>
        <v>13944663128595.471</v>
      </c>
      <c r="FIF48" s="363"/>
      <c r="FIG48" s="369">
        <f t="shared" ref="FIG48" si="2158">FIE48*1.01</f>
        <v>14084109759881.426</v>
      </c>
      <c r="FIH48" s="363"/>
      <c r="FII48" s="369">
        <f t="shared" ref="FII48" si="2159">FIG48*1.01</f>
        <v>14224950857480.24</v>
      </c>
      <c r="FIJ48" s="363"/>
      <c r="FIK48" s="369">
        <f t="shared" ref="FIK48" si="2160">FII48*1.01</f>
        <v>14367200366055.043</v>
      </c>
      <c r="FIL48" s="363"/>
      <c r="FIM48" s="369">
        <f t="shared" ref="FIM48" si="2161">FIK48*1.01</f>
        <v>14510872369715.594</v>
      </c>
      <c r="FIN48" s="363"/>
      <c r="FIO48" s="369">
        <f t="shared" ref="FIO48" si="2162">FIM48*1.01</f>
        <v>14655981093412.75</v>
      </c>
      <c r="FIP48" s="363"/>
      <c r="FIQ48" s="369">
        <f t="shared" ref="FIQ48" si="2163">FIO48*1.01</f>
        <v>14802540904346.877</v>
      </c>
      <c r="FIR48" s="363"/>
      <c r="FIS48" s="369">
        <f t="shared" ref="FIS48" si="2164">FIQ48*1.01</f>
        <v>14950566313390.346</v>
      </c>
      <c r="FIT48" s="363"/>
      <c r="FIU48" s="369">
        <f t="shared" ref="FIU48" si="2165">FIS48*1.01</f>
        <v>15100071976524.25</v>
      </c>
      <c r="FIV48" s="363"/>
      <c r="FIW48" s="369">
        <f t="shared" ref="FIW48" si="2166">FIU48*1.01</f>
        <v>15251072696289.492</v>
      </c>
      <c r="FIX48" s="363"/>
      <c r="FIY48" s="369">
        <f t="shared" ref="FIY48" si="2167">FIW48*1.01</f>
        <v>15403583423252.387</v>
      </c>
      <c r="FIZ48" s="363"/>
      <c r="FJA48" s="369">
        <f t="shared" ref="FJA48" si="2168">FIY48*1.01</f>
        <v>15557619257484.91</v>
      </c>
      <c r="FJB48" s="363"/>
      <c r="FJC48" s="369">
        <f t="shared" ref="FJC48" si="2169">FJA48*1.01</f>
        <v>15713195450059.76</v>
      </c>
      <c r="FJD48" s="363"/>
      <c r="FJE48" s="369">
        <f t="shared" ref="FJE48" si="2170">FJC48*1.01</f>
        <v>15870327404560.357</v>
      </c>
      <c r="FJF48" s="363"/>
      <c r="FJG48" s="369">
        <f t="shared" ref="FJG48" si="2171">FJE48*1.01</f>
        <v>16029030678605.961</v>
      </c>
      <c r="FJH48" s="363"/>
      <c r="FJI48" s="369">
        <f t="shared" ref="FJI48" si="2172">FJG48*1.01</f>
        <v>16189320985392.021</v>
      </c>
      <c r="FJJ48" s="363"/>
      <c r="FJK48" s="369">
        <f t="shared" ref="FJK48" si="2173">FJI48*1.01</f>
        <v>16351214195245.941</v>
      </c>
      <c r="FJL48" s="363"/>
      <c r="FJM48" s="369">
        <f t="shared" ref="FJM48" si="2174">FJK48*1.01</f>
        <v>16514726337198.4</v>
      </c>
      <c r="FJN48" s="363"/>
      <c r="FJO48" s="369">
        <f t="shared" ref="FJO48" si="2175">FJM48*1.01</f>
        <v>16679873600570.385</v>
      </c>
      <c r="FJP48" s="363"/>
      <c r="FJQ48" s="369">
        <f t="shared" ref="FJQ48" si="2176">FJO48*1.01</f>
        <v>16846672336576.088</v>
      </c>
      <c r="FJR48" s="363"/>
      <c r="FJS48" s="369">
        <f t="shared" ref="FJS48" si="2177">FJQ48*1.01</f>
        <v>17015139059941.85</v>
      </c>
      <c r="FJT48" s="363"/>
      <c r="FJU48" s="369">
        <f t="shared" ref="FJU48" si="2178">FJS48*1.01</f>
        <v>17185290450541.268</v>
      </c>
      <c r="FJV48" s="363"/>
      <c r="FJW48" s="369">
        <f t="shared" ref="FJW48" si="2179">FJU48*1.01</f>
        <v>17357143355046.68</v>
      </c>
      <c r="FJX48" s="363"/>
      <c r="FJY48" s="369">
        <f t="shared" ref="FJY48" si="2180">FJW48*1.01</f>
        <v>17530714788597.146</v>
      </c>
      <c r="FJZ48" s="363"/>
      <c r="FKA48" s="369">
        <f t="shared" ref="FKA48" si="2181">FJY48*1.01</f>
        <v>17706021936483.117</v>
      </c>
      <c r="FKB48" s="363"/>
      <c r="FKC48" s="369">
        <f t="shared" ref="FKC48" si="2182">FKA48*1.01</f>
        <v>17883082155847.949</v>
      </c>
      <c r="FKD48" s="363"/>
      <c r="FKE48" s="369">
        <f t="shared" ref="FKE48" si="2183">FKC48*1.01</f>
        <v>18061912977406.43</v>
      </c>
      <c r="FKF48" s="363"/>
      <c r="FKG48" s="369">
        <f t="shared" ref="FKG48" si="2184">FKE48*1.01</f>
        <v>18242532107180.496</v>
      </c>
      <c r="FKH48" s="363"/>
      <c r="FKI48" s="369">
        <f t="shared" ref="FKI48" si="2185">FKG48*1.01</f>
        <v>18424957428252.301</v>
      </c>
      <c r="FKJ48" s="363"/>
      <c r="FKK48" s="369">
        <f t="shared" ref="FKK48" si="2186">FKI48*1.01</f>
        <v>18609207002534.824</v>
      </c>
      <c r="FKL48" s="363"/>
      <c r="FKM48" s="369">
        <f t="shared" ref="FKM48" si="2187">FKK48*1.01</f>
        <v>18795299072560.172</v>
      </c>
      <c r="FKN48" s="363"/>
      <c r="FKO48" s="369">
        <f t="shared" ref="FKO48" si="2188">FKM48*1.01</f>
        <v>18983252063285.773</v>
      </c>
      <c r="FKP48" s="363"/>
      <c r="FKQ48" s="369">
        <f t="shared" ref="FKQ48" si="2189">FKO48*1.01</f>
        <v>19173084583918.633</v>
      </c>
      <c r="FKR48" s="363"/>
      <c r="FKS48" s="369">
        <f t="shared" ref="FKS48" si="2190">FKQ48*1.01</f>
        <v>19364815429757.82</v>
      </c>
      <c r="FKT48" s="363"/>
      <c r="FKU48" s="369">
        <f t="shared" ref="FKU48" si="2191">FKS48*1.01</f>
        <v>19558463584055.398</v>
      </c>
      <c r="FKV48" s="363"/>
      <c r="FKW48" s="369">
        <f t="shared" ref="FKW48" si="2192">FKU48*1.01</f>
        <v>19754048219895.953</v>
      </c>
      <c r="FKX48" s="363"/>
      <c r="FKY48" s="369">
        <f t="shared" ref="FKY48" si="2193">FKW48*1.01</f>
        <v>19951588702094.914</v>
      </c>
      <c r="FKZ48" s="363"/>
      <c r="FLA48" s="369">
        <f t="shared" ref="FLA48" si="2194">FKY48*1.01</f>
        <v>20151104589115.863</v>
      </c>
      <c r="FLB48" s="363"/>
      <c r="FLC48" s="369">
        <f t="shared" ref="FLC48" si="2195">FLA48*1.01</f>
        <v>20352615635007.023</v>
      </c>
      <c r="FLD48" s="363"/>
      <c r="FLE48" s="369">
        <f t="shared" ref="FLE48" si="2196">FLC48*1.01</f>
        <v>20556141791357.094</v>
      </c>
      <c r="FLF48" s="363"/>
      <c r="FLG48" s="369">
        <f t="shared" ref="FLG48" si="2197">FLE48*1.01</f>
        <v>20761703209270.664</v>
      </c>
      <c r="FLH48" s="363"/>
      <c r="FLI48" s="369">
        <f t="shared" ref="FLI48" si="2198">FLG48*1.01</f>
        <v>20969320241363.371</v>
      </c>
      <c r="FLJ48" s="363"/>
      <c r="FLK48" s="369">
        <f t="shared" ref="FLK48" si="2199">FLI48*1.01</f>
        <v>21179013443777.004</v>
      </c>
      <c r="FLL48" s="363"/>
      <c r="FLM48" s="369">
        <f t="shared" ref="FLM48" si="2200">FLK48*1.01</f>
        <v>21390803578214.773</v>
      </c>
      <c r="FLN48" s="363"/>
      <c r="FLO48" s="369">
        <f t="shared" ref="FLO48" si="2201">FLM48*1.01</f>
        <v>21604711613996.922</v>
      </c>
      <c r="FLP48" s="363"/>
      <c r="FLQ48" s="369">
        <f t="shared" ref="FLQ48" si="2202">FLO48*1.01</f>
        <v>21820758730136.891</v>
      </c>
      <c r="FLR48" s="363"/>
      <c r="FLS48" s="369">
        <f t="shared" ref="FLS48" si="2203">FLQ48*1.01</f>
        <v>22038966317438.258</v>
      </c>
      <c r="FLT48" s="363"/>
      <c r="FLU48" s="369">
        <f t="shared" ref="FLU48" si="2204">FLS48*1.01</f>
        <v>22259355980612.641</v>
      </c>
      <c r="FLV48" s="363"/>
      <c r="FLW48" s="369">
        <f t="shared" ref="FLW48" si="2205">FLU48*1.01</f>
        <v>22481949540418.766</v>
      </c>
      <c r="FLX48" s="363"/>
      <c r="FLY48" s="369">
        <f t="shared" ref="FLY48" si="2206">FLW48*1.01</f>
        <v>22706769035822.953</v>
      </c>
      <c r="FLZ48" s="363"/>
      <c r="FMA48" s="369">
        <f t="shared" ref="FMA48" si="2207">FLY48*1.01</f>
        <v>22933836726181.184</v>
      </c>
      <c r="FMB48" s="363"/>
      <c r="FMC48" s="369">
        <f t="shared" ref="FMC48" si="2208">FMA48*1.01</f>
        <v>23163175093442.996</v>
      </c>
      <c r="FMD48" s="363"/>
      <c r="FME48" s="369">
        <f t="shared" ref="FME48" si="2209">FMC48*1.01</f>
        <v>23394806844377.426</v>
      </c>
      <c r="FMF48" s="363"/>
      <c r="FMG48" s="369">
        <f t="shared" ref="FMG48" si="2210">FME48*1.01</f>
        <v>23628754912821.199</v>
      </c>
      <c r="FMH48" s="363"/>
      <c r="FMI48" s="369">
        <f t="shared" ref="FMI48" si="2211">FMG48*1.01</f>
        <v>23865042461949.41</v>
      </c>
      <c r="FMJ48" s="363"/>
      <c r="FMK48" s="369">
        <f t="shared" ref="FMK48" si="2212">FMI48*1.01</f>
        <v>24103692886568.906</v>
      </c>
      <c r="FML48" s="363"/>
      <c r="FMM48" s="369">
        <f t="shared" ref="FMM48" si="2213">FMK48*1.01</f>
        <v>24344729815434.594</v>
      </c>
      <c r="FMN48" s="363"/>
      <c r="FMO48" s="369">
        <f t="shared" ref="FMO48" si="2214">FMM48*1.01</f>
        <v>24588177113588.941</v>
      </c>
      <c r="FMP48" s="363"/>
      <c r="FMQ48" s="369">
        <f t="shared" ref="FMQ48" si="2215">FMO48*1.01</f>
        <v>24834058884724.832</v>
      </c>
      <c r="FMR48" s="363"/>
      <c r="FMS48" s="369">
        <f t="shared" ref="FMS48" si="2216">FMQ48*1.01</f>
        <v>25082399473572.082</v>
      </c>
      <c r="FMT48" s="363"/>
      <c r="FMU48" s="369">
        <f t="shared" ref="FMU48" si="2217">FMS48*1.01</f>
        <v>25333223468307.805</v>
      </c>
      <c r="FMV48" s="363"/>
      <c r="FMW48" s="369">
        <f t="shared" ref="FMW48" si="2218">FMU48*1.01</f>
        <v>25586555702990.883</v>
      </c>
      <c r="FMX48" s="363"/>
      <c r="FMY48" s="369">
        <f t="shared" ref="FMY48" si="2219">FMW48*1.01</f>
        <v>25842421260020.793</v>
      </c>
      <c r="FMZ48" s="363"/>
      <c r="FNA48" s="369">
        <f t="shared" ref="FNA48" si="2220">FMY48*1.01</f>
        <v>26100845472621</v>
      </c>
      <c r="FNB48" s="363"/>
      <c r="FNC48" s="369">
        <f t="shared" ref="FNC48" si="2221">FNA48*1.01</f>
        <v>26361853927347.211</v>
      </c>
      <c r="FND48" s="363"/>
      <c r="FNE48" s="369">
        <f t="shared" ref="FNE48" si="2222">FNC48*1.01</f>
        <v>26625472466620.684</v>
      </c>
      <c r="FNF48" s="363"/>
      <c r="FNG48" s="369">
        <f t="shared" ref="FNG48" si="2223">FNE48*1.01</f>
        <v>26891727191286.891</v>
      </c>
      <c r="FNH48" s="363"/>
      <c r="FNI48" s="369">
        <f t="shared" ref="FNI48" si="2224">FNG48*1.01</f>
        <v>27160644463199.762</v>
      </c>
      <c r="FNJ48" s="363"/>
      <c r="FNK48" s="369">
        <f t="shared" ref="FNK48" si="2225">FNI48*1.01</f>
        <v>27432250907831.758</v>
      </c>
      <c r="FNL48" s="363"/>
      <c r="FNM48" s="369">
        <f t="shared" ref="FNM48" si="2226">FNK48*1.01</f>
        <v>27706573416910.074</v>
      </c>
      <c r="FNN48" s="363"/>
      <c r="FNO48" s="369">
        <f t="shared" ref="FNO48" si="2227">FNM48*1.01</f>
        <v>27983639151079.176</v>
      </c>
      <c r="FNP48" s="363"/>
      <c r="FNQ48" s="369">
        <f t="shared" ref="FNQ48" si="2228">FNO48*1.01</f>
        <v>28263475542589.969</v>
      </c>
      <c r="FNR48" s="363"/>
      <c r="FNS48" s="369">
        <f t="shared" ref="FNS48" si="2229">FNQ48*1.01</f>
        <v>28546110298015.867</v>
      </c>
      <c r="FNT48" s="363"/>
      <c r="FNU48" s="369">
        <f t="shared" ref="FNU48" si="2230">FNS48*1.01</f>
        <v>28831571400996.027</v>
      </c>
      <c r="FNV48" s="363"/>
      <c r="FNW48" s="369">
        <f t="shared" ref="FNW48" si="2231">FNU48*1.01</f>
        <v>29119887115005.988</v>
      </c>
      <c r="FNX48" s="363"/>
      <c r="FNY48" s="369">
        <f t="shared" ref="FNY48" si="2232">FNW48*1.01</f>
        <v>29411085986156.047</v>
      </c>
      <c r="FNZ48" s="363"/>
      <c r="FOA48" s="369">
        <f t="shared" ref="FOA48" si="2233">FNY48*1.01</f>
        <v>29705196846017.609</v>
      </c>
      <c r="FOB48" s="363"/>
      <c r="FOC48" s="369">
        <f t="shared" ref="FOC48" si="2234">FOA48*1.01</f>
        <v>30002248814477.785</v>
      </c>
      <c r="FOD48" s="363"/>
      <c r="FOE48" s="369">
        <f t="shared" ref="FOE48" si="2235">FOC48*1.01</f>
        <v>30302271302622.562</v>
      </c>
      <c r="FOF48" s="363"/>
      <c r="FOG48" s="369">
        <f t="shared" ref="FOG48" si="2236">FOE48*1.01</f>
        <v>30605294015648.789</v>
      </c>
      <c r="FOH48" s="363"/>
      <c r="FOI48" s="369">
        <f t="shared" ref="FOI48" si="2237">FOG48*1.01</f>
        <v>30911346955805.277</v>
      </c>
      <c r="FOJ48" s="363"/>
      <c r="FOK48" s="369">
        <f t="shared" ref="FOK48" si="2238">FOI48*1.01</f>
        <v>31220460425363.332</v>
      </c>
      <c r="FOL48" s="363"/>
      <c r="FOM48" s="369">
        <f t="shared" ref="FOM48" si="2239">FOK48*1.01</f>
        <v>31532665029616.965</v>
      </c>
      <c r="FON48" s="363"/>
      <c r="FOO48" s="369">
        <f t="shared" ref="FOO48" si="2240">FOM48*1.01</f>
        <v>31847991679913.137</v>
      </c>
      <c r="FOP48" s="363"/>
      <c r="FOQ48" s="369">
        <f t="shared" ref="FOQ48" si="2241">FOO48*1.01</f>
        <v>32166471596712.27</v>
      </c>
      <c r="FOR48" s="363"/>
      <c r="FOS48" s="369">
        <f t="shared" ref="FOS48" si="2242">FOQ48*1.01</f>
        <v>32488136312679.391</v>
      </c>
      <c r="FOT48" s="363"/>
      <c r="FOU48" s="369">
        <f t="shared" ref="FOU48" si="2243">FOS48*1.01</f>
        <v>32813017675806.184</v>
      </c>
      <c r="FOV48" s="363"/>
      <c r="FOW48" s="369">
        <f t="shared" ref="FOW48" si="2244">FOU48*1.01</f>
        <v>33141147852564.246</v>
      </c>
      <c r="FOX48" s="363"/>
      <c r="FOY48" s="369">
        <f t="shared" ref="FOY48" si="2245">FOW48*1.01</f>
        <v>33472559331089.891</v>
      </c>
      <c r="FOZ48" s="363"/>
      <c r="FPA48" s="369">
        <f t="shared" ref="FPA48" si="2246">FOY48*1.01</f>
        <v>33807284924400.789</v>
      </c>
      <c r="FPB48" s="363"/>
      <c r="FPC48" s="369">
        <f t="shared" ref="FPC48" si="2247">FPA48*1.01</f>
        <v>34145357773644.797</v>
      </c>
      <c r="FPD48" s="363"/>
      <c r="FPE48" s="369">
        <f t="shared" ref="FPE48" si="2248">FPC48*1.01</f>
        <v>34486811351381.246</v>
      </c>
      <c r="FPF48" s="363"/>
      <c r="FPG48" s="369">
        <f t="shared" ref="FPG48" si="2249">FPE48*1.01</f>
        <v>34831679464895.059</v>
      </c>
      <c r="FPH48" s="363"/>
      <c r="FPI48" s="369">
        <f t="shared" ref="FPI48" si="2250">FPG48*1.01</f>
        <v>35179996259544.008</v>
      </c>
      <c r="FPJ48" s="363"/>
      <c r="FPK48" s="369">
        <f t="shared" ref="FPK48" si="2251">FPI48*1.01</f>
        <v>35531796222139.445</v>
      </c>
      <c r="FPL48" s="363"/>
      <c r="FPM48" s="369">
        <f t="shared" ref="FPM48" si="2252">FPK48*1.01</f>
        <v>35887114184360.844</v>
      </c>
      <c r="FPN48" s="363"/>
      <c r="FPO48" s="369">
        <f t="shared" ref="FPO48" si="2253">FPM48*1.01</f>
        <v>36245985326204.453</v>
      </c>
      <c r="FPP48" s="363"/>
      <c r="FPQ48" s="369">
        <f t="shared" ref="FPQ48" si="2254">FPO48*1.01</f>
        <v>36608445179466.5</v>
      </c>
      <c r="FPR48" s="363"/>
      <c r="FPS48" s="369">
        <f t="shared" ref="FPS48" si="2255">FPQ48*1.01</f>
        <v>36974529631261.164</v>
      </c>
      <c r="FPT48" s="363"/>
      <c r="FPU48" s="369">
        <f t="shared" ref="FPU48" si="2256">FPS48*1.01</f>
        <v>37344274927573.773</v>
      </c>
      <c r="FPV48" s="363"/>
      <c r="FPW48" s="369">
        <f t="shared" ref="FPW48" si="2257">FPU48*1.01</f>
        <v>37717717676849.508</v>
      </c>
      <c r="FPX48" s="363"/>
      <c r="FPY48" s="369">
        <f t="shared" ref="FPY48" si="2258">FPW48*1.01</f>
        <v>38094894853618</v>
      </c>
      <c r="FPZ48" s="363"/>
      <c r="FQA48" s="369">
        <f t="shared" ref="FQA48" si="2259">FPY48*1.01</f>
        <v>38475843802154.18</v>
      </c>
      <c r="FQB48" s="363"/>
      <c r="FQC48" s="369">
        <f t="shared" ref="FQC48" si="2260">FQA48*1.01</f>
        <v>38860602240175.719</v>
      </c>
      <c r="FQD48" s="363"/>
      <c r="FQE48" s="369">
        <f t="shared" ref="FQE48" si="2261">FQC48*1.01</f>
        <v>39249208262577.477</v>
      </c>
      <c r="FQF48" s="363"/>
      <c r="FQG48" s="369">
        <f t="shared" ref="FQG48" si="2262">FQE48*1.01</f>
        <v>39641700345203.25</v>
      </c>
      <c r="FQH48" s="363"/>
      <c r="FQI48" s="369">
        <f t="shared" ref="FQI48" si="2263">FQG48*1.01</f>
        <v>40038117348655.281</v>
      </c>
      <c r="FQJ48" s="363"/>
      <c r="FQK48" s="369">
        <f t="shared" ref="FQK48" si="2264">FQI48*1.01</f>
        <v>40438498522141.836</v>
      </c>
      <c r="FQL48" s="363"/>
      <c r="FQM48" s="369">
        <f t="shared" ref="FQM48" si="2265">FQK48*1.01</f>
        <v>40842883507363.258</v>
      </c>
      <c r="FQN48" s="363"/>
      <c r="FQO48" s="369">
        <f t="shared" ref="FQO48" si="2266">FQM48*1.01</f>
        <v>41251312342436.891</v>
      </c>
      <c r="FQP48" s="363"/>
      <c r="FQQ48" s="369">
        <f t="shared" ref="FQQ48" si="2267">FQO48*1.01</f>
        <v>41663825465861.258</v>
      </c>
      <c r="FQR48" s="363"/>
      <c r="FQS48" s="369">
        <f t="shared" ref="FQS48" si="2268">FQQ48*1.01</f>
        <v>42080463720519.867</v>
      </c>
      <c r="FQT48" s="363"/>
      <c r="FQU48" s="369">
        <f t="shared" ref="FQU48" si="2269">FQS48*1.01</f>
        <v>42501268357725.062</v>
      </c>
      <c r="FQV48" s="363"/>
      <c r="FQW48" s="369">
        <f t="shared" ref="FQW48" si="2270">FQU48*1.01</f>
        <v>42926281041302.312</v>
      </c>
      <c r="FQX48" s="363"/>
      <c r="FQY48" s="369">
        <f t="shared" ref="FQY48" si="2271">FQW48*1.01</f>
        <v>43355543851715.336</v>
      </c>
      <c r="FQZ48" s="363"/>
      <c r="FRA48" s="369">
        <f t="shared" ref="FRA48" si="2272">FQY48*1.01</f>
        <v>43789099290232.492</v>
      </c>
      <c r="FRB48" s="363"/>
      <c r="FRC48" s="369">
        <f t="shared" ref="FRC48" si="2273">FRA48*1.01</f>
        <v>44226990283134.82</v>
      </c>
      <c r="FRD48" s="363"/>
      <c r="FRE48" s="369">
        <f t="shared" ref="FRE48" si="2274">FRC48*1.01</f>
        <v>44669260185966.172</v>
      </c>
      <c r="FRF48" s="363"/>
      <c r="FRG48" s="369">
        <f t="shared" ref="FRG48" si="2275">FRE48*1.01</f>
        <v>45115952787825.836</v>
      </c>
      <c r="FRH48" s="363"/>
      <c r="FRI48" s="369">
        <f t="shared" ref="FRI48" si="2276">FRG48*1.01</f>
        <v>45567112315704.094</v>
      </c>
      <c r="FRJ48" s="363"/>
      <c r="FRK48" s="369">
        <f t="shared" ref="FRK48" si="2277">FRI48*1.01</f>
        <v>46022783438861.133</v>
      </c>
      <c r="FRL48" s="363"/>
      <c r="FRM48" s="369">
        <f t="shared" ref="FRM48" si="2278">FRK48*1.01</f>
        <v>46483011273249.742</v>
      </c>
      <c r="FRN48" s="363"/>
      <c r="FRO48" s="369">
        <f t="shared" ref="FRO48" si="2279">FRM48*1.01</f>
        <v>46947841385982.242</v>
      </c>
      <c r="FRP48" s="363"/>
      <c r="FRQ48" s="369">
        <f t="shared" ref="FRQ48" si="2280">FRO48*1.01</f>
        <v>47417319799842.062</v>
      </c>
      <c r="FRR48" s="363"/>
      <c r="FRS48" s="369">
        <f t="shared" ref="FRS48" si="2281">FRQ48*1.01</f>
        <v>47891492997840.484</v>
      </c>
      <c r="FRT48" s="363"/>
      <c r="FRU48" s="369">
        <f t="shared" ref="FRU48" si="2282">FRS48*1.01</f>
        <v>48370407927818.891</v>
      </c>
      <c r="FRV48" s="363"/>
      <c r="FRW48" s="369">
        <f t="shared" ref="FRW48" si="2283">FRU48*1.01</f>
        <v>48854112007097.078</v>
      </c>
      <c r="FRX48" s="363"/>
      <c r="FRY48" s="369">
        <f t="shared" ref="FRY48" si="2284">FRW48*1.01</f>
        <v>49342653127168.047</v>
      </c>
      <c r="FRZ48" s="363"/>
      <c r="FSA48" s="369">
        <f t="shared" ref="FSA48" si="2285">FRY48*1.01</f>
        <v>49836079658439.727</v>
      </c>
      <c r="FSB48" s="363"/>
      <c r="FSC48" s="369">
        <f t="shared" ref="FSC48" si="2286">FSA48*1.01</f>
        <v>50334440455024.125</v>
      </c>
      <c r="FSD48" s="363"/>
      <c r="FSE48" s="369">
        <f t="shared" ref="FSE48" si="2287">FSC48*1.01</f>
        <v>50837784859574.367</v>
      </c>
      <c r="FSF48" s="363"/>
      <c r="FSG48" s="369">
        <f t="shared" ref="FSG48" si="2288">FSE48*1.01</f>
        <v>51346162708170.109</v>
      </c>
      <c r="FSH48" s="363"/>
      <c r="FSI48" s="369">
        <f t="shared" ref="FSI48" si="2289">FSG48*1.01</f>
        <v>51859624335251.812</v>
      </c>
      <c r="FSJ48" s="363"/>
      <c r="FSK48" s="369">
        <f t="shared" ref="FSK48" si="2290">FSI48*1.01</f>
        <v>52378220578604.328</v>
      </c>
      <c r="FSL48" s="363"/>
      <c r="FSM48" s="369">
        <f t="shared" ref="FSM48" si="2291">FSK48*1.01</f>
        <v>52902002784390.375</v>
      </c>
      <c r="FSN48" s="363"/>
      <c r="FSO48" s="369">
        <f t="shared" ref="FSO48" si="2292">FSM48*1.01</f>
        <v>53431022812234.281</v>
      </c>
      <c r="FSP48" s="363"/>
      <c r="FSQ48" s="369">
        <f t="shared" ref="FSQ48" si="2293">FSO48*1.01</f>
        <v>53965333040356.625</v>
      </c>
      <c r="FSR48" s="363"/>
      <c r="FSS48" s="369">
        <f t="shared" ref="FSS48" si="2294">FSQ48*1.01</f>
        <v>54504986370760.195</v>
      </c>
      <c r="FST48" s="363"/>
      <c r="FSU48" s="369">
        <f t="shared" ref="FSU48" si="2295">FSS48*1.01</f>
        <v>55050036234467.797</v>
      </c>
      <c r="FSV48" s="363"/>
      <c r="FSW48" s="369">
        <f t="shared" ref="FSW48" si="2296">FSU48*1.01</f>
        <v>55600536596812.477</v>
      </c>
      <c r="FSX48" s="363"/>
      <c r="FSY48" s="369">
        <f t="shared" ref="FSY48" si="2297">FSW48*1.01</f>
        <v>56156541962780.602</v>
      </c>
      <c r="FSZ48" s="363"/>
      <c r="FTA48" s="369">
        <f t="shared" ref="FTA48" si="2298">FSY48*1.01</f>
        <v>56718107382408.406</v>
      </c>
      <c r="FTB48" s="363"/>
      <c r="FTC48" s="369">
        <f t="shared" ref="FTC48" si="2299">FTA48*1.01</f>
        <v>57285288456232.492</v>
      </c>
      <c r="FTD48" s="363"/>
      <c r="FTE48" s="369">
        <f t="shared" ref="FTE48" si="2300">FTC48*1.01</f>
        <v>57858141340794.82</v>
      </c>
      <c r="FTF48" s="363"/>
      <c r="FTG48" s="369">
        <f t="shared" ref="FTG48" si="2301">FTE48*1.01</f>
        <v>58436722754202.766</v>
      </c>
      <c r="FTH48" s="363"/>
      <c r="FTI48" s="369">
        <f t="shared" ref="FTI48" si="2302">FTG48*1.01</f>
        <v>59021089981744.797</v>
      </c>
      <c r="FTJ48" s="363"/>
      <c r="FTK48" s="369">
        <f t="shared" ref="FTK48" si="2303">FTI48*1.01</f>
        <v>59611300881562.242</v>
      </c>
      <c r="FTL48" s="363"/>
      <c r="FTM48" s="369">
        <f t="shared" ref="FTM48" si="2304">FTK48*1.01</f>
        <v>60207413890377.867</v>
      </c>
      <c r="FTN48" s="363"/>
      <c r="FTO48" s="369">
        <f t="shared" ref="FTO48" si="2305">FTM48*1.01</f>
        <v>60809488029281.648</v>
      </c>
      <c r="FTP48" s="363"/>
      <c r="FTQ48" s="369">
        <f t="shared" ref="FTQ48" si="2306">FTO48*1.01</f>
        <v>61417582909574.469</v>
      </c>
      <c r="FTR48" s="363"/>
      <c r="FTS48" s="369">
        <f t="shared" ref="FTS48" si="2307">FTQ48*1.01</f>
        <v>62031758738670.211</v>
      </c>
      <c r="FTT48" s="363"/>
      <c r="FTU48" s="369">
        <f t="shared" ref="FTU48" si="2308">FTS48*1.01</f>
        <v>62652076326056.914</v>
      </c>
      <c r="FTV48" s="363"/>
      <c r="FTW48" s="369">
        <f t="shared" ref="FTW48" si="2309">FTU48*1.01</f>
        <v>63278597089317.484</v>
      </c>
      <c r="FTX48" s="363"/>
      <c r="FTY48" s="369">
        <f t="shared" ref="FTY48" si="2310">FTW48*1.01</f>
        <v>63911383060210.656</v>
      </c>
      <c r="FTZ48" s="363"/>
      <c r="FUA48" s="369">
        <f t="shared" ref="FUA48" si="2311">FTY48*1.01</f>
        <v>64550496890812.766</v>
      </c>
      <c r="FUB48" s="363"/>
      <c r="FUC48" s="369">
        <f t="shared" ref="FUC48" si="2312">FUA48*1.01</f>
        <v>65196001859720.891</v>
      </c>
      <c r="FUD48" s="363"/>
      <c r="FUE48" s="369">
        <f t="shared" ref="FUE48" si="2313">FUC48*1.01</f>
        <v>65847961878318.102</v>
      </c>
      <c r="FUF48" s="363"/>
      <c r="FUG48" s="369">
        <f t="shared" ref="FUG48" si="2314">FUE48*1.01</f>
        <v>66506441497101.281</v>
      </c>
      <c r="FUH48" s="363"/>
      <c r="FUI48" s="369">
        <f t="shared" ref="FUI48" si="2315">FUG48*1.01</f>
        <v>67171505912072.297</v>
      </c>
      <c r="FUJ48" s="363"/>
      <c r="FUK48" s="369">
        <f t="shared" ref="FUK48" si="2316">FUI48*1.01</f>
        <v>67843220971193.023</v>
      </c>
      <c r="FUL48" s="363"/>
      <c r="FUM48" s="369">
        <f t="shared" ref="FUM48" si="2317">FUK48*1.01</f>
        <v>68521653180904.953</v>
      </c>
      <c r="FUN48" s="363"/>
      <c r="FUO48" s="369">
        <f t="shared" ref="FUO48" si="2318">FUM48*1.01</f>
        <v>69206869712714</v>
      </c>
      <c r="FUP48" s="363"/>
      <c r="FUQ48" s="369">
        <f t="shared" ref="FUQ48" si="2319">FUO48*1.01</f>
        <v>69898938409841.141</v>
      </c>
      <c r="FUR48" s="363"/>
      <c r="FUS48" s="369">
        <f t="shared" ref="FUS48" si="2320">FUQ48*1.01</f>
        <v>70597927793939.547</v>
      </c>
      <c r="FUT48" s="363"/>
      <c r="FUU48" s="369">
        <f t="shared" ref="FUU48" si="2321">FUS48*1.01</f>
        <v>71303907071878.938</v>
      </c>
      <c r="FUV48" s="363"/>
      <c r="FUW48" s="369">
        <f t="shared" ref="FUW48" si="2322">FUU48*1.01</f>
        <v>72016946142597.734</v>
      </c>
      <c r="FUX48" s="363"/>
      <c r="FUY48" s="369">
        <f t="shared" ref="FUY48" si="2323">FUW48*1.01</f>
        <v>72737115604023.719</v>
      </c>
      <c r="FUZ48" s="363"/>
      <c r="FVA48" s="369">
        <f t="shared" ref="FVA48" si="2324">FUY48*1.01</f>
        <v>73464486760063.953</v>
      </c>
      <c r="FVB48" s="363"/>
      <c r="FVC48" s="369">
        <f t="shared" ref="FVC48" si="2325">FVA48*1.01</f>
        <v>74199131627664.594</v>
      </c>
      <c r="FVD48" s="363"/>
      <c r="FVE48" s="369">
        <f t="shared" ref="FVE48" si="2326">FVC48*1.01</f>
        <v>74941122943941.234</v>
      </c>
      <c r="FVF48" s="363"/>
      <c r="FVG48" s="369">
        <f t="shared" ref="FVG48" si="2327">FVE48*1.01</f>
        <v>75690534173380.641</v>
      </c>
      <c r="FVH48" s="363"/>
      <c r="FVI48" s="369">
        <f t="shared" ref="FVI48" si="2328">FVG48*1.01</f>
        <v>76447439515114.453</v>
      </c>
      <c r="FVJ48" s="363"/>
      <c r="FVK48" s="369">
        <f t="shared" ref="FVK48" si="2329">FVI48*1.01</f>
        <v>77211913910265.594</v>
      </c>
      <c r="FVL48" s="363"/>
      <c r="FVM48" s="369">
        <f t="shared" ref="FVM48" si="2330">FVK48*1.01</f>
        <v>77984033049368.25</v>
      </c>
      <c r="FVN48" s="363"/>
      <c r="FVO48" s="369">
        <f t="shared" ref="FVO48" si="2331">FVM48*1.01</f>
        <v>78763873379861.938</v>
      </c>
      <c r="FVP48" s="363"/>
      <c r="FVQ48" s="369">
        <f t="shared" ref="FVQ48" si="2332">FVO48*1.01</f>
        <v>79551512113660.562</v>
      </c>
      <c r="FVR48" s="363"/>
      <c r="FVS48" s="369">
        <f t="shared" ref="FVS48" si="2333">FVQ48*1.01</f>
        <v>80347027234797.172</v>
      </c>
      <c r="FVT48" s="363"/>
      <c r="FVU48" s="369">
        <f t="shared" ref="FVU48" si="2334">FVS48*1.01</f>
        <v>81150497507145.141</v>
      </c>
      <c r="FVV48" s="363"/>
      <c r="FVW48" s="369">
        <f t="shared" ref="FVW48" si="2335">FVU48*1.01</f>
        <v>81962002482216.594</v>
      </c>
      <c r="FVX48" s="363"/>
      <c r="FVY48" s="369">
        <f t="shared" ref="FVY48" si="2336">FVW48*1.01</f>
        <v>82781622507038.766</v>
      </c>
      <c r="FVZ48" s="363"/>
      <c r="FWA48" s="369">
        <f t="shared" ref="FWA48" si="2337">FVY48*1.01</f>
        <v>83609438732109.156</v>
      </c>
      <c r="FWB48" s="363"/>
      <c r="FWC48" s="369">
        <f t="shared" ref="FWC48" si="2338">FWA48*1.01</f>
        <v>84445533119430.25</v>
      </c>
      <c r="FWD48" s="363"/>
      <c r="FWE48" s="369">
        <f t="shared" ref="FWE48" si="2339">FWC48*1.01</f>
        <v>85289988450624.547</v>
      </c>
      <c r="FWF48" s="363"/>
      <c r="FWG48" s="369">
        <f t="shared" ref="FWG48" si="2340">FWE48*1.01</f>
        <v>86142888335130.797</v>
      </c>
      <c r="FWH48" s="363"/>
      <c r="FWI48" s="369">
        <f t="shared" ref="FWI48" si="2341">FWG48*1.01</f>
        <v>87004317218482.109</v>
      </c>
      <c r="FWJ48" s="363"/>
      <c r="FWK48" s="369">
        <f t="shared" ref="FWK48" si="2342">FWI48*1.01</f>
        <v>87874360390666.938</v>
      </c>
      <c r="FWL48" s="363"/>
      <c r="FWM48" s="369">
        <f t="shared" ref="FWM48" si="2343">FWK48*1.01</f>
        <v>88753103994573.609</v>
      </c>
      <c r="FWN48" s="363"/>
      <c r="FWO48" s="369">
        <f t="shared" ref="FWO48" si="2344">FWM48*1.01</f>
        <v>89640635034519.344</v>
      </c>
      <c r="FWP48" s="363"/>
      <c r="FWQ48" s="369">
        <f t="shared" ref="FWQ48" si="2345">FWO48*1.01</f>
        <v>90537041384864.531</v>
      </c>
      <c r="FWR48" s="363"/>
      <c r="FWS48" s="369">
        <f t="shared" ref="FWS48" si="2346">FWQ48*1.01</f>
        <v>91442411798713.172</v>
      </c>
      <c r="FWT48" s="363"/>
      <c r="FWU48" s="369">
        <f t="shared" ref="FWU48" si="2347">FWS48*1.01</f>
        <v>92356835916700.297</v>
      </c>
      <c r="FWV48" s="363"/>
      <c r="FWW48" s="369">
        <f t="shared" ref="FWW48" si="2348">FWU48*1.01</f>
        <v>93280404275867.297</v>
      </c>
      <c r="FWX48" s="363"/>
      <c r="FWY48" s="369">
        <f t="shared" ref="FWY48" si="2349">FWW48*1.01</f>
        <v>94213208318625.969</v>
      </c>
      <c r="FWZ48" s="363"/>
      <c r="FXA48" s="369">
        <f t="shared" ref="FXA48" si="2350">FWY48*1.01</f>
        <v>95155340401812.234</v>
      </c>
      <c r="FXB48" s="363"/>
      <c r="FXC48" s="369">
        <f t="shared" ref="FXC48" si="2351">FXA48*1.01</f>
        <v>96106893805830.359</v>
      </c>
      <c r="FXD48" s="363"/>
      <c r="FXE48" s="369">
        <f t="shared" ref="FXE48" si="2352">FXC48*1.01</f>
        <v>97067962743888.656</v>
      </c>
      <c r="FXF48" s="363"/>
      <c r="FXG48" s="369">
        <f t="shared" ref="FXG48" si="2353">FXE48*1.01</f>
        <v>98038642371327.547</v>
      </c>
      <c r="FXH48" s="363"/>
      <c r="FXI48" s="369">
        <f t="shared" ref="FXI48" si="2354">FXG48*1.01</f>
        <v>99019028795040.828</v>
      </c>
      <c r="FXJ48" s="363"/>
      <c r="FXK48" s="369">
        <f t="shared" ref="FXK48" si="2355">FXI48*1.01</f>
        <v>100009219082991.23</v>
      </c>
      <c r="FXL48" s="363"/>
      <c r="FXM48" s="369">
        <f t="shared" ref="FXM48" si="2356">FXK48*1.01</f>
        <v>101009311273821.14</v>
      </c>
      <c r="FXN48" s="363"/>
      <c r="FXO48" s="369">
        <f t="shared" ref="FXO48" si="2357">FXM48*1.01</f>
        <v>102019404386559.36</v>
      </c>
      <c r="FXP48" s="363"/>
      <c r="FXQ48" s="369">
        <f t="shared" ref="FXQ48" si="2358">FXO48*1.01</f>
        <v>103039598430424.95</v>
      </c>
      <c r="FXR48" s="363"/>
      <c r="FXS48" s="369">
        <f t="shared" ref="FXS48" si="2359">FXQ48*1.01</f>
        <v>104069994414729.2</v>
      </c>
      <c r="FXT48" s="363"/>
      <c r="FXU48" s="369">
        <f t="shared" ref="FXU48" si="2360">FXS48*1.01</f>
        <v>105110694358876.5</v>
      </c>
      <c r="FXV48" s="363"/>
      <c r="FXW48" s="369">
        <f t="shared" ref="FXW48" si="2361">FXU48*1.01</f>
        <v>106161801302465.27</v>
      </c>
      <c r="FXX48" s="363"/>
      <c r="FXY48" s="369">
        <f t="shared" ref="FXY48" si="2362">FXW48*1.01</f>
        <v>107223419315489.92</v>
      </c>
      <c r="FXZ48" s="363"/>
      <c r="FYA48" s="369">
        <f t="shared" ref="FYA48" si="2363">FXY48*1.01</f>
        <v>108295653508644.83</v>
      </c>
      <c r="FYB48" s="363"/>
      <c r="FYC48" s="369">
        <f t="shared" ref="FYC48" si="2364">FYA48*1.01</f>
        <v>109378610043731.28</v>
      </c>
      <c r="FYD48" s="363"/>
      <c r="FYE48" s="369">
        <f t="shared" ref="FYE48" si="2365">FYC48*1.01</f>
        <v>110472396144168.59</v>
      </c>
      <c r="FYF48" s="363"/>
      <c r="FYG48" s="369">
        <f t="shared" ref="FYG48" si="2366">FYE48*1.01</f>
        <v>111577120105610.28</v>
      </c>
      <c r="FYH48" s="363"/>
      <c r="FYI48" s="369">
        <f t="shared" ref="FYI48" si="2367">FYG48*1.01</f>
        <v>112692891306666.39</v>
      </c>
      <c r="FYJ48" s="363"/>
      <c r="FYK48" s="369">
        <f t="shared" ref="FYK48" si="2368">FYI48*1.01</f>
        <v>113819820219733.06</v>
      </c>
      <c r="FYL48" s="363"/>
      <c r="FYM48" s="369">
        <f t="shared" ref="FYM48" si="2369">FYK48*1.01</f>
        <v>114958018421930.39</v>
      </c>
      <c r="FYN48" s="363"/>
      <c r="FYO48" s="369">
        <f t="shared" ref="FYO48" si="2370">FYM48*1.01</f>
        <v>116107598606149.7</v>
      </c>
      <c r="FYP48" s="363"/>
      <c r="FYQ48" s="369">
        <f t="shared" ref="FYQ48" si="2371">FYO48*1.01</f>
        <v>117268674592211.2</v>
      </c>
      <c r="FYR48" s="363"/>
      <c r="FYS48" s="369">
        <f t="shared" ref="FYS48" si="2372">FYQ48*1.01</f>
        <v>118441361338133.31</v>
      </c>
      <c r="FYT48" s="363"/>
      <c r="FYU48" s="369">
        <f t="shared" ref="FYU48" si="2373">FYS48*1.01</f>
        <v>119625774951514.64</v>
      </c>
      <c r="FYV48" s="363"/>
      <c r="FYW48" s="369">
        <f t="shared" ref="FYW48" si="2374">FYU48*1.01</f>
        <v>120822032701029.78</v>
      </c>
      <c r="FYX48" s="363"/>
      <c r="FYY48" s="369">
        <f t="shared" ref="FYY48" si="2375">FYW48*1.01</f>
        <v>122030253028040.08</v>
      </c>
      <c r="FYZ48" s="363"/>
      <c r="FZA48" s="369">
        <f t="shared" ref="FZA48" si="2376">FYY48*1.01</f>
        <v>123250555558320.48</v>
      </c>
      <c r="FZB48" s="363"/>
      <c r="FZC48" s="369">
        <f t="shared" ref="FZC48" si="2377">FZA48*1.01</f>
        <v>124483061113903.69</v>
      </c>
      <c r="FZD48" s="363"/>
      <c r="FZE48" s="369">
        <f t="shared" ref="FZE48" si="2378">FZC48*1.01</f>
        <v>125727891725042.72</v>
      </c>
      <c r="FZF48" s="363"/>
      <c r="FZG48" s="369">
        <f t="shared" ref="FZG48" si="2379">FZE48*1.01</f>
        <v>126985170642293.14</v>
      </c>
      <c r="FZH48" s="363"/>
      <c r="FZI48" s="369">
        <f t="shared" ref="FZI48" si="2380">FZG48*1.01</f>
        <v>128255022348716.08</v>
      </c>
      <c r="FZJ48" s="363"/>
      <c r="FZK48" s="369">
        <f t="shared" ref="FZK48" si="2381">FZI48*1.01</f>
        <v>129537572572203.23</v>
      </c>
      <c r="FZL48" s="363"/>
      <c r="FZM48" s="369">
        <f t="shared" ref="FZM48" si="2382">FZK48*1.01</f>
        <v>130832948297925.27</v>
      </c>
      <c r="FZN48" s="363"/>
      <c r="FZO48" s="369">
        <f t="shared" ref="FZO48" si="2383">FZM48*1.01</f>
        <v>132141277780904.52</v>
      </c>
      <c r="FZP48" s="363"/>
      <c r="FZQ48" s="369">
        <f t="shared" ref="FZQ48" si="2384">FZO48*1.01</f>
        <v>133462690558713.56</v>
      </c>
      <c r="FZR48" s="363"/>
      <c r="FZS48" s="369">
        <f t="shared" ref="FZS48" si="2385">FZQ48*1.01</f>
        <v>134797317464300.7</v>
      </c>
      <c r="FZT48" s="363"/>
      <c r="FZU48" s="369">
        <f t="shared" ref="FZU48" si="2386">FZS48*1.01</f>
        <v>136145290638943.72</v>
      </c>
      <c r="FZV48" s="363"/>
      <c r="FZW48" s="369">
        <f t="shared" ref="FZW48" si="2387">FZU48*1.01</f>
        <v>137506743545333.16</v>
      </c>
      <c r="FZX48" s="363"/>
      <c r="FZY48" s="369">
        <f t="shared" ref="FZY48" si="2388">FZW48*1.01</f>
        <v>138881810980786.48</v>
      </c>
      <c r="FZZ48" s="363"/>
      <c r="GAA48" s="369">
        <f t="shared" ref="GAA48" si="2389">FZY48*1.01</f>
        <v>140270629090594.34</v>
      </c>
      <c r="GAB48" s="363"/>
      <c r="GAC48" s="369">
        <f t="shared" ref="GAC48" si="2390">GAA48*1.01</f>
        <v>141673335381500.28</v>
      </c>
      <c r="GAD48" s="363"/>
      <c r="GAE48" s="369">
        <f t="shared" ref="GAE48" si="2391">GAC48*1.01</f>
        <v>143090068735315.28</v>
      </c>
      <c r="GAF48" s="363"/>
      <c r="GAG48" s="369">
        <f t="shared" ref="GAG48" si="2392">GAE48*1.01</f>
        <v>144520969422668.44</v>
      </c>
      <c r="GAH48" s="363"/>
      <c r="GAI48" s="369">
        <f t="shared" ref="GAI48" si="2393">GAG48*1.01</f>
        <v>145966179116895.12</v>
      </c>
      <c r="GAJ48" s="363"/>
      <c r="GAK48" s="369">
        <f t="shared" ref="GAK48" si="2394">GAI48*1.01</f>
        <v>147425840908064.06</v>
      </c>
      <c r="GAL48" s="363"/>
      <c r="GAM48" s="369">
        <f t="shared" ref="GAM48" si="2395">GAK48*1.01</f>
        <v>148900099317144.72</v>
      </c>
      <c r="GAN48" s="363"/>
      <c r="GAO48" s="369">
        <f t="shared" ref="GAO48" si="2396">GAM48*1.01</f>
        <v>150389100310316.16</v>
      </c>
      <c r="GAP48" s="363"/>
      <c r="GAQ48" s="369">
        <f t="shared" ref="GAQ48" si="2397">GAO48*1.01</f>
        <v>151892991313419.31</v>
      </c>
      <c r="GAR48" s="363"/>
      <c r="GAS48" s="369">
        <f t="shared" ref="GAS48" si="2398">GAQ48*1.01</f>
        <v>153411921226553.5</v>
      </c>
      <c r="GAT48" s="363"/>
      <c r="GAU48" s="369">
        <f t="shared" ref="GAU48" si="2399">GAS48*1.01</f>
        <v>154946040438819.03</v>
      </c>
      <c r="GAV48" s="363"/>
      <c r="GAW48" s="369">
        <f t="shared" ref="GAW48" si="2400">GAU48*1.01</f>
        <v>156495500843207.22</v>
      </c>
      <c r="GAX48" s="363"/>
      <c r="GAY48" s="369">
        <f t="shared" ref="GAY48" si="2401">GAW48*1.01</f>
        <v>158060455851639.28</v>
      </c>
      <c r="GAZ48" s="363"/>
      <c r="GBA48" s="369">
        <f t="shared" ref="GBA48" si="2402">GAY48*1.01</f>
        <v>159641060410155.69</v>
      </c>
      <c r="GBB48" s="363"/>
      <c r="GBC48" s="369">
        <f t="shared" ref="GBC48" si="2403">GBA48*1.01</f>
        <v>161237471014257.25</v>
      </c>
      <c r="GBD48" s="363"/>
      <c r="GBE48" s="369">
        <f t="shared" ref="GBE48" si="2404">GBC48*1.01</f>
        <v>162849845724399.81</v>
      </c>
      <c r="GBF48" s="363"/>
      <c r="GBG48" s="369">
        <f t="shared" ref="GBG48" si="2405">GBE48*1.01</f>
        <v>164478344181643.81</v>
      </c>
      <c r="GBH48" s="363"/>
      <c r="GBI48" s="369">
        <f t="shared" ref="GBI48" si="2406">GBG48*1.01</f>
        <v>166123127623460.25</v>
      </c>
      <c r="GBJ48" s="363"/>
      <c r="GBK48" s="369">
        <f t="shared" ref="GBK48" si="2407">GBI48*1.01</f>
        <v>167784358899694.84</v>
      </c>
      <c r="GBL48" s="363"/>
      <c r="GBM48" s="369">
        <f t="shared" ref="GBM48" si="2408">GBK48*1.01</f>
        <v>169462202488691.78</v>
      </c>
      <c r="GBN48" s="363"/>
      <c r="GBO48" s="369">
        <f t="shared" ref="GBO48" si="2409">GBM48*1.01</f>
        <v>171156824513578.69</v>
      </c>
      <c r="GBP48" s="363"/>
      <c r="GBQ48" s="369">
        <f t="shared" ref="GBQ48" si="2410">GBO48*1.01</f>
        <v>172868392758714.47</v>
      </c>
      <c r="GBR48" s="363"/>
      <c r="GBS48" s="369">
        <f t="shared" ref="GBS48" si="2411">GBQ48*1.01</f>
        <v>174597076686301.62</v>
      </c>
      <c r="GBT48" s="363"/>
      <c r="GBU48" s="369">
        <f t="shared" ref="GBU48" si="2412">GBS48*1.01</f>
        <v>176343047453164.66</v>
      </c>
      <c r="GBV48" s="363"/>
      <c r="GBW48" s="369">
        <f t="shared" ref="GBW48" si="2413">GBU48*1.01</f>
        <v>178106477927696.31</v>
      </c>
      <c r="GBX48" s="363"/>
      <c r="GBY48" s="369">
        <f t="shared" ref="GBY48" si="2414">GBW48*1.01</f>
        <v>179887542706973.28</v>
      </c>
      <c r="GBZ48" s="363"/>
      <c r="GCA48" s="369">
        <f t="shared" ref="GCA48" si="2415">GBY48*1.01</f>
        <v>181686418134043.03</v>
      </c>
      <c r="GCB48" s="363"/>
      <c r="GCC48" s="369">
        <f t="shared" ref="GCC48" si="2416">GCA48*1.01</f>
        <v>183503282315383.47</v>
      </c>
      <c r="GCD48" s="363"/>
      <c r="GCE48" s="369">
        <f t="shared" ref="GCE48" si="2417">GCC48*1.01</f>
        <v>185338315138537.31</v>
      </c>
      <c r="GCF48" s="363"/>
      <c r="GCG48" s="369">
        <f t="shared" ref="GCG48" si="2418">GCE48*1.01</f>
        <v>187191698289922.69</v>
      </c>
      <c r="GCH48" s="363"/>
      <c r="GCI48" s="369">
        <f t="shared" ref="GCI48" si="2419">GCG48*1.01</f>
        <v>189063615272821.91</v>
      </c>
      <c r="GCJ48" s="363"/>
      <c r="GCK48" s="369">
        <f t="shared" ref="GCK48" si="2420">GCI48*1.01</f>
        <v>190954251425550.12</v>
      </c>
      <c r="GCL48" s="363"/>
      <c r="GCM48" s="369">
        <f t="shared" ref="GCM48" si="2421">GCK48*1.01</f>
        <v>192863793939805.62</v>
      </c>
      <c r="GCN48" s="363"/>
      <c r="GCO48" s="369">
        <f t="shared" ref="GCO48" si="2422">GCM48*1.01</f>
        <v>194792431879203.69</v>
      </c>
      <c r="GCP48" s="363"/>
      <c r="GCQ48" s="369">
        <f t="shared" ref="GCQ48" si="2423">GCO48*1.01</f>
        <v>196740356197995.72</v>
      </c>
      <c r="GCR48" s="363"/>
      <c r="GCS48" s="369">
        <f t="shared" ref="GCS48" si="2424">GCQ48*1.01</f>
        <v>198707759759975.69</v>
      </c>
      <c r="GCT48" s="363"/>
      <c r="GCU48" s="369">
        <f t="shared" ref="GCU48" si="2425">GCS48*1.01</f>
        <v>200694837357575.44</v>
      </c>
      <c r="GCV48" s="363"/>
      <c r="GCW48" s="369">
        <f t="shared" ref="GCW48" si="2426">GCU48*1.01</f>
        <v>202701785731151.19</v>
      </c>
      <c r="GCX48" s="363"/>
      <c r="GCY48" s="369">
        <f t="shared" ref="GCY48" si="2427">GCW48*1.01</f>
        <v>204728803588462.69</v>
      </c>
      <c r="GCZ48" s="363"/>
      <c r="GDA48" s="369">
        <f t="shared" ref="GDA48" si="2428">GCY48*1.01</f>
        <v>206776091624347.31</v>
      </c>
      <c r="GDB48" s="363"/>
      <c r="GDC48" s="369">
        <f t="shared" ref="GDC48" si="2429">GDA48*1.01</f>
        <v>208843852540590.78</v>
      </c>
      <c r="GDD48" s="363"/>
      <c r="GDE48" s="369">
        <f t="shared" ref="GDE48" si="2430">GDC48*1.01</f>
        <v>210932291065996.69</v>
      </c>
      <c r="GDF48" s="363"/>
      <c r="GDG48" s="369">
        <f t="shared" ref="GDG48" si="2431">GDE48*1.01</f>
        <v>213041613976656.66</v>
      </c>
      <c r="GDH48" s="363"/>
      <c r="GDI48" s="369">
        <f t="shared" ref="GDI48" si="2432">GDG48*1.01</f>
        <v>215172030116423.22</v>
      </c>
      <c r="GDJ48" s="363"/>
      <c r="GDK48" s="369">
        <f t="shared" ref="GDK48" si="2433">GDI48*1.01</f>
        <v>217323750417587.44</v>
      </c>
      <c r="GDL48" s="363"/>
      <c r="GDM48" s="369">
        <f t="shared" ref="GDM48" si="2434">GDK48*1.01</f>
        <v>219496987921763.31</v>
      </c>
      <c r="GDN48" s="363"/>
      <c r="GDO48" s="369">
        <f t="shared" ref="GDO48" si="2435">GDM48*1.01</f>
        <v>221691957800980.94</v>
      </c>
      <c r="GDP48" s="363"/>
      <c r="GDQ48" s="369">
        <f t="shared" ref="GDQ48" si="2436">GDO48*1.01</f>
        <v>223908877378990.75</v>
      </c>
      <c r="GDR48" s="363"/>
      <c r="GDS48" s="369">
        <f t="shared" ref="GDS48" si="2437">GDQ48*1.01</f>
        <v>226147966152780.66</v>
      </c>
      <c r="GDT48" s="363"/>
      <c r="GDU48" s="369">
        <f t="shared" ref="GDU48" si="2438">GDS48*1.01</f>
        <v>228409445814308.47</v>
      </c>
      <c r="GDV48" s="363"/>
      <c r="GDW48" s="369">
        <f t="shared" ref="GDW48" si="2439">GDU48*1.01</f>
        <v>230693540272451.56</v>
      </c>
      <c r="GDX48" s="363"/>
      <c r="GDY48" s="369">
        <f t="shared" ref="GDY48" si="2440">GDW48*1.01</f>
        <v>233000475675176.09</v>
      </c>
      <c r="GDZ48" s="363"/>
      <c r="GEA48" s="369">
        <f t="shared" ref="GEA48" si="2441">GDY48*1.01</f>
        <v>235330480431927.84</v>
      </c>
      <c r="GEB48" s="363"/>
      <c r="GEC48" s="369">
        <f t="shared" ref="GEC48" si="2442">GEA48*1.01</f>
        <v>237683785236247.12</v>
      </c>
      <c r="GED48" s="363"/>
      <c r="GEE48" s="369">
        <f t="shared" ref="GEE48" si="2443">GEC48*1.01</f>
        <v>240060623088609.59</v>
      </c>
      <c r="GEF48" s="363"/>
      <c r="GEG48" s="369">
        <f t="shared" ref="GEG48" si="2444">GEE48*1.01</f>
        <v>242461229319495.69</v>
      </c>
      <c r="GEH48" s="363"/>
      <c r="GEI48" s="369">
        <f t="shared" ref="GEI48" si="2445">GEG48*1.01</f>
        <v>244885841612690.66</v>
      </c>
      <c r="GEJ48" s="363"/>
      <c r="GEK48" s="369">
        <f t="shared" ref="GEK48" si="2446">GEI48*1.01</f>
        <v>247334700028817.56</v>
      </c>
      <c r="GEL48" s="363"/>
      <c r="GEM48" s="369">
        <f t="shared" ref="GEM48" si="2447">GEK48*1.01</f>
        <v>249808047029105.75</v>
      </c>
      <c r="GEN48" s="363"/>
      <c r="GEO48" s="369">
        <f t="shared" ref="GEO48" si="2448">GEM48*1.01</f>
        <v>252306127499396.81</v>
      </c>
      <c r="GEP48" s="363"/>
      <c r="GEQ48" s="369">
        <f t="shared" ref="GEQ48" si="2449">GEO48*1.01</f>
        <v>254829188774390.78</v>
      </c>
      <c r="GER48" s="363"/>
      <c r="GES48" s="369">
        <f t="shared" ref="GES48" si="2450">GEQ48*1.01</f>
        <v>257377480662134.69</v>
      </c>
      <c r="GET48" s="363"/>
      <c r="GEU48" s="369">
        <f t="shared" ref="GEU48" si="2451">GES48*1.01</f>
        <v>259951255468756.03</v>
      </c>
      <c r="GEV48" s="363"/>
      <c r="GEW48" s="369">
        <f t="shared" ref="GEW48" si="2452">GEU48*1.01</f>
        <v>262550768023443.59</v>
      </c>
      <c r="GEX48" s="363"/>
      <c r="GEY48" s="369">
        <f t="shared" ref="GEY48" si="2453">GEW48*1.01</f>
        <v>265176275703678.03</v>
      </c>
      <c r="GEZ48" s="363"/>
      <c r="GFA48" s="369">
        <f t="shared" ref="GFA48" si="2454">GEY48*1.01</f>
        <v>267828038460714.81</v>
      </c>
      <c r="GFB48" s="363"/>
      <c r="GFC48" s="369">
        <f t="shared" ref="GFC48" si="2455">GFA48*1.01</f>
        <v>270506318845321.97</v>
      </c>
      <c r="GFD48" s="363"/>
      <c r="GFE48" s="369">
        <f t="shared" ref="GFE48" si="2456">GFC48*1.01</f>
        <v>273211382033775.19</v>
      </c>
      <c r="GFF48" s="363"/>
      <c r="GFG48" s="369">
        <f t="shared" ref="GFG48" si="2457">GFE48*1.01</f>
        <v>275943495854112.94</v>
      </c>
      <c r="GFH48" s="363"/>
      <c r="GFI48" s="369">
        <f t="shared" ref="GFI48" si="2458">GFG48*1.01</f>
        <v>278702930812654.06</v>
      </c>
      <c r="GFJ48" s="363"/>
      <c r="GFK48" s="369">
        <f t="shared" ref="GFK48" si="2459">GFI48*1.01</f>
        <v>281489960120780.62</v>
      </c>
      <c r="GFL48" s="363"/>
      <c r="GFM48" s="369">
        <f t="shared" ref="GFM48" si="2460">GFK48*1.01</f>
        <v>284304859721988.44</v>
      </c>
      <c r="GFN48" s="363"/>
      <c r="GFO48" s="369">
        <f t="shared" ref="GFO48" si="2461">GFM48*1.01</f>
        <v>287147908319208.31</v>
      </c>
      <c r="GFP48" s="363"/>
      <c r="GFQ48" s="369">
        <f t="shared" ref="GFQ48" si="2462">GFO48*1.01</f>
        <v>290019387402400.38</v>
      </c>
      <c r="GFR48" s="363"/>
      <c r="GFS48" s="369">
        <f t="shared" ref="GFS48" si="2463">GFQ48*1.01</f>
        <v>292919581276424.38</v>
      </c>
      <c r="GFT48" s="363"/>
      <c r="GFU48" s="369">
        <f t="shared" ref="GFU48" si="2464">GFS48*1.01</f>
        <v>295848777089188.62</v>
      </c>
      <c r="GFV48" s="363"/>
      <c r="GFW48" s="369">
        <f t="shared" ref="GFW48" si="2465">GFU48*1.01</f>
        <v>298807264860080.5</v>
      </c>
      <c r="GFX48" s="363"/>
      <c r="GFY48" s="369">
        <f t="shared" ref="GFY48" si="2466">GFW48*1.01</f>
        <v>301795337508681.31</v>
      </c>
      <c r="GFZ48" s="363"/>
      <c r="GGA48" s="369">
        <f t="shared" ref="GGA48" si="2467">GFY48*1.01</f>
        <v>304813290883768.12</v>
      </c>
      <c r="GGB48" s="363"/>
      <c r="GGC48" s="369">
        <f t="shared" ref="GGC48" si="2468">GGA48*1.01</f>
        <v>307861423792605.81</v>
      </c>
      <c r="GGD48" s="363"/>
      <c r="GGE48" s="369">
        <f t="shared" ref="GGE48" si="2469">GGC48*1.01</f>
        <v>310940038030531.88</v>
      </c>
      <c r="GGF48" s="363"/>
      <c r="GGG48" s="369">
        <f t="shared" ref="GGG48" si="2470">GGE48*1.01</f>
        <v>314049438410837.19</v>
      </c>
      <c r="GGH48" s="363"/>
      <c r="GGI48" s="369">
        <f t="shared" ref="GGI48" si="2471">GGG48*1.01</f>
        <v>317189932794945.56</v>
      </c>
      <c r="GGJ48" s="363"/>
      <c r="GGK48" s="369">
        <f t="shared" ref="GGK48" si="2472">GGI48*1.01</f>
        <v>320361832122895</v>
      </c>
      <c r="GGL48" s="363"/>
      <c r="GGM48" s="369">
        <f t="shared" ref="GGM48" si="2473">GGK48*1.01</f>
        <v>323565450444123.94</v>
      </c>
      <c r="GGN48" s="363"/>
      <c r="GGO48" s="369">
        <f t="shared" ref="GGO48" si="2474">GGM48*1.01</f>
        <v>326801104948565.19</v>
      </c>
      <c r="GGP48" s="363"/>
      <c r="GGQ48" s="369">
        <f t="shared" ref="GGQ48" si="2475">GGO48*1.01</f>
        <v>330069115998050.81</v>
      </c>
      <c r="GGR48" s="363"/>
      <c r="GGS48" s="369">
        <f t="shared" ref="GGS48" si="2476">GGQ48*1.01</f>
        <v>333369807158031.31</v>
      </c>
      <c r="GGT48" s="363"/>
      <c r="GGU48" s="369">
        <f t="shared" ref="GGU48" si="2477">GGS48*1.01</f>
        <v>336703505229611.62</v>
      </c>
      <c r="GGV48" s="363"/>
      <c r="GGW48" s="369">
        <f t="shared" ref="GGW48" si="2478">GGU48*1.01</f>
        <v>340070540281907.75</v>
      </c>
      <c r="GGX48" s="363"/>
      <c r="GGY48" s="369">
        <f t="shared" ref="GGY48" si="2479">GGW48*1.01</f>
        <v>343471245684726.81</v>
      </c>
      <c r="GGZ48" s="363"/>
      <c r="GHA48" s="369">
        <f t="shared" ref="GHA48" si="2480">GGY48*1.01</f>
        <v>346905958141574.06</v>
      </c>
      <c r="GHB48" s="363"/>
      <c r="GHC48" s="369">
        <f t="shared" ref="GHC48" si="2481">GHA48*1.01</f>
        <v>350375017722989.81</v>
      </c>
      <c r="GHD48" s="363"/>
      <c r="GHE48" s="369">
        <f t="shared" ref="GHE48" si="2482">GHC48*1.01</f>
        <v>353878767900219.69</v>
      </c>
      <c r="GHF48" s="363"/>
      <c r="GHG48" s="369">
        <f t="shared" ref="GHG48" si="2483">GHE48*1.01</f>
        <v>357417555579221.88</v>
      </c>
      <c r="GHH48" s="363"/>
      <c r="GHI48" s="369">
        <f t="shared" ref="GHI48" si="2484">GHG48*1.01</f>
        <v>360991731135014.12</v>
      </c>
      <c r="GHJ48" s="363"/>
      <c r="GHK48" s="369">
        <f t="shared" ref="GHK48" si="2485">GHI48*1.01</f>
        <v>364601648446364.25</v>
      </c>
      <c r="GHL48" s="363"/>
      <c r="GHM48" s="369">
        <f t="shared" ref="GHM48" si="2486">GHK48*1.01</f>
        <v>368247664930827.88</v>
      </c>
      <c r="GHN48" s="363"/>
      <c r="GHO48" s="369">
        <f t="shared" ref="GHO48" si="2487">GHM48*1.01</f>
        <v>371930141580136.19</v>
      </c>
      <c r="GHP48" s="363"/>
      <c r="GHQ48" s="369">
        <f t="shared" ref="GHQ48" si="2488">GHO48*1.01</f>
        <v>375649442995937.56</v>
      </c>
      <c r="GHR48" s="363"/>
      <c r="GHS48" s="369">
        <f t="shared" ref="GHS48" si="2489">GHQ48*1.01</f>
        <v>379405937425896.94</v>
      </c>
      <c r="GHT48" s="363"/>
      <c r="GHU48" s="369">
        <f t="shared" ref="GHU48" si="2490">GHS48*1.01</f>
        <v>383199996800155.94</v>
      </c>
      <c r="GHV48" s="363"/>
      <c r="GHW48" s="369">
        <f t="shared" ref="GHW48" si="2491">GHU48*1.01</f>
        <v>387031996768157.5</v>
      </c>
      <c r="GHX48" s="363"/>
      <c r="GHY48" s="369">
        <f t="shared" ref="GHY48" si="2492">GHW48*1.01</f>
        <v>390902316735839.06</v>
      </c>
      <c r="GHZ48" s="363"/>
      <c r="GIA48" s="369">
        <f t="shared" ref="GIA48" si="2493">GHY48*1.01</f>
        <v>394811339903197.44</v>
      </c>
      <c r="GIB48" s="363"/>
      <c r="GIC48" s="369">
        <f t="shared" ref="GIC48" si="2494">GIA48*1.01</f>
        <v>398759453302229.44</v>
      </c>
      <c r="GID48" s="363"/>
      <c r="GIE48" s="369">
        <f t="shared" ref="GIE48" si="2495">GIC48*1.01</f>
        <v>402747047835251.75</v>
      </c>
      <c r="GIF48" s="363"/>
      <c r="GIG48" s="369">
        <f t="shared" ref="GIG48" si="2496">GIE48*1.01</f>
        <v>406774518313604.25</v>
      </c>
      <c r="GIH48" s="363"/>
      <c r="GII48" s="369">
        <f t="shared" ref="GII48" si="2497">GIG48*1.01</f>
        <v>410842263496740.31</v>
      </c>
      <c r="GIJ48" s="363"/>
      <c r="GIK48" s="369">
        <f t="shared" ref="GIK48" si="2498">GII48*1.01</f>
        <v>414950686131707.75</v>
      </c>
      <c r="GIL48" s="363"/>
      <c r="GIM48" s="369">
        <f t="shared" ref="GIM48" si="2499">GIK48*1.01</f>
        <v>419100192993024.81</v>
      </c>
      <c r="GIN48" s="363"/>
      <c r="GIO48" s="369">
        <f t="shared" ref="GIO48" si="2500">GIM48*1.01</f>
        <v>423291194922955.06</v>
      </c>
      <c r="GIP48" s="363"/>
      <c r="GIQ48" s="369">
        <f t="shared" ref="GIQ48" si="2501">GIO48*1.01</f>
        <v>427524106872184.62</v>
      </c>
      <c r="GIR48" s="363"/>
      <c r="GIS48" s="369">
        <f t="shared" ref="GIS48" si="2502">GIQ48*1.01</f>
        <v>431799347940906.5</v>
      </c>
      <c r="GIT48" s="363"/>
      <c r="GIU48" s="369">
        <f t="shared" ref="GIU48" si="2503">GIS48*1.01</f>
        <v>436117341420315.56</v>
      </c>
      <c r="GIV48" s="363"/>
      <c r="GIW48" s="369">
        <f t="shared" ref="GIW48" si="2504">GIU48*1.01</f>
        <v>440478514834518.75</v>
      </c>
      <c r="GIX48" s="363"/>
      <c r="GIY48" s="369">
        <f t="shared" ref="GIY48" si="2505">GIW48*1.01</f>
        <v>444883299982863.94</v>
      </c>
      <c r="GIZ48" s="363"/>
      <c r="GJA48" s="369">
        <f t="shared" ref="GJA48" si="2506">GIY48*1.01</f>
        <v>449332132982692.56</v>
      </c>
      <c r="GJB48" s="363"/>
      <c r="GJC48" s="369">
        <f t="shared" ref="GJC48" si="2507">GJA48*1.01</f>
        <v>453825454312519.5</v>
      </c>
      <c r="GJD48" s="363"/>
      <c r="GJE48" s="369">
        <f t="shared" ref="GJE48" si="2508">GJC48*1.01</f>
        <v>458363708855644.69</v>
      </c>
      <c r="GJF48" s="363"/>
      <c r="GJG48" s="369">
        <f t="shared" ref="GJG48" si="2509">GJE48*1.01</f>
        <v>462947345944201.12</v>
      </c>
      <c r="GJH48" s="363"/>
      <c r="GJI48" s="369">
        <f t="shared" ref="GJI48" si="2510">GJG48*1.01</f>
        <v>467576819403643.12</v>
      </c>
      <c r="GJJ48" s="363"/>
      <c r="GJK48" s="369">
        <f t="shared" ref="GJK48" si="2511">GJI48*1.01</f>
        <v>472252587597679.56</v>
      </c>
      <c r="GJL48" s="363"/>
      <c r="GJM48" s="369">
        <f t="shared" ref="GJM48" si="2512">GJK48*1.01</f>
        <v>476975113473656.38</v>
      </c>
      <c r="GJN48" s="363"/>
      <c r="GJO48" s="369">
        <f t="shared" ref="GJO48" si="2513">GJM48*1.01</f>
        <v>481744864608392.94</v>
      </c>
      <c r="GJP48" s="363"/>
      <c r="GJQ48" s="369">
        <f t="shared" ref="GJQ48" si="2514">GJO48*1.01</f>
        <v>486562313254476.88</v>
      </c>
      <c r="GJR48" s="363"/>
      <c r="GJS48" s="369">
        <f t="shared" ref="GJS48" si="2515">GJQ48*1.01</f>
        <v>491427936387021.62</v>
      </c>
      <c r="GJT48" s="363"/>
      <c r="GJU48" s="369">
        <f t="shared" ref="GJU48" si="2516">GJS48*1.01</f>
        <v>496342215750891.88</v>
      </c>
      <c r="GJV48" s="363"/>
      <c r="GJW48" s="369">
        <f t="shared" ref="GJW48" si="2517">GJU48*1.01</f>
        <v>501305637908400.81</v>
      </c>
      <c r="GJX48" s="363"/>
      <c r="GJY48" s="369">
        <f t="shared" ref="GJY48" si="2518">GJW48*1.01</f>
        <v>506318694287484.81</v>
      </c>
      <c r="GJZ48" s="363"/>
      <c r="GKA48" s="369">
        <f t="shared" ref="GKA48" si="2519">GJY48*1.01</f>
        <v>511381881230359.69</v>
      </c>
      <c r="GKB48" s="363"/>
      <c r="GKC48" s="369">
        <f t="shared" ref="GKC48" si="2520">GKA48*1.01</f>
        <v>516495700042663.31</v>
      </c>
      <c r="GKD48" s="363"/>
      <c r="GKE48" s="369">
        <f t="shared" ref="GKE48" si="2521">GKC48*1.01</f>
        <v>521660657043089.94</v>
      </c>
      <c r="GKF48" s="363"/>
      <c r="GKG48" s="369">
        <f t="shared" ref="GKG48" si="2522">GKE48*1.01</f>
        <v>526877263613520.81</v>
      </c>
      <c r="GKH48" s="363"/>
      <c r="GKI48" s="369">
        <f t="shared" ref="GKI48" si="2523">GKG48*1.01</f>
        <v>532146036249656</v>
      </c>
      <c r="GKJ48" s="363"/>
      <c r="GKK48" s="369">
        <f t="shared" ref="GKK48" si="2524">GKI48*1.01</f>
        <v>537467496612152.56</v>
      </c>
      <c r="GKL48" s="363"/>
      <c r="GKM48" s="369">
        <f t="shared" ref="GKM48" si="2525">GKK48*1.01</f>
        <v>542842171578274.06</v>
      </c>
      <c r="GKN48" s="363"/>
      <c r="GKO48" s="369">
        <f t="shared" ref="GKO48" si="2526">GKM48*1.01</f>
        <v>548270593294056.81</v>
      </c>
      <c r="GKP48" s="363"/>
      <c r="GKQ48" s="369">
        <f t="shared" ref="GKQ48" si="2527">GKO48*1.01</f>
        <v>553753299226997.38</v>
      </c>
      <c r="GKR48" s="363"/>
      <c r="GKS48" s="369">
        <f t="shared" ref="GKS48" si="2528">GKQ48*1.01</f>
        <v>559290832219267.38</v>
      </c>
      <c r="GKT48" s="363"/>
      <c r="GKU48" s="369">
        <f t="shared" ref="GKU48" si="2529">GKS48*1.01</f>
        <v>564883740541460</v>
      </c>
      <c r="GKV48" s="363"/>
      <c r="GKW48" s="369">
        <f t="shared" ref="GKW48" si="2530">GKU48*1.01</f>
        <v>570532577946874.62</v>
      </c>
      <c r="GKX48" s="363"/>
      <c r="GKY48" s="369">
        <f t="shared" ref="GKY48" si="2531">GKW48*1.01</f>
        <v>576237903726343.38</v>
      </c>
      <c r="GKZ48" s="363"/>
      <c r="GLA48" s="369">
        <f t="shared" ref="GLA48" si="2532">GKY48*1.01</f>
        <v>582000282763606.88</v>
      </c>
      <c r="GLB48" s="363"/>
      <c r="GLC48" s="369">
        <f t="shared" ref="GLC48" si="2533">GLA48*1.01</f>
        <v>587820285591243</v>
      </c>
      <c r="GLD48" s="363"/>
      <c r="GLE48" s="369">
        <f t="shared" ref="GLE48" si="2534">GLC48*1.01</f>
        <v>593698488447155.38</v>
      </c>
      <c r="GLF48" s="363"/>
      <c r="GLG48" s="369">
        <f t="shared" ref="GLG48" si="2535">GLE48*1.01</f>
        <v>599635473331626.88</v>
      </c>
      <c r="GLH48" s="363"/>
      <c r="GLI48" s="369">
        <f t="shared" ref="GLI48" si="2536">GLG48*1.01</f>
        <v>605631828064943.12</v>
      </c>
      <c r="GLJ48" s="363"/>
      <c r="GLK48" s="369">
        <f t="shared" ref="GLK48" si="2537">GLI48*1.01</f>
        <v>611688146345592.5</v>
      </c>
      <c r="GLL48" s="363"/>
      <c r="GLM48" s="369">
        <f t="shared" ref="GLM48" si="2538">GLK48*1.01</f>
        <v>617805027809048.38</v>
      </c>
      <c r="GLN48" s="363"/>
      <c r="GLO48" s="369">
        <f t="shared" ref="GLO48" si="2539">GLM48*1.01</f>
        <v>623983078087138.88</v>
      </c>
      <c r="GLP48" s="363"/>
      <c r="GLQ48" s="369">
        <f t="shared" ref="GLQ48" si="2540">GLO48*1.01</f>
        <v>630222908868010.25</v>
      </c>
      <c r="GLR48" s="363"/>
      <c r="GLS48" s="369">
        <f t="shared" ref="GLS48" si="2541">GLQ48*1.01</f>
        <v>636525137956690.38</v>
      </c>
      <c r="GLT48" s="363"/>
      <c r="GLU48" s="369">
        <f t="shared" ref="GLU48" si="2542">GLS48*1.01</f>
        <v>642890389336257.25</v>
      </c>
      <c r="GLV48" s="363"/>
      <c r="GLW48" s="369">
        <f t="shared" ref="GLW48" si="2543">GLU48*1.01</f>
        <v>649319293229619.88</v>
      </c>
      <c r="GLX48" s="363"/>
      <c r="GLY48" s="369">
        <f t="shared" ref="GLY48" si="2544">GLW48*1.01</f>
        <v>655812486161916.12</v>
      </c>
      <c r="GLZ48" s="363"/>
      <c r="GMA48" s="369">
        <f t="shared" ref="GMA48" si="2545">GLY48*1.01</f>
        <v>662370611023535.25</v>
      </c>
      <c r="GMB48" s="363"/>
      <c r="GMC48" s="369">
        <f t="shared" ref="GMC48" si="2546">GMA48*1.01</f>
        <v>668994317133770.62</v>
      </c>
      <c r="GMD48" s="363"/>
      <c r="GME48" s="369">
        <f t="shared" ref="GME48" si="2547">GMC48*1.01</f>
        <v>675684260305108.38</v>
      </c>
      <c r="GMF48" s="363"/>
      <c r="GMG48" s="369">
        <f t="shared" ref="GMG48" si="2548">GME48*1.01</f>
        <v>682441102908159.5</v>
      </c>
      <c r="GMH48" s="363"/>
      <c r="GMI48" s="369">
        <f t="shared" ref="GMI48" si="2549">GMG48*1.01</f>
        <v>689265513937241.12</v>
      </c>
      <c r="GMJ48" s="363"/>
      <c r="GMK48" s="369">
        <f t="shared" ref="GMK48" si="2550">GMI48*1.01</f>
        <v>696158169076613.5</v>
      </c>
      <c r="GML48" s="363"/>
      <c r="GMM48" s="369">
        <f t="shared" ref="GMM48" si="2551">GMK48*1.01</f>
        <v>703119750767379.62</v>
      </c>
      <c r="GMN48" s="363"/>
      <c r="GMO48" s="369">
        <f t="shared" ref="GMO48" si="2552">GMM48*1.01</f>
        <v>710150948275053.38</v>
      </c>
      <c r="GMP48" s="363"/>
      <c r="GMQ48" s="369">
        <f t="shared" ref="GMQ48" si="2553">GMO48*1.01</f>
        <v>717252457757803.88</v>
      </c>
      <c r="GMR48" s="363"/>
      <c r="GMS48" s="369">
        <f t="shared" ref="GMS48" si="2554">GMQ48*1.01</f>
        <v>724424982335381.88</v>
      </c>
      <c r="GMT48" s="363"/>
      <c r="GMU48" s="369">
        <f t="shared" ref="GMU48" si="2555">GMS48*1.01</f>
        <v>731669232158735.75</v>
      </c>
      <c r="GMV48" s="363"/>
      <c r="GMW48" s="369">
        <f t="shared" ref="GMW48" si="2556">GMU48*1.01</f>
        <v>738985924480323.12</v>
      </c>
      <c r="GMX48" s="363"/>
      <c r="GMY48" s="369">
        <f t="shared" ref="GMY48" si="2557">GMW48*1.01</f>
        <v>746375783725126.38</v>
      </c>
      <c r="GMZ48" s="363"/>
      <c r="GNA48" s="369">
        <f t="shared" ref="GNA48" si="2558">GMY48*1.01</f>
        <v>753839541562377.62</v>
      </c>
      <c r="GNB48" s="363"/>
      <c r="GNC48" s="369">
        <f t="shared" ref="GNC48" si="2559">GNA48*1.01</f>
        <v>761377936978001.38</v>
      </c>
      <c r="GND48" s="363"/>
      <c r="GNE48" s="369">
        <f t="shared" ref="GNE48" si="2560">GNC48*1.01</f>
        <v>768991716347781.38</v>
      </c>
      <c r="GNF48" s="363"/>
      <c r="GNG48" s="369">
        <f t="shared" ref="GNG48" si="2561">GNE48*1.01</f>
        <v>776681633511259.25</v>
      </c>
      <c r="GNH48" s="363"/>
      <c r="GNI48" s="369">
        <f t="shared" ref="GNI48" si="2562">GNG48*1.01</f>
        <v>784448449846371.88</v>
      </c>
      <c r="GNJ48" s="363"/>
      <c r="GNK48" s="369">
        <f t="shared" ref="GNK48" si="2563">GNI48*1.01</f>
        <v>792292934344835.62</v>
      </c>
      <c r="GNL48" s="363"/>
      <c r="GNM48" s="369">
        <f t="shared" ref="GNM48" si="2564">GNK48*1.01</f>
        <v>800215863688284</v>
      </c>
      <c r="GNN48" s="363"/>
      <c r="GNO48" s="369">
        <f t="shared" ref="GNO48" si="2565">GNM48*1.01</f>
        <v>808218022325166.88</v>
      </c>
      <c r="GNP48" s="363"/>
      <c r="GNQ48" s="369">
        <f t="shared" ref="GNQ48" si="2566">GNO48*1.01</f>
        <v>816300202548418.5</v>
      </c>
      <c r="GNR48" s="363"/>
      <c r="GNS48" s="369">
        <f t="shared" ref="GNS48" si="2567">GNQ48*1.01</f>
        <v>824463204573902.75</v>
      </c>
      <c r="GNT48" s="363"/>
      <c r="GNU48" s="369">
        <f t="shared" ref="GNU48" si="2568">GNS48*1.01</f>
        <v>832707836619641.75</v>
      </c>
      <c r="GNV48" s="363"/>
      <c r="GNW48" s="369">
        <f t="shared" ref="GNW48" si="2569">GNU48*1.01</f>
        <v>841034914985838.12</v>
      </c>
      <c r="GNX48" s="363"/>
      <c r="GNY48" s="369">
        <f t="shared" ref="GNY48" si="2570">GNW48*1.01</f>
        <v>849445264135696.5</v>
      </c>
      <c r="GNZ48" s="363"/>
      <c r="GOA48" s="369">
        <f t="shared" ref="GOA48" si="2571">GNY48*1.01</f>
        <v>857939716777053.5</v>
      </c>
      <c r="GOB48" s="363"/>
      <c r="GOC48" s="369">
        <f t="shared" ref="GOC48" si="2572">GOA48*1.01</f>
        <v>866519113944824</v>
      </c>
      <c r="GOD48" s="363"/>
      <c r="GOE48" s="369">
        <f t="shared" ref="GOE48" si="2573">GOC48*1.01</f>
        <v>875184305084272.25</v>
      </c>
      <c r="GOF48" s="363"/>
      <c r="GOG48" s="369">
        <f t="shared" ref="GOG48" si="2574">GOE48*1.01</f>
        <v>883936148135115</v>
      </c>
      <c r="GOH48" s="363"/>
      <c r="GOI48" s="369">
        <f t="shared" ref="GOI48" si="2575">GOG48*1.01</f>
        <v>892775509616466.12</v>
      </c>
      <c r="GOJ48" s="363"/>
      <c r="GOK48" s="369">
        <f t="shared" ref="GOK48" si="2576">GOI48*1.01</f>
        <v>901703264712630.75</v>
      </c>
      <c r="GOL48" s="363"/>
      <c r="GOM48" s="369">
        <f t="shared" ref="GOM48" si="2577">GOK48*1.01</f>
        <v>910720297359757.12</v>
      </c>
      <c r="GON48" s="363"/>
      <c r="GOO48" s="369">
        <f t="shared" ref="GOO48" si="2578">GOM48*1.01</f>
        <v>919827500333354.75</v>
      </c>
      <c r="GOP48" s="363"/>
      <c r="GOQ48" s="369">
        <f t="shared" ref="GOQ48" si="2579">GOO48*1.01</f>
        <v>929025775336688.25</v>
      </c>
      <c r="GOR48" s="363"/>
      <c r="GOS48" s="369">
        <f t="shared" ref="GOS48" si="2580">GOQ48*1.01</f>
        <v>938316033090055.12</v>
      </c>
      <c r="GOT48" s="363"/>
      <c r="GOU48" s="369">
        <f t="shared" ref="GOU48" si="2581">GOS48*1.01</f>
        <v>947699193420955.62</v>
      </c>
      <c r="GOV48" s="363"/>
      <c r="GOW48" s="369">
        <f t="shared" ref="GOW48" si="2582">GOU48*1.01</f>
        <v>957176185355165.25</v>
      </c>
      <c r="GOX48" s="363"/>
      <c r="GOY48" s="369">
        <f t="shared" ref="GOY48" si="2583">GOW48*1.01</f>
        <v>966747947208716.88</v>
      </c>
      <c r="GOZ48" s="363"/>
      <c r="GPA48" s="369">
        <f t="shared" ref="GPA48" si="2584">GOY48*1.01</f>
        <v>976415426680804</v>
      </c>
      <c r="GPB48" s="363"/>
      <c r="GPC48" s="369">
        <f t="shared" ref="GPC48" si="2585">GPA48*1.01</f>
        <v>986179580947612</v>
      </c>
      <c r="GPD48" s="363"/>
      <c r="GPE48" s="369">
        <f t="shared" ref="GPE48" si="2586">GPC48*1.01</f>
        <v>996041376757088.12</v>
      </c>
      <c r="GPF48" s="363"/>
      <c r="GPG48" s="369">
        <f t="shared" ref="GPG48" si="2587">GPE48*1.01</f>
        <v>1006001790524659</v>
      </c>
      <c r="GPH48" s="363"/>
      <c r="GPI48" s="369">
        <f t="shared" ref="GPI48" si="2588">GPG48*1.01</f>
        <v>1016061808429905.6</v>
      </c>
      <c r="GPJ48" s="363"/>
      <c r="GPK48" s="369">
        <f t="shared" ref="GPK48" si="2589">GPI48*1.01</f>
        <v>1026222426514204.8</v>
      </c>
      <c r="GPL48" s="363"/>
      <c r="GPM48" s="369">
        <f t="shared" ref="GPM48" si="2590">GPK48*1.01</f>
        <v>1036484650779346.8</v>
      </c>
      <c r="GPN48" s="363"/>
      <c r="GPO48" s="369">
        <f t="shared" ref="GPO48" si="2591">GPM48*1.01</f>
        <v>1046849497287140.2</v>
      </c>
      <c r="GPP48" s="363"/>
      <c r="GPQ48" s="369">
        <f t="shared" ref="GPQ48" si="2592">GPO48*1.01</f>
        <v>1057317992260011.6</v>
      </c>
      <c r="GPR48" s="363"/>
      <c r="GPS48" s="369">
        <f t="shared" ref="GPS48" si="2593">GPQ48*1.01</f>
        <v>1067891172182611.8</v>
      </c>
      <c r="GPT48" s="363"/>
      <c r="GPU48" s="369">
        <f t="shared" ref="GPU48" si="2594">GPS48*1.01</f>
        <v>1078570083904437.9</v>
      </c>
      <c r="GPV48" s="363"/>
      <c r="GPW48" s="369">
        <f t="shared" ref="GPW48" si="2595">GPU48*1.01</f>
        <v>1089355784743482.2</v>
      </c>
      <c r="GPX48" s="363"/>
      <c r="GPY48" s="369">
        <f t="shared" ref="GPY48" si="2596">GPW48*1.01</f>
        <v>1100249342590917.1</v>
      </c>
      <c r="GPZ48" s="363"/>
      <c r="GQA48" s="369">
        <f t="shared" ref="GQA48" si="2597">GPY48*1.01</f>
        <v>1111251836016826.2</v>
      </c>
      <c r="GQB48" s="363"/>
      <c r="GQC48" s="369">
        <f t="shared" ref="GQC48" si="2598">GQA48*1.01</f>
        <v>1122364354376994.5</v>
      </c>
      <c r="GQD48" s="363"/>
      <c r="GQE48" s="369">
        <f t="shared" ref="GQE48" si="2599">GQC48*1.01</f>
        <v>1133587997920764.5</v>
      </c>
      <c r="GQF48" s="363"/>
      <c r="GQG48" s="369">
        <f t="shared" ref="GQG48" si="2600">GQE48*1.01</f>
        <v>1144923877899972.2</v>
      </c>
      <c r="GQH48" s="363"/>
      <c r="GQI48" s="369">
        <f t="shared" ref="GQI48" si="2601">GQG48*1.01</f>
        <v>1156373116678972</v>
      </c>
      <c r="GQJ48" s="363"/>
      <c r="GQK48" s="369">
        <f t="shared" ref="GQK48" si="2602">GQI48*1.01</f>
        <v>1167936847845761.8</v>
      </c>
      <c r="GQL48" s="363"/>
      <c r="GQM48" s="369">
        <f t="shared" ref="GQM48" si="2603">GQK48*1.01</f>
        <v>1179616216324219.5</v>
      </c>
      <c r="GQN48" s="363"/>
      <c r="GQO48" s="369">
        <f t="shared" ref="GQO48" si="2604">GQM48*1.01</f>
        <v>1191412378487461.8</v>
      </c>
      <c r="GQP48" s="363"/>
      <c r="GQQ48" s="369">
        <f t="shared" ref="GQQ48" si="2605">GQO48*1.01</f>
        <v>1203326502272336.5</v>
      </c>
      <c r="GQR48" s="363"/>
      <c r="GQS48" s="369">
        <f t="shared" ref="GQS48" si="2606">GQQ48*1.01</f>
        <v>1215359767295060</v>
      </c>
      <c r="GQT48" s="363"/>
      <c r="GQU48" s="369">
        <f t="shared" ref="GQU48" si="2607">GQS48*1.01</f>
        <v>1227513364968010.5</v>
      </c>
      <c r="GQV48" s="363"/>
      <c r="GQW48" s="369">
        <f t="shared" ref="GQW48" si="2608">GQU48*1.01</f>
        <v>1239788498617690.5</v>
      </c>
      <c r="GQX48" s="363"/>
      <c r="GQY48" s="369">
        <f t="shared" ref="GQY48" si="2609">GQW48*1.01</f>
        <v>1252186383603867.5</v>
      </c>
      <c r="GQZ48" s="363"/>
      <c r="GRA48" s="369">
        <f t="shared" ref="GRA48" si="2610">GQY48*1.01</f>
        <v>1264708247439906.2</v>
      </c>
      <c r="GRB48" s="363"/>
      <c r="GRC48" s="369">
        <f t="shared" ref="GRC48" si="2611">GRA48*1.01</f>
        <v>1277355329914305.2</v>
      </c>
      <c r="GRD48" s="363"/>
      <c r="GRE48" s="369">
        <f t="shared" ref="GRE48" si="2612">GRC48*1.01</f>
        <v>1290128883213448.2</v>
      </c>
      <c r="GRF48" s="363"/>
      <c r="GRG48" s="369">
        <f t="shared" ref="GRG48" si="2613">GRE48*1.01</f>
        <v>1303030172045582.8</v>
      </c>
      <c r="GRH48" s="363"/>
      <c r="GRI48" s="369">
        <f t="shared" ref="GRI48" si="2614">GRG48*1.01</f>
        <v>1316060473766038.5</v>
      </c>
      <c r="GRJ48" s="363"/>
      <c r="GRK48" s="369">
        <f t="shared" ref="GRK48" si="2615">GRI48*1.01</f>
        <v>1329221078503699</v>
      </c>
      <c r="GRL48" s="363"/>
      <c r="GRM48" s="369">
        <f t="shared" ref="GRM48" si="2616">GRK48*1.01</f>
        <v>1342513289288736</v>
      </c>
      <c r="GRN48" s="363"/>
      <c r="GRO48" s="369">
        <f t="shared" ref="GRO48" si="2617">GRM48*1.01</f>
        <v>1355938422181623.2</v>
      </c>
      <c r="GRP48" s="363"/>
      <c r="GRQ48" s="369">
        <f t="shared" ref="GRQ48" si="2618">GRO48*1.01</f>
        <v>1369497806403439.5</v>
      </c>
      <c r="GRR48" s="363"/>
      <c r="GRS48" s="369">
        <f t="shared" ref="GRS48" si="2619">GRQ48*1.01</f>
        <v>1383192784467474</v>
      </c>
      <c r="GRT48" s="363"/>
      <c r="GRU48" s="369">
        <f t="shared" ref="GRU48" si="2620">GRS48*1.01</f>
        <v>1397024712312148.8</v>
      </c>
      <c r="GRV48" s="363"/>
      <c r="GRW48" s="369">
        <f t="shared" ref="GRW48" si="2621">GRU48*1.01</f>
        <v>1410994959435270.2</v>
      </c>
      <c r="GRX48" s="363"/>
      <c r="GRY48" s="369">
        <f t="shared" ref="GRY48" si="2622">GRW48*1.01</f>
        <v>1425104909029623</v>
      </c>
      <c r="GRZ48" s="363"/>
      <c r="GSA48" s="369">
        <f t="shared" ref="GSA48" si="2623">GRY48*1.01</f>
        <v>1439355958119919.2</v>
      </c>
      <c r="GSB48" s="363"/>
      <c r="GSC48" s="369">
        <f t="shared" ref="GSC48" si="2624">GSA48*1.01</f>
        <v>1453749517701118.5</v>
      </c>
      <c r="GSD48" s="363"/>
      <c r="GSE48" s="369">
        <f t="shared" ref="GSE48" si="2625">GSC48*1.01</f>
        <v>1468287012878129.8</v>
      </c>
      <c r="GSF48" s="363"/>
      <c r="GSG48" s="369">
        <f t="shared" ref="GSG48" si="2626">GSE48*1.01</f>
        <v>1482969883006911</v>
      </c>
      <c r="GSH48" s="363"/>
      <c r="GSI48" s="369">
        <f t="shared" ref="GSI48" si="2627">GSG48*1.01</f>
        <v>1497799581836980</v>
      </c>
      <c r="GSJ48" s="363"/>
      <c r="GSK48" s="369">
        <f t="shared" ref="GSK48" si="2628">GSI48*1.01</f>
        <v>1512777577655349.8</v>
      </c>
      <c r="GSL48" s="363"/>
      <c r="GSM48" s="369">
        <f t="shared" ref="GSM48" si="2629">GSK48*1.01</f>
        <v>1527905353431903.2</v>
      </c>
      <c r="GSN48" s="363"/>
      <c r="GSO48" s="369">
        <f t="shared" ref="GSO48" si="2630">GSM48*1.01</f>
        <v>1543184406966222.2</v>
      </c>
      <c r="GSP48" s="363"/>
      <c r="GSQ48" s="369">
        <f t="shared" ref="GSQ48" si="2631">GSO48*1.01</f>
        <v>1558616251035884.5</v>
      </c>
      <c r="GSR48" s="363"/>
      <c r="GSS48" s="369">
        <f t="shared" ref="GSS48" si="2632">GSQ48*1.01</f>
        <v>1574202413546243.2</v>
      </c>
      <c r="GST48" s="363"/>
      <c r="GSU48" s="369">
        <f t="shared" ref="GSU48" si="2633">GSS48*1.01</f>
        <v>1589944437681705.8</v>
      </c>
      <c r="GSV48" s="363"/>
      <c r="GSW48" s="369">
        <f t="shared" ref="GSW48" si="2634">GSU48*1.01</f>
        <v>1605843882058522.8</v>
      </c>
      <c r="GSX48" s="363"/>
      <c r="GSY48" s="369">
        <f t="shared" ref="GSY48" si="2635">GSW48*1.01</f>
        <v>1621902320879108</v>
      </c>
      <c r="GSZ48" s="363"/>
      <c r="GTA48" s="369">
        <f t="shared" ref="GTA48" si="2636">GSY48*1.01</f>
        <v>1638121344087899</v>
      </c>
      <c r="GTB48" s="363"/>
      <c r="GTC48" s="369">
        <f t="shared" ref="GTC48" si="2637">GTA48*1.01</f>
        <v>1654502557528778</v>
      </c>
      <c r="GTD48" s="363"/>
      <c r="GTE48" s="369">
        <f t="shared" ref="GTE48" si="2638">GTC48*1.01</f>
        <v>1671047583104065.8</v>
      </c>
      <c r="GTF48" s="363"/>
      <c r="GTG48" s="369">
        <f t="shared" ref="GTG48" si="2639">GTE48*1.01</f>
        <v>1687758058935106.5</v>
      </c>
      <c r="GTH48" s="363"/>
      <c r="GTI48" s="369">
        <f t="shared" ref="GTI48" si="2640">GTG48*1.01</f>
        <v>1704635639524457.5</v>
      </c>
      <c r="GTJ48" s="363"/>
      <c r="GTK48" s="369">
        <f t="shared" ref="GTK48" si="2641">GTI48*1.01</f>
        <v>1721681995919702</v>
      </c>
      <c r="GTL48" s="363"/>
      <c r="GTM48" s="369">
        <f t="shared" ref="GTM48" si="2642">GTK48*1.01</f>
        <v>1738898815878899</v>
      </c>
      <c r="GTN48" s="363"/>
      <c r="GTO48" s="369">
        <f t="shared" ref="GTO48" si="2643">GTM48*1.01</f>
        <v>1756287804037688</v>
      </c>
      <c r="GTP48" s="363"/>
      <c r="GTQ48" s="369">
        <f t="shared" ref="GTQ48" si="2644">GTO48*1.01</f>
        <v>1773850682078065</v>
      </c>
      <c r="GTR48" s="363"/>
      <c r="GTS48" s="369">
        <f t="shared" ref="GTS48" si="2645">GTQ48*1.01</f>
        <v>1791589188898845.8</v>
      </c>
      <c r="GTT48" s="363"/>
      <c r="GTU48" s="369">
        <f t="shared" ref="GTU48" si="2646">GTS48*1.01</f>
        <v>1809505080787834.2</v>
      </c>
      <c r="GTV48" s="363"/>
      <c r="GTW48" s="369">
        <f t="shared" ref="GTW48" si="2647">GTU48*1.01</f>
        <v>1827600131595712.5</v>
      </c>
      <c r="GTX48" s="363"/>
      <c r="GTY48" s="369">
        <f t="shared" ref="GTY48" si="2648">GTW48*1.01</f>
        <v>1845876132911669.8</v>
      </c>
      <c r="GTZ48" s="363"/>
      <c r="GUA48" s="369">
        <f t="shared" ref="GUA48" si="2649">GTY48*1.01</f>
        <v>1864334894240786.5</v>
      </c>
      <c r="GUB48" s="363"/>
      <c r="GUC48" s="369">
        <f t="shared" ref="GUC48" si="2650">GUA48*1.01</f>
        <v>1882978243183194.5</v>
      </c>
      <c r="GUD48" s="363"/>
      <c r="GUE48" s="369">
        <f t="shared" ref="GUE48" si="2651">GUC48*1.01</f>
        <v>1901808025615026.5</v>
      </c>
      <c r="GUF48" s="363"/>
      <c r="GUG48" s="369">
        <f t="shared" ref="GUG48" si="2652">GUE48*1.01</f>
        <v>1920826105871176.8</v>
      </c>
      <c r="GUH48" s="363"/>
      <c r="GUI48" s="369">
        <f t="shared" ref="GUI48" si="2653">GUG48*1.01</f>
        <v>1940034366929888.5</v>
      </c>
      <c r="GUJ48" s="363"/>
      <c r="GUK48" s="369">
        <f t="shared" ref="GUK48" si="2654">GUI48*1.01</f>
        <v>1959434710599187.5</v>
      </c>
      <c r="GUL48" s="363"/>
      <c r="GUM48" s="369">
        <f t="shared" ref="GUM48" si="2655">GUK48*1.01</f>
        <v>1979029057705179.5</v>
      </c>
      <c r="GUN48" s="363"/>
      <c r="GUO48" s="369">
        <f t="shared" ref="GUO48" si="2656">GUM48*1.01</f>
        <v>1998819348282231.2</v>
      </c>
      <c r="GUP48" s="363"/>
      <c r="GUQ48" s="369">
        <f t="shared" ref="GUQ48" si="2657">GUO48*1.01</f>
        <v>2018807541765053.5</v>
      </c>
      <c r="GUR48" s="363"/>
      <c r="GUS48" s="369">
        <f t="shared" ref="GUS48" si="2658">GUQ48*1.01</f>
        <v>2038995617182704</v>
      </c>
      <c r="GUT48" s="363"/>
      <c r="GUU48" s="369">
        <f t="shared" ref="GUU48" si="2659">GUS48*1.01</f>
        <v>2059385573354531</v>
      </c>
      <c r="GUV48" s="363"/>
      <c r="GUW48" s="369">
        <f t="shared" ref="GUW48" si="2660">GUU48*1.01</f>
        <v>2079979429088076.2</v>
      </c>
      <c r="GUX48" s="363"/>
      <c r="GUY48" s="369">
        <f t="shared" ref="GUY48" si="2661">GUW48*1.01</f>
        <v>2100779223378957</v>
      </c>
      <c r="GUZ48" s="363"/>
      <c r="GVA48" s="369">
        <f t="shared" ref="GVA48" si="2662">GUY48*1.01</f>
        <v>2121787015612746.5</v>
      </c>
      <c r="GVB48" s="363"/>
      <c r="GVC48" s="369">
        <f t="shared" ref="GVC48" si="2663">GVA48*1.01</f>
        <v>2143004885768874</v>
      </c>
      <c r="GVD48" s="363"/>
      <c r="GVE48" s="369">
        <f t="shared" ref="GVE48" si="2664">GVC48*1.01</f>
        <v>2164434934626562.8</v>
      </c>
      <c r="GVF48" s="363"/>
      <c r="GVG48" s="369">
        <f t="shared" ref="GVG48" si="2665">GVE48*1.01</f>
        <v>2186079283972828.5</v>
      </c>
      <c r="GVH48" s="363"/>
      <c r="GVI48" s="369">
        <f t="shared" ref="GVI48" si="2666">GVG48*1.01</f>
        <v>2207940076812556.8</v>
      </c>
      <c r="GVJ48" s="363"/>
      <c r="GVK48" s="369">
        <f t="shared" ref="GVK48" si="2667">GVI48*1.01</f>
        <v>2230019477580682.2</v>
      </c>
      <c r="GVL48" s="363"/>
      <c r="GVM48" s="369">
        <f t="shared" ref="GVM48" si="2668">GVK48*1.01</f>
        <v>2252319672356489</v>
      </c>
      <c r="GVN48" s="363"/>
      <c r="GVO48" s="369">
        <f t="shared" ref="GVO48" si="2669">GVM48*1.01</f>
        <v>2274842869080054</v>
      </c>
      <c r="GVP48" s="363"/>
      <c r="GVQ48" s="369">
        <f t="shared" ref="GVQ48" si="2670">GVO48*1.01</f>
        <v>2297591297770854.5</v>
      </c>
      <c r="GVR48" s="363"/>
      <c r="GVS48" s="369">
        <f t="shared" ref="GVS48" si="2671">GVQ48*1.01</f>
        <v>2320567210748563</v>
      </c>
      <c r="GVT48" s="363"/>
      <c r="GVU48" s="369">
        <f t="shared" ref="GVU48" si="2672">GVS48*1.01</f>
        <v>2343772882856048.5</v>
      </c>
      <c r="GVV48" s="363"/>
      <c r="GVW48" s="369">
        <f t="shared" ref="GVW48" si="2673">GVU48*1.01</f>
        <v>2367210611684609</v>
      </c>
      <c r="GVX48" s="363"/>
      <c r="GVY48" s="369">
        <f t="shared" ref="GVY48" si="2674">GVW48*1.01</f>
        <v>2390882717801455</v>
      </c>
      <c r="GVZ48" s="363"/>
      <c r="GWA48" s="369">
        <f t="shared" ref="GWA48" si="2675">GVY48*1.01</f>
        <v>2414791544979469.5</v>
      </c>
      <c r="GWB48" s="363"/>
      <c r="GWC48" s="369">
        <f t="shared" ref="GWC48" si="2676">GWA48*1.01</f>
        <v>2438939460429264</v>
      </c>
      <c r="GWD48" s="363"/>
      <c r="GWE48" s="369">
        <f t="shared" ref="GWE48" si="2677">GWC48*1.01</f>
        <v>2463328855033556.5</v>
      </c>
      <c r="GWF48" s="363"/>
      <c r="GWG48" s="369">
        <f t="shared" ref="GWG48" si="2678">GWE48*1.01</f>
        <v>2487962143583892</v>
      </c>
      <c r="GWH48" s="363"/>
      <c r="GWI48" s="369">
        <f t="shared" ref="GWI48" si="2679">GWG48*1.01</f>
        <v>2512841765019731</v>
      </c>
      <c r="GWJ48" s="363"/>
      <c r="GWK48" s="369">
        <f t="shared" ref="GWK48" si="2680">GWI48*1.01</f>
        <v>2537970182669928.5</v>
      </c>
      <c r="GWL48" s="363"/>
      <c r="GWM48" s="369">
        <f t="shared" ref="GWM48" si="2681">GWK48*1.01</f>
        <v>2563349884496628</v>
      </c>
      <c r="GWN48" s="363"/>
      <c r="GWO48" s="369">
        <f t="shared" ref="GWO48" si="2682">GWM48*1.01</f>
        <v>2588983383341594.5</v>
      </c>
      <c r="GWP48" s="363"/>
      <c r="GWQ48" s="369">
        <f t="shared" ref="GWQ48" si="2683">GWO48*1.01</f>
        <v>2614873217175010.5</v>
      </c>
      <c r="GWR48" s="363"/>
      <c r="GWS48" s="369">
        <f t="shared" ref="GWS48" si="2684">GWQ48*1.01</f>
        <v>2641021949346760.5</v>
      </c>
      <c r="GWT48" s="363"/>
      <c r="GWU48" s="369">
        <f t="shared" ref="GWU48" si="2685">GWS48*1.01</f>
        <v>2667432168840228</v>
      </c>
      <c r="GWV48" s="363"/>
      <c r="GWW48" s="369">
        <f t="shared" ref="GWW48" si="2686">GWU48*1.01</f>
        <v>2694106490528630.5</v>
      </c>
      <c r="GWX48" s="363"/>
      <c r="GWY48" s="369">
        <f t="shared" ref="GWY48" si="2687">GWW48*1.01</f>
        <v>2721047555433917</v>
      </c>
      <c r="GWZ48" s="363"/>
      <c r="GXA48" s="369">
        <f t="shared" ref="GXA48" si="2688">GWY48*1.01</f>
        <v>2748258030988256</v>
      </c>
      <c r="GXB48" s="363"/>
      <c r="GXC48" s="369">
        <f t="shared" ref="GXC48" si="2689">GXA48*1.01</f>
        <v>2775740611298138.5</v>
      </c>
      <c r="GXD48" s="363"/>
      <c r="GXE48" s="369">
        <f t="shared" ref="GXE48" si="2690">GXC48*1.01</f>
        <v>2803498017411120</v>
      </c>
      <c r="GXF48" s="363"/>
      <c r="GXG48" s="369">
        <f t="shared" ref="GXG48" si="2691">GXE48*1.01</f>
        <v>2831532997585231</v>
      </c>
      <c r="GXH48" s="363"/>
      <c r="GXI48" s="369">
        <f t="shared" ref="GXI48" si="2692">GXG48*1.01</f>
        <v>2859848327561083.5</v>
      </c>
      <c r="GXJ48" s="363"/>
      <c r="GXK48" s="369">
        <f t="shared" ref="GXK48" si="2693">GXI48*1.01</f>
        <v>2888446810836694.5</v>
      </c>
      <c r="GXL48" s="363"/>
      <c r="GXM48" s="369">
        <f t="shared" ref="GXM48" si="2694">GXK48*1.01</f>
        <v>2917331278945061.5</v>
      </c>
      <c r="GXN48" s="363"/>
      <c r="GXO48" s="369">
        <f t="shared" ref="GXO48" si="2695">GXM48*1.01</f>
        <v>2946504591734512</v>
      </c>
      <c r="GXP48" s="363"/>
      <c r="GXQ48" s="369">
        <f t="shared" ref="GXQ48" si="2696">GXO48*1.01</f>
        <v>2975969637651857</v>
      </c>
      <c r="GXR48" s="363"/>
      <c r="GXS48" s="369">
        <f t="shared" ref="GXS48" si="2697">GXQ48*1.01</f>
        <v>3005729334028375.5</v>
      </c>
      <c r="GXT48" s="363"/>
      <c r="GXU48" s="369">
        <f t="shared" ref="GXU48" si="2698">GXS48*1.01</f>
        <v>3035786627368659.5</v>
      </c>
      <c r="GXV48" s="363"/>
      <c r="GXW48" s="369">
        <f t="shared" ref="GXW48" si="2699">GXU48*1.01</f>
        <v>3066144493642346</v>
      </c>
      <c r="GXX48" s="363"/>
      <c r="GXY48" s="369">
        <f t="shared" ref="GXY48" si="2700">GXW48*1.01</f>
        <v>3096805938578769.5</v>
      </c>
      <c r="GXZ48" s="363"/>
      <c r="GYA48" s="369">
        <f t="shared" ref="GYA48" si="2701">GXY48*1.01</f>
        <v>3127773997964557</v>
      </c>
      <c r="GYB48" s="363"/>
      <c r="GYC48" s="369">
        <f t="shared" ref="GYC48" si="2702">GYA48*1.01</f>
        <v>3159051737944202.5</v>
      </c>
      <c r="GYD48" s="363"/>
      <c r="GYE48" s="369">
        <f t="shared" ref="GYE48" si="2703">GYC48*1.01</f>
        <v>3190642255323644.5</v>
      </c>
      <c r="GYF48" s="363"/>
      <c r="GYG48" s="369">
        <f t="shared" ref="GYG48" si="2704">GYE48*1.01</f>
        <v>3222548677876881</v>
      </c>
      <c r="GYH48" s="363"/>
      <c r="GYI48" s="369">
        <f t="shared" ref="GYI48" si="2705">GYG48*1.01</f>
        <v>3254774164655650</v>
      </c>
      <c r="GYJ48" s="363"/>
      <c r="GYK48" s="369">
        <f t="shared" ref="GYK48" si="2706">GYI48*1.01</f>
        <v>3287321906302206.5</v>
      </c>
      <c r="GYL48" s="363"/>
      <c r="GYM48" s="369">
        <f t="shared" ref="GYM48" si="2707">GYK48*1.01</f>
        <v>3320195125365228.5</v>
      </c>
      <c r="GYN48" s="363"/>
      <c r="GYO48" s="369">
        <f t="shared" ref="GYO48" si="2708">GYM48*1.01</f>
        <v>3353397076618881</v>
      </c>
      <c r="GYP48" s="363"/>
      <c r="GYQ48" s="369">
        <f t="shared" ref="GYQ48" si="2709">GYO48*1.01</f>
        <v>3386931047385070</v>
      </c>
      <c r="GYR48" s="363"/>
      <c r="GYS48" s="369">
        <f t="shared" ref="GYS48" si="2710">GYQ48*1.01</f>
        <v>3420800357858920.5</v>
      </c>
      <c r="GYT48" s="363"/>
      <c r="GYU48" s="369">
        <f t="shared" ref="GYU48" si="2711">GYS48*1.01</f>
        <v>3455008361437509.5</v>
      </c>
      <c r="GYV48" s="363"/>
      <c r="GYW48" s="369">
        <f t="shared" ref="GYW48" si="2712">GYU48*1.01</f>
        <v>3489558445051884.5</v>
      </c>
      <c r="GYX48" s="363"/>
      <c r="GYY48" s="369">
        <f t="shared" ref="GYY48" si="2713">GYW48*1.01</f>
        <v>3524454029502403.5</v>
      </c>
      <c r="GYZ48" s="363"/>
      <c r="GZA48" s="369">
        <f t="shared" ref="GZA48" si="2714">GYY48*1.01</f>
        <v>3559698569797427.5</v>
      </c>
      <c r="GZB48" s="363"/>
      <c r="GZC48" s="369">
        <f t="shared" ref="GZC48" si="2715">GZA48*1.01</f>
        <v>3595295555495402</v>
      </c>
      <c r="GZD48" s="363"/>
      <c r="GZE48" s="369">
        <f t="shared" ref="GZE48" si="2716">GZC48*1.01</f>
        <v>3631248511050356</v>
      </c>
      <c r="GZF48" s="363"/>
      <c r="GZG48" s="369">
        <f t="shared" ref="GZG48" si="2717">GZE48*1.01</f>
        <v>3667560996160859.5</v>
      </c>
      <c r="GZH48" s="363"/>
      <c r="GZI48" s="369">
        <f t="shared" ref="GZI48" si="2718">GZG48*1.01</f>
        <v>3704236606122468</v>
      </c>
      <c r="GZJ48" s="363"/>
      <c r="GZK48" s="369">
        <f t="shared" ref="GZK48" si="2719">GZI48*1.01</f>
        <v>3741278972183692.5</v>
      </c>
      <c r="GZL48" s="363"/>
      <c r="GZM48" s="369">
        <f t="shared" ref="GZM48" si="2720">GZK48*1.01</f>
        <v>3778691761905529.5</v>
      </c>
      <c r="GZN48" s="363"/>
      <c r="GZO48" s="369">
        <f t="shared" ref="GZO48" si="2721">GZM48*1.01</f>
        <v>3816478679524585</v>
      </c>
      <c r="GZP48" s="363"/>
      <c r="GZQ48" s="369">
        <f t="shared" ref="GZQ48" si="2722">GZO48*1.01</f>
        <v>3854643466319831</v>
      </c>
      <c r="GZR48" s="363"/>
      <c r="GZS48" s="369">
        <f t="shared" ref="GZS48" si="2723">GZQ48*1.01</f>
        <v>3893189900983029.5</v>
      </c>
      <c r="GZT48" s="363"/>
      <c r="GZU48" s="369">
        <f t="shared" ref="GZU48" si="2724">GZS48*1.01</f>
        <v>3932121799992860</v>
      </c>
      <c r="GZV48" s="363"/>
      <c r="GZW48" s="369">
        <f t="shared" ref="GZW48" si="2725">GZU48*1.01</f>
        <v>3971443017992788.5</v>
      </c>
      <c r="GZX48" s="363"/>
      <c r="GZY48" s="369">
        <f t="shared" ref="GZY48" si="2726">GZW48*1.01</f>
        <v>4011157448172716.5</v>
      </c>
      <c r="GZZ48" s="363"/>
      <c r="HAA48" s="369">
        <f t="shared" ref="HAA48" si="2727">GZY48*1.01</f>
        <v>4051269022654443.5</v>
      </c>
      <c r="HAB48" s="363"/>
      <c r="HAC48" s="369">
        <f t="shared" ref="HAC48" si="2728">HAA48*1.01</f>
        <v>4091781712880988</v>
      </c>
      <c r="HAD48" s="363"/>
      <c r="HAE48" s="369">
        <f t="shared" ref="HAE48" si="2729">HAC48*1.01</f>
        <v>4132699530009798</v>
      </c>
      <c r="HAF48" s="363"/>
      <c r="HAG48" s="369">
        <f t="shared" ref="HAG48" si="2730">HAE48*1.01</f>
        <v>4174026525309896</v>
      </c>
      <c r="HAH48" s="363"/>
      <c r="HAI48" s="369">
        <f t="shared" ref="HAI48" si="2731">HAG48*1.01</f>
        <v>4215766790562995</v>
      </c>
      <c r="HAJ48" s="363"/>
      <c r="HAK48" s="369">
        <f t="shared" ref="HAK48" si="2732">HAI48*1.01</f>
        <v>4257924458468625</v>
      </c>
      <c r="HAL48" s="363"/>
      <c r="HAM48" s="369">
        <f t="shared" ref="HAM48" si="2733">HAK48*1.01</f>
        <v>4300503703053311.5</v>
      </c>
      <c r="HAN48" s="363"/>
      <c r="HAO48" s="369">
        <f t="shared" ref="HAO48" si="2734">HAM48*1.01</f>
        <v>4343508740083844.5</v>
      </c>
      <c r="HAP48" s="363"/>
      <c r="HAQ48" s="369">
        <f t="shared" ref="HAQ48" si="2735">HAO48*1.01</f>
        <v>4386943827484683</v>
      </c>
      <c r="HAR48" s="363"/>
      <c r="HAS48" s="369">
        <f t="shared" ref="HAS48" si="2736">HAQ48*1.01</f>
        <v>4430813265759530</v>
      </c>
      <c r="HAT48" s="363"/>
      <c r="HAU48" s="369">
        <f t="shared" ref="HAU48" si="2737">HAS48*1.01</f>
        <v>4475121398417125.5</v>
      </c>
      <c r="HAV48" s="363"/>
      <c r="HAW48" s="369">
        <f t="shared" ref="HAW48" si="2738">HAU48*1.01</f>
        <v>4519872612401297</v>
      </c>
      <c r="HAX48" s="363"/>
      <c r="HAY48" s="369">
        <f t="shared" ref="HAY48" si="2739">HAW48*1.01</f>
        <v>4565071338525310</v>
      </c>
      <c r="HAZ48" s="363"/>
      <c r="HBA48" s="369">
        <f t="shared" ref="HBA48" si="2740">HAY48*1.01</f>
        <v>4610722051910563</v>
      </c>
      <c r="HBB48" s="363"/>
      <c r="HBC48" s="369">
        <f t="shared" ref="HBC48" si="2741">HBA48*1.01</f>
        <v>4656829272429669</v>
      </c>
      <c r="HBD48" s="363"/>
      <c r="HBE48" s="369">
        <f t="shared" ref="HBE48" si="2742">HBC48*1.01</f>
        <v>4703397565153966</v>
      </c>
      <c r="HBF48" s="363"/>
      <c r="HBG48" s="369">
        <f t="shared" ref="HBG48" si="2743">HBE48*1.01</f>
        <v>4750431540805506</v>
      </c>
      <c r="HBH48" s="363"/>
      <c r="HBI48" s="369">
        <f t="shared" ref="HBI48" si="2744">HBG48*1.01</f>
        <v>4797935856213561</v>
      </c>
      <c r="HBJ48" s="363"/>
      <c r="HBK48" s="369">
        <f t="shared" ref="HBK48" si="2745">HBI48*1.01</f>
        <v>4845915214775697</v>
      </c>
      <c r="HBL48" s="363"/>
      <c r="HBM48" s="369">
        <f t="shared" ref="HBM48" si="2746">HBK48*1.01</f>
        <v>4894374366923454</v>
      </c>
      <c r="HBN48" s="363"/>
      <c r="HBO48" s="369">
        <f t="shared" ref="HBO48" si="2747">HBM48*1.01</f>
        <v>4943318110592689</v>
      </c>
      <c r="HBP48" s="363"/>
      <c r="HBQ48" s="369">
        <f t="shared" ref="HBQ48" si="2748">HBO48*1.01</f>
        <v>4992751291698616</v>
      </c>
      <c r="HBR48" s="363"/>
      <c r="HBS48" s="369">
        <f t="shared" ref="HBS48" si="2749">HBQ48*1.01</f>
        <v>5042678804615602</v>
      </c>
      <c r="HBT48" s="363"/>
      <c r="HBU48" s="369">
        <f t="shared" ref="HBU48" si="2750">HBS48*1.01</f>
        <v>5093105592661758</v>
      </c>
      <c r="HBV48" s="363"/>
      <c r="HBW48" s="369">
        <f t="shared" ref="HBW48" si="2751">HBU48*1.01</f>
        <v>5144036648588376</v>
      </c>
      <c r="HBX48" s="363"/>
      <c r="HBY48" s="369">
        <f t="shared" ref="HBY48" si="2752">HBW48*1.01</f>
        <v>5195477015074260</v>
      </c>
      <c r="HBZ48" s="363"/>
      <c r="HCA48" s="369">
        <f t="shared" ref="HCA48" si="2753">HBY48*1.01</f>
        <v>5247431785225003</v>
      </c>
      <c r="HCB48" s="363"/>
      <c r="HCC48" s="369">
        <f t="shared" ref="HCC48" si="2754">HCA48*1.01</f>
        <v>5299906103077253</v>
      </c>
      <c r="HCD48" s="363"/>
      <c r="HCE48" s="369">
        <f t="shared" ref="HCE48" si="2755">HCC48*1.01</f>
        <v>5352905164108026</v>
      </c>
      <c r="HCF48" s="363"/>
      <c r="HCG48" s="369">
        <f t="shared" ref="HCG48" si="2756">HCE48*1.01</f>
        <v>5406434215749106</v>
      </c>
      <c r="HCH48" s="363"/>
      <c r="HCI48" s="369">
        <f t="shared" ref="HCI48" si="2757">HCG48*1.01</f>
        <v>5460498557906597</v>
      </c>
      <c r="HCJ48" s="363"/>
      <c r="HCK48" s="369">
        <f t="shared" ref="HCK48" si="2758">HCI48*1.01</f>
        <v>5515103543485663</v>
      </c>
      <c r="HCL48" s="363"/>
      <c r="HCM48" s="369">
        <f t="shared" ref="HCM48" si="2759">HCK48*1.01</f>
        <v>5570254578920520</v>
      </c>
      <c r="HCN48" s="363"/>
      <c r="HCO48" s="369">
        <f t="shared" ref="HCO48" si="2760">HCM48*1.01</f>
        <v>5625957124709725</v>
      </c>
      <c r="HCP48" s="363"/>
      <c r="HCQ48" s="369">
        <f t="shared" ref="HCQ48" si="2761">HCO48*1.01</f>
        <v>5682216695956822</v>
      </c>
      <c r="HCR48" s="363"/>
      <c r="HCS48" s="369">
        <f t="shared" ref="HCS48" si="2762">HCQ48*1.01</f>
        <v>5739038862916390</v>
      </c>
      <c r="HCT48" s="363"/>
      <c r="HCU48" s="369">
        <f t="shared" ref="HCU48" si="2763">HCS48*1.01</f>
        <v>5796429251545554</v>
      </c>
      <c r="HCV48" s="363"/>
      <c r="HCW48" s="369">
        <f t="shared" ref="HCW48" si="2764">HCU48*1.01</f>
        <v>5854393544061010</v>
      </c>
      <c r="HCX48" s="363"/>
      <c r="HCY48" s="369">
        <f t="shared" ref="HCY48" si="2765">HCW48*1.01</f>
        <v>5912937479501620</v>
      </c>
      <c r="HCZ48" s="363"/>
      <c r="HDA48" s="369">
        <f t="shared" ref="HDA48" si="2766">HCY48*1.01</f>
        <v>5972066854296636</v>
      </c>
      <c r="HDB48" s="363"/>
      <c r="HDC48" s="369">
        <f t="shared" ref="HDC48" si="2767">HDA48*1.01</f>
        <v>6031787522839602</v>
      </c>
      <c r="HDD48" s="363"/>
      <c r="HDE48" s="369">
        <f t="shared" ref="HDE48" si="2768">HDC48*1.01</f>
        <v>6092105398067998</v>
      </c>
      <c r="HDF48" s="363"/>
      <c r="HDG48" s="369">
        <f t="shared" ref="HDG48" si="2769">HDE48*1.01</f>
        <v>6153026452048678</v>
      </c>
      <c r="HDH48" s="363"/>
      <c r="HDI48" s="369">
        <f t="shared" ref="HDI48" si="2770">HDG48*1.01</f>
        <v>6214556716569165</v>
      </c>
      <c r="HDJ48" s="363"/>
      <c r="HDK48" s="369">
        <f t="shared" ref="HDK48" si="2771">HDI48*1.01</f>
        <v>6276702283734857</v>
      </c>
      <c r="HDL48" s="363"/>
      <c r="HDM48" s="369">
        <f t="shared" ref="HDM48" si="2772">HDK48*1.01</f>
        <v>6339469306572206</v>
      </c>
      <c r="HDN48" s="363"/>
      <c r="HDO48" s="369">
        <f t="shared" ref="HDO48" si="2773">HDM48*1.01</f>
        <v>6402863999637928</v>
      </c>
      <c r="HDP48" s="363"/>
      <c r="HDQ48" s="369">
        <f t="shared" ref="HDQ48" si="2774">HDO48*1.01</f>
        <v>6466892639634307</v>
      </c>
      <c r="HDR48" s="363"/>
      <c r="HDS48" s="369">
        <f t="shared" ref="HDS48" si="2775">HDQ48*1.01</f>
        <v>6531561566030650</v>
      </c>
      <c r="HDT48" s="363"/>
      <c r="HDU48" s="369">
        <f t="shared" ref="HDU48" si="2776">HDS48*1.01</f>
        <v>6596877181690957</v>
      </c>
      <c r="HDV48" s="363"/>
      <c r="HDW48" s="369">
        <f t="shared" ref="HDW48" si="2777">HDU48*1.01</f>
        <v>6662845953507867</v>
      </c>
      <c r="HDX48" s="363"/>
      <c r="HDY48" s="369">
        <f t="shared" ref="HDY48" si="2778">HDW48*1.01</f>
        <v>6729474413042946</v>
      </c>
      <c r="HDZ48" s="363"/>
      <c r="HEA48" s="369">
        <f t="shared" ref="HEA48" si="2779">HDY48*1.01</f>
        <v>6796769157173376</v>
      </c>
      <c r="HEB48" s="363"/>
      <c r="HEC48" s="369">
        <f t="shared" ref="HEC48" si="2780">HEA48*1.01</f>
        <v>6864736848745110</v>
      </c>
      <c r="HED48" s="363"/>
      <c r="HEE48" s="369">
        <f t="shared" ref="HEE48" si="2781">HEC48*1.01</f>
        <v>6933384217232561</v>
      </c>
      <c r="HEF48" s="363"/>
      <c r="HEG48" s="369">
        <f t="shared" ref="HEG48" si="2782">HEE48*1.01</f>
        <v>7002718059404887</v>
      </c>
      <c r="HEH48" s="363"/>
      <c r="HEI48" s="369">
        <f t="shared" ref="HEI48" si="2783">HEG48*1.01</f>
        <v>7072745239998936</v>
      </c>
      <c r="HEJ48" s="363"/>
      <c r="HEK48" s="369">
        <f t="shared" ref="HEK48" si="2784">HEI48*1.01</f>
        <v>7143472692398925</v>
      </c>
      <c r="HEL48" s="363"/>
      <c r="HEM48" s="369">
        <f t="shared" ref="HEM48" si="2785">HEK48*1.01</f>
        <v>7214907419322914</v>
      </c>
      <c r="HEN48" s="363"/>
      <c r="HEO48" s="369">
        <f t="shared" ref="HEO48" si="2786">HEM48*1.01</f>
        <v>7287056493516143</v>
      </c>
      <c r="HEP48" s="363"/>
      <c r="HEQ48" s="369">
        <f t="shared" ref="HEQ48" si="2787">HEO48*1.01</f>
        <v>7359927058451304</v>
      </c>
      <c r="HER48" s="363"/>
      <c r="HES48" s="369">
        <f t="shared" ref="HES48" si="2788">HEQ48*1.01</f>
        <v>7433526329035817</v>
      </c>
      <c r="HET48" s="363"/>
      <c r="HEU48" s="369">
        <f t="shared" ref="HEU48" si="2789">HES48*1.01</f>
        <v>7507861592326175</v>
      </c>
      <c r="HEV48" s="363"/>
      <c r="HEW48" s="369">
        <f t="shared" ref="HEW48" si="2790">HEU48*1.01</f>
        <v>7582940208249437</v>
      </c>
      <c r="HEX48" s="363"/>
      <c r="HEY48" s="369">
        <f t="shared" ref="HEY48" si="2791">HEW48*1.01</f>
        <v>7658769610331931</v>
      </c>
      <c r="HEZ48" s="363"/>
      <c r="HFA48" s="369">
        <f t="shared" ref="HFA48" si="2792">HEY48*1.01</f>
        <v>7735357306435250</v>
      </c>
      <c r="HFB48" s="363"/>
      <c r="HFC48" s="369">
        <f t="shared" ref="HFC48" si="2793">HFA48*1.01</f>
        <v>7812710879499603</v>
      </c>
      <c r="HFD48" s="363"/>
      <c r="HFE48" s="369">
        <f t="shared" ref="HFE48" si="2794">HFC48*1.01</f>
        <v>7890837988294599</v>
      </c>
      <c r="HFF48" s="363"/>
      <c r="HFG48" s="369">
        <f t="shared" ref="HFG48" si="2795">HFE48*1.01</f>
        <v>7969746368177545</v>
      </c>
      <c r="HFH48" s="363"/>
      <c r="HFI48" s="369">
        <f t="shared" ref="HFI48" si="2796">HFG48*1.01</f>
        <v>8049443831859321</v>
      </c>
      <c r="HFJ48" s="363"/>
      <c r="HFK48" s="369">
        <f t="shared" ref="HFK48" si="2797">HFI48*1.01</f>
        <v>8129938270177914</v>
      </c>
      <c r="HFL48" s="363"/>
      <c r="HFM48" s="369">
        <f t="shared" ref="HFM48" si="2798">HFK48*1.01</f>
        <v>8211237652879693</v>
      </c>
      <c r="HFN48" s="363"/>
      <c r="HFO48" s="369">
        <f t="shared" ref="HFO48" si="2799">HFM48*1.01</f>
        <v>8293350029408490</v>
      </c>
      <c r="HFP48" s="363"/>
      <c r="HFQ48" s="369">
        <f t="shared" ref="HFQ48" si="2800">HFO48*1.01</f>
        <v>8376283529702575</v>
      </c>
      <c r="HFR48" s="363"/>
      <c r="HFS48" s="369">
        <f t="shared" ref="HFS48" si="2801">HFQ48*1.01</f>
        <v>8460046364999601</v>
      </c>
      <c r="HFT48" s="363"/>
      <c r="HFU48" s="369">
        <f t="shared" ref="HFU48" si="2802">HFS48*1.01</f>
        <v>8544646828649597</v>
      </c>
      <c r="HFV48" s="363"/>
      <c r="HFW48" s="369">
        <f t="shared" ref="HFW48" si="2803">HFU48*1.01</f>
        <v>8630093296936093</v>
      </c>
      <c r="HFX48" s="363"/>
      <c r="HFY48" s="369">
        <f t="shared" ref="HFY48" si="2804">HFW48*1.01</f>
        <v>8716394229905454</v>
      </c>
      <c r="HFZ48" s="363"/>
      <c r="HGA48" s="369">
        <f t="shared" ref="HGA48" si="2805">HFY48*1.01</f>
        <v>8803558172204509</v>
      </c>
      <c r="HGB48" s="363"/>
      <c r="HGC48" s="369">
        <f t="shared" ref="HGC48" si="2806">HGA48*1.01</f>
        <v>8891593753926554</v>
      </c>
      <c r="HGD48" s="363"/>
      <c r="HGE48" s="369">
        <f t="shared" ref="HGE48" si="2807">HGC48*1.01</f>
        <v>8980509691465820</v>
      </c>
      <c r="HGF48" s="363"/>
      <c r="HGG48" s="369">
        <f t="shared" ref="HGG48" si="2808">HGE48*1.01</f>
        <v>9070314788380478</v>
      </c>
      <c r="HGH48" s="363"/>
      <c r="HGI48" s="369">
        <f t="shared" ref="HGI48" si="2809">HGG48*1.01</f>
        <v>9161017936264282</v>
      </c>
      <c r="HGJ48" s="363"/>
      <c r="HGK48" s="369">
        <f t="shared" ref="HGK48" si="2810">HGI48*1.01</f>
        <v>9252628115626924</v>
      </c>
      <c r="HGL48" s="363"/>
      <c r="HGM48" s="369">
        <f t="shared" ref="HGM48" si="2811">HGK48*1.01</f>
        <v>9345154396783194</v>
      </c>
      <c r="HGN48" s="363"/>
      <c r="HGO48" s="369">
        <f t="shared" ref="HGO48" si="2812">HGM48*1.01</f>
        <v>9438605940751026</v>
      </c>
      <c r="HGP48" s="363"/>
      <c r="HGQ48" s="369">
        <f t="shared" ref="HGQ48" si="2813">HGO48*1.01</f>
        <v>9532992000158536</v>
      </c>
      <c r="HGR48" s="363"/>
      <c r="HGS48" s="369">
        <f t="shared" ref="HGS48" si="2814">HGQ48*1.01</f>
        <v>9628321920160122</v>
      </c>
      <c r="HGT48" s="363"/>
      <c r="HGU48" s="369">
        <f t="shared" ref="HGU48" si="2815">HGS48*1.01</f>
        <v>9724605139361724</v>
      </c>
      <c r="HGV48" s="363"/>
      <c r="HGW48" s="369">
        <f t="shared" ref="HGW48" si="2816">HGU48*1.01</f>
        <v>9821851190755342</v>
      </c>
      <c r="HGX48" s="363"/>
      <c r="HGY48" s="369">
        <f t="shared" ref="HGY48" si="2817">HGW48*1.01</f>
        <v>9920069702662896</v>
      </c>
      <c r="HGZ48" s="363"/>
      <c r="HHA48" s="369">
        <f t="shared" ref="HHA48" si="2818">HGY48*1.01</f>
        <v>1.0019270399689526E+16</v>
      </c>
      <c r="HHB48" s="363"/>
      <c r="HHC48" s="369">
        <f t="shared" ref="HHC48" si="2819">HHA48*1.01</f>
        <v>1.0119463103686422E+16</v>
      </c>
      <c r="HHD48" s="363"/>
      <c r="HHE48" s="369">
        <f t="shared" ref="HHE48" si="2820">HHC48*1.01</f>
        <v>1.0220657734723286E+16</v>
      </c>
      <c r="HHF48" s="363"/>
      <c r="HHG48" s="369">
        <f t="shared" ref="HHG48" si="2821">HHE48*1.01</f>
        <v>1.0322864312070518E+16</v>
      </c>
      <c r="HHH48" s="363"/>
      <c r="HHI48" s="369">
        <f t="shared" ref="HHI48" si="2822">HHG48*1.01</f>
        <v>1.0426092955191224E+16</v>
      </c>
      <c r="HHJ48" s="363"/>
      <c r="HHK48" s="369">
        <f t="shared" ref="HHK48" si="2823">HHI48*1.01</f>
        <v>1.0530353884743136E+16</v>
      </c>
      <c r="HHL48" s="363"/>
      <c r="HHM48" s="369">
        <f t="shared" ref="HHM48" si="2824">HHK48*1.01</f>
        <v>1.0635657423590568E+16</v>
      </c>
      <c r="HHN48" s="363"/>
      <c r="HHO48" s="369">
        <f t="shared" ref="HHO48" si="2825">HHM48*1.01</f>
        <v>1.0742013997826474E+16</v>
      </c>
      <c r="HHP48" s="363"/>
      <c r="HHQ48" s="369">
        <f t="shared" ref="HHQ48" si="2826">HHO48*1.01</f>
        <v>1.0849434137804738E+16</v>
      </c>
      <c r="HHR48" s="363"/>
      <c r="HHS48" s="369">
        <f t="shared" ref="HHS48" si="2827">HHQ48*1.01</f>
        <v>1.0957928479182786E+16</v>
      </c>
      <c r="HHT48" s="363"/>
      <c r="HHU48" s="369">
        <f t="shared" ref="HHU48" si="2828">HHS48*1.01</f>
        <v>1.1067507763974614E+16</v>
      </c>
      <c r="HHV48" s="363"/>
      <c r="HHW48" s="369">
        <f t="shared" ref="HHW48" si="2829">HHU48*1.01</f>
        <v>1.117818284161436E+16</v>
      </c>
      <c r="HHX48" s="363"/>
      <c r="HHY48" s="369">
        <f t="shared" ref="HHY48" si="2830">HHW48*1.01</f>
        <v>1.1289964670030504E+16</v>
      </c>
      <c r="HHZ48" s="363"/>
      <c r="HIA48" s="369">
        <f t="shared" ref="HIA48" si="2831">HHY48*1.01</f>
        <v>1.140286431673081E+16</v>
      </c>
      <c r="HIB48" s="363"/>
      <c r="HIC48" s="369">
        <f t="shared" ref="HIC48" si="2832">HIA48*1.01</f>
        <v>1.1516892959898118E+16</v>
      </c>
      <c r="HID48" s="363"/>
      <c r="HIE48" s="369">
        <f t="shared" ref="HIE48" si="2833">HIC48*1.01</f>
        <v>1.16320618894971E+16</v>
      </c>
      <c r="HIF48" s="363"/>
      <c r="HIG48" s="369">
        <f t="shared" ref="HIG48" si="2834">HIE48*1.01</f>
        <v>1.1748382508392072E+16</v>
      </c>
      <c r="HIH48" s="363"/>
      <c r="HII48" s="369">
        <f t="shared" ref="HII48" si="2835">HIG48*1.01</f>
        <v>1.1865866333475992E+16</v>
      </c>
      <c r="HIJ48" s="363"/>
      <c r="HIK48" s="369">
        <f t="shared" ref="HIK48" si="2836">HII48*1.01</f>
        <v>1.1984524996810752E+16</v>
      </c>
      <c r="HIL48" s="363"/>
      <c r="HIM48" s="369">
        <f t="shared" ref="HIM48" si="2837">HIK48*1.01</f>
        <v>1.210437024677886E+16</v>
      </c>
      <c r="HIN48" s="363"/>
      <c r="HIO48" s="369">
        <f t="shared" ref="HIO48" si="2838">HIM48*1.01</f>
        <v>1.2225413949246648E+16</v>
      </c>
      <c r="HIP48" s="363"/>
      <c r="HIQ48" s="369">
        <f t="shared" ref="HIQ48" si="2839">HIO48*1.01</f>
        <v>1.2347668088739114E+16</v>
      </c>
      <c r="HIR48" s="363"/>
      <c r="HIS48" s="369">
        <f t="shared" ref="HIS48" si="2840">HIQ48*1.01</f>
        <v>1.2471144769626506E+16</v>
      </c>
      <c r="HIT48" s="363"/>
      <c r="HIU48" s="369">
        <f t="shared" ref="HIU48" si="2841">HIS48*1.01</f>
        <v>1.2595856217322772E+16</v>
      </c>
      <c r="HIV48" s="363"/>
      <c r="HIW48" s="369">
        <f t="shared" ref="HIW48" si="2842">HIU48*1.01</f>
        <v>1.2721814779496E+16</v>
      </c>
      <c r="HIX48" s="363"/>
      <c r="HIY48" s="369">
        <f t="shared" ref="HIY48" si="2843">HIW48*1.01</f>
        <v>1.284903292729096E+16</v>
      </c>
      <c r="HIZ48" s="363"/>
      <c r="HJA48" s="369">
        <f t="shared" ref="HJA48" si="2844">HIY48*1.01</f>
        <v>1.297752325656387E+16</v>
      </c>
      <c r="HJB48" s="363"/>
      <c r="HJC48" s="369">
        <f t="shared" ref="HJC48" si="2845">HJA48*1.01</f>
        <v>1.3107298489129508E+16</v>
      </c>
      <c r="HJD48" s="363"/>
      <c r="HJE48" s="369">
        <f t="shared" ref="HJE48" si="2846">HJC48*1.01</f>
        <v>1.3238371474020804E+16</v>
      </c>
      <c r="HJF48" s="363"/>
      <c r="HJG48" s="369">
        <f t="shared" ref="HJG48" si="2847">HJE48*1.01</f>
        <v>1.3370755188761012E+16</v>
      </c>
      <c r="HJH48" s="363"/>
      <c r="HJI48" s="369">
        <f t="shared" ref="HJI48" si="2848">HJG48*1.01</f>
        <v>1.3504462740648622E+16</v>
      </c>
      <c r="HJJ48" s="363"/>
      <c r="HJK48" s="369">
        <f t="shared" ref="HJK48" si="2849">HJI48*1.01</f>
        <v>1.3639507368055108E+16</v>
      </c>
      <c r="HJL48" s="363"/>
      <c r="HJM48" s="369">
        <f t="shared" ref="HJM48" si="2850">HJK48*1.01</f>
        <v>1.377590244173566E+16</v>
      </c>
      <c r="HJN48" s="363"/>
      <c r="HJO48" s="369">
        <f t="shared" ref="HJO48" si="2851">HJM48*1.01</f>
        <v>1.3913661466153016E+16</v>
      </c>
      <c r="HJP48" s="363"/>
      <c r="HJQ48" s="369">
        <f t="shared" ref="HJQ48" si="2852">HJO48*1.01</f>
        <v>1.4052798080814546E+16</v>
      </c>
      <c r="HJR48" s="363"/>
      <c r="HJS48" s="369">
        <f t="shared" ref="HJS48" si="2853">HJQ48*1.01</f>
        <v>1.4193326061622692E+16</v>
      </c>
      <c r="HJT48" s="363"/>
      <c r="HJU48" s="369">
        <f t="shared" ref="HJU48" si="2854">HJS48*1.01</f>
        <v>1.433525932223892E+16</v>
      </c>
      <c r="HJV48" s="363"/>
      <c r="HJW48" s="369">
        <f t="shared" ref="HJW48" si="2855">HJU48*1.01</f>
        <v>1.447861191546131E+16</v>
      </c>
      <c r="HJX48" s="363"/>
      <c r="HJY48" s="369">
        <f t="shared" ref="HJY48" si="2856">HJW48*1.01</f>
        <v>1.4623398034615924E+16</v>
      </c>
      <c r="HJZ48" s="363"/>
      <c r="HKA48" s="369">
        <f t="shared" ref="HKA48" si="2857">HJY48*1.01</f>
        <v>1.4769632014962084E+16</v>
      </c>
      <c r="HKB48" s="363"/>
      <c r="HKC48" s="369">
        <f t="shared" ref="HKC48" si="2858">HKA48*1.01</f>
        <v>1.4917328335111704E+16</v>
      </c>
      <c r="HKD48" s="363"/>
      <c r="HKE48" s="369">
        <f t="shared" ref="HKE48" si="2859">HKC48*1.01</f>
        <v>1.5066501618462822E+16</v>
      </c>
      <c r="HKF48" s="363"/>
      <c r="HKG48" s="369">
        <f t="shared" ref="HKG48" si="2860">HKE48*1.01</f>
        <v>1.521716663464745E+16</v>
      </c>
      <c r="HKH48" s="363"/>
      <c r="HKI48" s="369">
        <f t="shared" ref="HKI48" si="2861">HKG48*1.01</f>
        <v>1.5369338300993924E+16</v>
      </c>
      <c r="HKJ48" s="363"/>
      <c r="HKK48" s="369">
        <f t="shared" ref="HKK48" si="2862">HKI48*1.01</f>
        <v>1.5523031684003864E+16</v>
      </c>
      <c r="HKL48" s="363"/>
      <c r="HKM48" s="369">
        <f t="shared" ref="HKM48" si="2863">HKK48*1.01</f>
        <v>1.5678262000843902E+16</v>
      </c>
      <c r="HKN48" s="363"/>
      <c r="HKO48" s="369">
        <f t="shared" ref="HKO48" si="2864">HKM48*1.01</f>
        <v>1.5835044620852342E+16</v>
      </c>
      <c r="HKP48" s="363"/>
      <c r="HKQ48" s="369">
        <f t="shared" ref="HKQ48" si="2865">HKO48*1.01</f>
        <v>1.5993395067060866E+16</v>
      </c>
      <c r="HKR48" s="363"/>
      <c r="HKS48" s="369">
        <f t="shared" ref="HKS48" si="2866">HKQ48*1.01</f>
        <v>1.6153329017731474E+16</v>
      </c>
      <c r="HKT48" s="363"/>
      <c r="HKU48" s="369">
        <f t="shared" ref="HKU48" si="2867">HKS48*1.01</f>
        <v>1.6314862307908788E+16</v>
      </c>
      <c r="HKV48" s="363"/>
      <c r="HKW48" s="369">
        <f t="shared" ref="HKW48" si="2868">HKU48*1.01</f>
        <v>1.6478010930987876E+16</v>
      </c>
      <c r="HKX48" s="363"/>
      <c r="HKY48" s="369">
        <f t="shared" ref="HKY48" si="2869">HKW48*1.01</f>
        <v>1.6642791040297754E+16</v>
      </c>
      <c r="HKZ48" s="363"/>
      <c r="HLA48" s="369">
        <f t="shared" ref="HLA48" si="2870">HKY48*1.01</f>
        <v>1.6809218950700732E+16</v>
      </c>
      <c r="HLB48" s="363"/>
      <c r="HLC48" s="369">
        <f t="shared" ref="HLC48" si="2871">HLA48*1.01</f>
        <v>1.697731114020774E+16</v>
      </c>
      <c r="HLD48" s="363"/>
      <c r="HLE48" s="369">
        <f t="shared" ref="HLE48" si="2872">HLC48*1.01</f>
        <v>1.7147084251609818E+16</v>
      </c>
      <c r="HLF48" s="363"/>
      <c r="HLG48" s="369">
        <f t="shared" ref="HLG48" si="2873">HLE48*1.01</f>
        <v>1.7318555094125916E+16</v>
      </c>
      <c r="HLH48" s="363"/>
      <c r="HLI48" s="369">
        <f t="shared" ref="HLI48" si="2874">HLG48*1.01</f>
        <v>1.7491740645067176E+16</v>
      </c>
      <c r="HLJ48" s="363"/>
      <c r="HLK48" s="369">
        <f t="shared" ref="HLK48" si="2875">HLI48*1.01</f>
        <v>1.7666658051517848E+16</v>
      </c>
      <c r="HLL48" s="363"/>
      <c r="HLM48" s="369">
        <f t="shared" ref="HLM48" si="2876">HLK48*1.01</f>
        <v>1.7843324632033026E+16</v>
      </c>
      <c r="HLN48" s="363"/>
      <c r="HLO48" s="369">
        <f t="shared" ref="HLO48" si="2877">HLM48*1.01</f>
        <v>1.8021757878353356E+16</v>
      </c>
      <c r="HLP48" s="363"/>
      <c r="HLQ48" s="369">
        <f t="shared" ref="HLQ48" si="2878">HLO48*1.01</f>
        <v>1.8201975457136888E+16</v>
      </c>
      <c r="HLR48" s="363"/>
      <c r="HLS48" s="369">
        <f t="shared" ref="HLS48" si="2879">HLQ48*1.01</f>
        <v>1.8383995211708256E+16</v>
      </c>
      <c r="HLT48" s="363"/>
      <c r="HLU48" s="369">
        <f t="shared" ref="HLU48" si="2880">HLS48*1.01</f>
        <v>1.856783516382534E+16</v>
      </c>
      <c r="HLV48" s="363"/>
      <c r="HLW48" s="369">
        <f t="shared" ref="HLW48" si="2881">HLU48*1.01</f>
        <v>1.8753513515463592E+16</v>
      </c>
      <c r="HLX48" s="363"/>
      <c r="HLY48" s="369">
        <f t="shared" ref="HLY48" si="2882">HLW48*1.01</f>
        <v>1.8941048650618228E+16</v>
      </c>
      <c r="HLZ48" s="363"/>
      <c r="HMA48" s="369">
        <f t="shared" ref="HMA48" si="2883">HLY48*1.01</f>
        <v>1.9130459137124412E+16</v>
      </c>
      <c r="HMB48" s="363"/>
      <c r="HMC48" s="369">
        <f t="shared" ref="HMC48" si="2884">HMA48*1.01</f>
        <v>1.9321763728495656E+16</v>
      </c>
      <c r="HMD48" s="363"/>
      <c r="HME48" s="369">
        <f t="shared" ref="HME48" si="2885">HMC48*1.01</f>
        <v>1.9514981365780612E+16</v>
      </c>
      <c r="HMF48" s="363"/>
      <c r="HMG48" s="369">
        <f t="shared" ref="HMG48" si="2886">HME48*1.01</f>
        <v>1.971013117943842E+16</v>
      </c>
      <c r="HMH48" s="363"/>
      <c r="HMI48" s="369">
        <f t="shared" ref="HMI48" si="2887">HMG48*1.01</f>
        <v>1.9907232491232804E+16</v>
      </c>
      <c r="HMJ48" s="363"/>
      <c r="HMK48" s="369">
        <f t="shared" ref="HMK48" si="2888">HMI48*1.01</f>
        <v>2.0106304816145132E+16</v>
      </c>
      <c r="HML48" s="363"/>
      <c r="HMM48" s="369">
        <f t="shared" ref="HMM48" si="2889">HMK48*1.01</f>
        <v>2.0307367864306584E+16</v>
      </c>
      <c r="HMN48" s="363"/>
      <c r="HMO48" s="369">
        <f t="shared" ref="HMO48" si="2890">HMM48*1.01</f>
        <v>2.0510441542949652E+16</v>
      </c>
      <c r="HMP48" s="363"/>
      <c r="HMQ48" s="369">
        <f t="shared" ref="HMQ48" si="2891">HMO48*1.01</f>
        <v>2.0715545958379148E+16</v>
      </c>
      <c r="HMR48" s="363"/>
      <c r="HMS48" s="369">
        <f t="shared" ref="HMS48" si="2892">HMQ48*1.01</f>
        <v>2.092270141796294E+16</v>
      </c>
      <c r="HMT48" s="363"/>
      <c r="HMU48" s="369">
        <f t="shared" ref="HMU48" si="2893">HMS48*1.01</f>
        <v>2.1131928432142568E+16</v>
      </c>
      <c r="HMV48" s="363"/>
      <c r="HMW48" s="369">
        <f t="shared" ref="HMW48" si="2894">HMU48*1.01</f>
        <v>2.1343247716463992E+16</v>
      </c>
      <c r="HMX48" s="363"/>
      <c r="HMY48" s="369">
        <f t="shared" ref="HMY48" si="2895">HMW48*1.01</f>
        <v>2.1556680193628632E+16</v>
      </c>
      <c r="HMZ48" s="363"/>
      <c r="HNA48" s="369">
        <f t="shared" ref="HNA48" si="2896">HMY48*1.01</f>
        <v>2.177224699556492E+16</v>
      </c>
      <c r="HNB48" s="363"/>
      <c r="HNC48" s="369">
        <f t="shared" ref="HNC48" si="2897">HNA48*1.01</f>
        <v>2.1989969465520568E+16</v>
      </c>
      <c r="HND48" s="363"/>
      <c r="HNE48" s="369">
        <f t="shared" ref="HNE48" si="2898">HNC48*1.01</f>
        <v>2.2209869160175772E+16</v>
      </c>
      <c r="HNF48" s="363"/>
      <c r="HNG48" s="369">
        <f t="shared" ref="HNG48" si="2899">HNE48*1.01</f>
        <v>2.2431967851777528E+16</v>
      </c>
      <c r="HNH48" s="363"/>
      <c r="HNI48" s="369">
        <f t="shared" ref="HNI48" si="2900">HNG48*1.01</f>
        <v>2.2656287530295304E+16</v>
      </c>
      <c r="HNJ48" s="363"/>
      <c r="HNK48" s="369">
        <f t="shared" ref="HNK48" si="2901">HNI48*1.01</f>
        <v>2.2882850405598256E+16</v>
      </c>
      <c r="HNL48" s="363"/>
      <c r="HNM48" s="369">
        <f t="shared" ref="HNM48" si="2902">HNK48*1.01</f>
        <v>2.311167890965424E+16</v>
      </c>
      <c r="HNN48" s="363"/>
      <c r="HNO48" s="369">
        <f t="shared" ref="HNO48" si="2903">HNM48*1.01</f>
        <v>2.3342795698750784E+16</v>
      </c>
      <c r="HNP48" s="363"/>
      <c r="HNQ48" s="369">
        <f t="shared" ref="HNQ48" si="2904">HNO48*1.01</f>
        <v>2.3576223655738292E+16</v>
      </c>
      <c r="HNR48" s="363"/>
      <c r="HNS48" s="369">
        <f t="shared" ref="HNS48" si="2905">HNQ48*1.01</f>
        <v>2.3811985892295676E+16</v>
      </c>
      <c r="HNT48" s="363"/>
      <c r="HNU48" s="369">
        <f t="shared" ref="HNU48" si="2906">HNS48*1.01</f>
        <v>2.4050105751218632E+16</v>
      </c>
      <c r="HNV48" s="363"/>
      <c r="HNW48" s="369">
        <f t="shared" ref="HNW48" si="2907">HNU48*1.01</f>
        <v>2.429060680873082E+16</v>
      </c>
      <c r="HNX48" s="363"/>
      <c r="HNY48" s="369">
        <f t="shared" ref="HNY48" si="2908">HNW48*1.01</f>
        <v>2.4533512876818128E+16</v>
      </c>
      <c r="HNZ48" s="363"/>
      <c r="HOA48" s="369">
        <f t="shared" ref="HOA48" si="2909">HNY48*1.01</f>
        <v>2.4778848005586308E+16</v>
      </c>
      <c r="HOB48" s="363"/>
      <c r="HOC48" s="369">
        <f t="shared" ref="HOC48" si="2910">HOA48*1.01</f>
        <v>2.5026636485642172E+16</v>
      </c>
      <c r="HOD48" s="363"/>
      <c r="HOE48" s="369">
        <f t="shared" ref="HOE48" si="2911">HOC48*1.01</f>
        <v>2.5276902850498592E+16</v>
      </c>
      <c r="HOF48" s="363"/>
      <c r="HOG48" s="369">
        <f t="shared" ref="HOG48" si="2912">HOE48*1.01</f>
        <v>2.552967187900358E+16</v>
      </c>
      <c r="HOH48" s="363"/>
      <c r="HOI48" s="369">
        <f t="shared" ref="HOI48" si="2913">HOG48*1.01</f>
        <v>2.5784968597793616E+16</v>
      </c>
      <c r="HOJ48" s="363"/>
      <c r="HOK48" s="369">
        <f t="shared" ref="HOK48" si="2914">HOI48*1.01</f>
        <v>2.6042818283771552E+16</v>
      </c>
      <c r="HOL48" s="363"/>
      <c r="HOM48" s="369">
        <f t="shared" ref="HOM48" si="2915">HOK48*1.01</f>
        <v>2.6303246466609268E+16</v>
      </c>
      <c r="HON48" s="363"/>
      <c r="HOO48" s="369">
        <f t="shared" ref="HOO48" si="2916">HOM48*1.01</f>
        <v>2.656627893127536E+16</v>
      </c>
      <c r="HOP48" s="363"/>
      <c r="HOQ48" s="369">
        <f t="shared" ref="HOQ48" si="2917">HOO48*1.01</f>
        <v>2.6831941720588112E+16</v>
      </c>
      <c r="HOR48" s="363"/>
      <c r="HOS48" s="369">
        <f t="shared" ref="HOS48" si="2918">HOQ48*1.01</f>
        <v>2.7100261137793992E+16</v>
      </c>
      <c r="HOT48" s="363"/>
      <c r="HOU48" s="369">
        <f t="shared" ref="HOU48" si="2919">HOS48*1.01</f>
        <v>2.7371263749171932E+16</v>
      </c>
      <c r="HOV48" s="363"/>
      <c r="HOW48" s="369">
        <f t="shared" ref="HOW48" si="2920">HOU48*1.01</f>
        <v>2.7644976386663652E+16</v>
      </c>
      <c r="HOX48" s="363"/>
      <c r="HOY48" s="369">
        <f t="shared" ref="HOY48" si="2921">HOW48*1.01</f>
        <v>2.7921426150530288E+16</v>
      </c>
      <c r="HOZ48" s="363"/>
      <c r="HPA48" s="369">
        <f t="shared" ref="HPA48" si="2922">HOY48*1.01</f>
        <v>2.8200640412035592E+16</v>
      </c>
      <c r="HPB48" s="363"/>
      <c r="HPC48" s="369">
        <f t="shared" ref="HPC48" si="2923">HPA48*1.01</f>
        <v>2.8482646816155948E+16</v>
      </c>
      <c r="HPD48" s="363"/>
      <c r="HPE48" s="369">
        <f t="shared" ref="HPE48" si="2924">HPC48*1.01</f>
        <v>2.8767473284317508E+16</v>
      </c>
      <c r="HPF48" s="363"/>
      <c r="HPG48" s="369">
        <f t="shared" ref="HPG48" si="2925">HPE48*1.01</f>
        <v>2.9055148017160684E+16</v>
      </c>
      <c r="HPH48" s="363"/>
      <c r="HPI48" s="369">
        <f t="shared" ref="HPI48" si="2926">HPG48*1.01</f>
        <v>2.9345699497332292E+16</v>
      </c>
      <c r="HPJ48" s="363"/>
      <c r="HPK48" s="369">
        <f t="shared" ref="HPK48" si="2927">HPI48*1.01</f>
        <v>2.9639156492305616E+16</v>
      </c>
      <c r="HPL48" s="363"/>
      <c r="HPM48" s="369">
        <f t="shared" ref="HPM48" si="2928">HPK48*1.01</f>
        <v>2.9935548057228672E+16</v>
      </c>
      <c r="HPN48" s="363"/>
      <c r="HPO48" s="369">
        <f t="shared" ref="HPO48" si="2929">HPM48*1.01</f>
        <v>3.023490353780096E+16</v>
      </c>
      <c r="HPP48" s="363"/>
      <c r="HPQ48" s="369">
        <f t="shared" ref="HPQ48" si="2930">HPO48*1.01</f>
        <v>3.0537252573178968E+16</v>
      </c>
      <c r="HPR48" s="363"/>
      <c r="HPS48" s="369">
        <f t="shared" ref="HPS48" si="2931">HPQ48*1.01</f>
        <v>3.0842625098910756E+16</v>
      </c>
      <c r="HPT48" s="363"/>
      <c r="HPU48" s="369">
        <f t="shared" ref="HPU48" si="2932">HPS48*1.01</f>
        <v>3.1151051349899864E+16</v>
      </c>
      <c r="HPV48" s="363"/>
      <c r="HPW48" s="369">
        <f t="shared" ref="HPW48" si="2933">HPU48*1.01</f>
        <v>3.1462561863398864E+16</v>
      </c>
      <c r="HPX48" s="363"/>
      <c r="HPY48" s="369">
        <f t="shared" ref="HPY48" si="2934">HPW48*1.01</f>
        <v>3.1777187482032852E+16</v>
      </c>
      <c r="HPZ48" s="363"/>
      <c r="HQA48" s="369">
        <f t="shared" ref="HQA48" si="2935">HPY48*1.01</f>
        <v>3.209495935685318E+16</v>
      </c>
      <c r="HQB48" s="363"/>
      <c r="HQC48" s="369">
        <f t="shared" ref="HQC48" si="2936">HQA48*1.01</f>
        <v>3.2415908950421712E+16</v>
      </c>
      <c r="HQD48" s="363"/>
      <c r="HQE48" s="369">
        <f t="shared" ref="HQE48" si="2937">HQC48*1.01</f>
        <v>3.2740068039925928E+16</v>
      </c>
      <c r="HQF48" s="363"/>
      <c r="HQG48" s="369">
        <f t="shared" ref="HQG48" si="2938">HQE48*1.01</f>
        <v>3.3067468720325188E+16</v>
      </c>
      <c r="HQH48" s="363"/>
      <c r="HQI48" s="369">
        <f t="shared" ref="HQI48" si="2939">HQG48*1.01</f>
        <v>3.339814340752844E+16</v>
      </c>
      <c r="HQJ48" s="363"/>
      <c r="HQK48" s="369">
        <f t="shared" ref="HQK48" si="2940">HQI48*1.01</f>
        <v>3.3732124841603724E+16</v>
      </c>
      <c r="HQL48" s="363"/>
      <c r="HQM48" s="369">
        <f t="shared" ref="HQM48" si="2941">HQK48*1.01</f>
        <v>3.406944609001976E+16</v>
      </c>
      <c r="HQN48" s="363"/>
      <c r="HQO48" s="369">
        <f t="shared" ref="HQO48" si="2942">HQM48*1.01</f>
        <v>3.4410140550919956E+16</v>
      </c>
      <c r="HQP48" s="363"/>
      <c r="HQQ48" s="369">
        <f t="shared" ref="HQQ48" si="2943">HQO48*1.01</f>
        <v>3.4754241956429156E+16</v>
      </c>
      <c r="HQR48" s="363"/>
      <c r="HQS48" s="369">
        <f t="shared" ref="HQS48" si="2944">HQQ48*1.01</f>
        <v>3.5101784375993448E+16</v>
      </c>
      <c r="HQT48" s="363"/>
      <c r="HQU48" s="369">
        <f t="shared" ref="HQU48" si="2945">HQS48*1.01</f>
        <v>3.5452802219753384E+16</v>
      </c>
      <c r="HQV48" s="363"/>
      <c r="HQW48" s="369">
        <f t="shared" ref="HQW48" si="2946">HQU48*1.01</f>
        <v>3.580733024195092E+16</v>
      </c>
      <c r="HQX48" s="363"/>
      <c r="HQY48" s="369">
        <f t="shared" ref="HQY48" si="2947">HQW48*1.01</f>
        <v>3.6165403544370432E+16</v>
      </c>
      <c r="HQZ48" s="363"/>
      <c r="HRA48" s="369">
        <f t="shared" ref="HRA48" si="2948">HQY48*1.01</f>
        <v>3.6527057579814136E+16</v>
      </c>
      <c r="HRB48" s="363"/>
      <c r="HRC48" s="369">
        <f t="shared" ref="HRC48" si="2949">HRA48*1.01</f>
        <v>3.689232815561228E+16</v>
      </c>
      <c r="HRD48" s="363"/>
      <c r="HRE48" s="369">
        <f t="shared" ref="HRE48" si="2950">HRC48*1.01</f>
        <v>3.72612514371684E+16</v>
      </c>
      <c r="HRF48" s="363"/>
      <c r="HRG48" s="369">
        <f t="shared" ref="HRG48" si="2951">HRE48*1.01</f>
        <v>3.7633863951540088E+16</v>
      </c>
      <c r="HRH48" s="363"/>
      <c r="HRI48" s="369">
        <f t="shared" ref="HRI48" si="2952">HRG48*1.01</f>
        <v>3.8010202591055488E+16</v>
      </c>
      <c r="HRJ48" s="363"/>
      <c r="HRK48" s="369">
        <f t="shared" ref="HRK48" si="2953">HRI48*1.01</f>
        <v>3.839030461696604E+16</v>
      </c>
      <c r="HRL48" s="363"/>
      <c r="HRM48" s="369">
        <f t="shared" ref="HRM48" si="2954">HRK48*1.01</f>
        <v>3.8774207663135704E+16</v>
      </c>
      <c r="HRN48" s="363"/>
      <c r="HRO48" s="369">
        <f t="shared" ref="HRO48" si="2955">HRM48*1.01</f>
        <v>3.9161949739767064E+16</v>
      </c>
      <c r="HRP48" s="363"/>
      <c r="HRQ48" s="369">
        <f t="shared" ref="HRQ48" si="2956">HRO48*1.01</f>
        <v>3.9553569237164736E+16</v>
      </c>
      <c r="HRR48" s="363"/>
      <c r="HRS48" s="369">
        <f t="shared" ref="HRS48" si="2957">HRQ48*1.01</f>
        <v>3.9949104929536384E+16</v>
      </c>
      <c r="HRT48" s="363"/>
      <c r="HRU48" s="369">
        <f t="shared" ref="HRU48" si="2958">HRS48*1.01</f>
        <v>4.0348595978831752E+16</v>
      </c>
      <c r="HRV48" s="363"/>
      <c r="HRW48" s="369">
        <f t="shared" ref="HRW48" si="2959">HRU48*1.01</f>
        <v>4.0752081938620072E+16</v>
      </c>
      <c r="HRX48" s="363"/>
      <c r="HRY48" s="369">
        <f t="shared" ref="HRY48" si="2960">HRW48*1.01</f>
        <v>4.1159602758006272E+16</v>
      </c>
      <c r="HRZ48" s="363"/>
      <c r="HSA48" s="369">
        <f t="shared" ref="HSA48" si="2961">HRY48*1.01</f>
        <v>4.1571198785586336E+16</v>
      </c>
      <c r="HSB48" s="363"/>
      <c r="HSC48" s="369">
        <f t="shared" ref="HSC48" si="2962">HSA48*1.01</f>
        <v>4.19869107734422E+16</v>
      </c>
      <c r="HSD48" s="363"/>
      <c r="HSE48" s="369">
        <f t="shared" ref="HSE48" si="2963">HSC48*1.01</f>
        <v>4.2406779881176624E+16</v>
      </c>
      <c r="HSF48" s="363"/>
      <c r="HSG48" s="369">
        <f t="shared" ref="HSG48" si="2964">HSE48*1.01</f>
        <v>4.2830847679988392E+16</v>
      </c>
      <c r="HSH48" s="363"/>
      <c r="HSI48" s="369">
        <f t="shared" ref="HSI48" si="2965">HSG48*1.01</f>
        <v>4.325915615678828E+16</v>
      </c>
      <c r="HSJ48" s="363"/>
      <c r="HSK48" s="369">
        <f t="shared" ref="HSK48" si="2966">HSI48*1.01</f>
        <v>4.369174771835616E+16</v>
      </c>
      <c r="HSL48" s="363"/>
      <c r="HSM48" s="369">
        <f t="shared" ref="HSM48" si="2967">HSK48*1.01</f>
        <v>4.412866519553972E+16</v>
      </c>
      <c r="HSN48" s="363"/>
      <c r="HSO48" s="369">
        <f t="shared" ref="HSO48" si="2968">HSM48*1.01</f>
        <v>4.456995184749512E+16</v>
      </c>
      <c r="HSP48" s="363"/>
      <c r="HSQ48" s="369">
        <f t="shared" ref="HSQ48" si="2969">HSO48*1.01</f>
        <v>4.5015651365970072E+16</v>
      </c>
      <c r="HSR48" s="363"/>
      <c r="HSS48" s="369">
        <f t="shared" ref="HSS48" si="2970">HSQ48*1.01</f>
        <v>4.5465807879629776E+16</v>
      </c>
      <c r="HST48" s="363"/>
      <c r="HSU48" s="369">
        <f t="shared" ref="HSU48" si="2971">HSS48*1.01</f>
        <v>4.5920465958426072E+16</v>
      </c>
      <c r="HSV48" s="363"/>
      <c r="HSW48" s="369">
        <f t="shared" ref="HSW48" si="2972">HSU48*1.01</f>
        <v>4.6379670618010336E+16</v>
      </c>
      <c r="HSX48" s="363"/>
      <c r="HSY48" s="369">
        <f t="shared" ref="HSY48" si="2973">HSW48*1.01</f>
        <v>4.684346732419044E+16</v>
      </c>
      <c r="HSZ48" s="363"/>
      <c r="HTA48" s="369">
        <f t="shared" ref="HTA48" si="2974">HSY48*1.01</f>
        <v>4.7311901997432344E+16</v>
      </c>
      <c r="HTB48" s="363"/>
      <c r="HTC48" s="369">
        <f t="shared" ref="HTC48" si="2975">HTA48*1.01</f>
        <v>4.7785021017406664E+16</v>
      </c>
      <c r="HTD48" s="363"/>
      <c r="HTE48" s="369">
        <f t="shared" ref="HTE48" si="2976">HTC48*1.01</f>
        <v>4.8262871227580728E+16</v>
      </c>
      <c r="HTF48" s="363"/>
      <c r="HTG48" s="369">
        <f t="shared" ref="HTG48" si="2977">HTE48*1.01</f>
        <v>4.8745499939856536E+16</v>
      </c>
      <c r="HTH48" s="363"/>
      <c r="HTI48" s="369">
        <f t="shared" ref="HTI48" si="2978">HTG48*1.01</f>
        <v>4.9232954939255104E+16</v>
      </c>
      <c r="HTJ48" s="363"/>
      <c r="HTK48" s="369">
        <f t="shared" ref="HTK48" si="2979">HTI48*1.01</f>
        <v>4.9725284488647656E+16</v>
      </c>
      <c r="HTL48" s="363"/>
      <c r="HTM48" s="369">
        <f t="shared" ref="HTM48" si="2980">HTK48*1.01</f>
        <v>5.0222537333534136E+16</v>
      </c>
      <c r="HTN48" s="363"/>
      <c r="HTO48" s="369">
        <f t="shared" ref="HTO48" si="2981">HTM48*1.01</f>
        <v>5.072476270686948E+16</v>
      </c>
      <c r="HTP48" s="363"/>
      <c r="HTQ48" s="369">
        <f t="shared" ref="HTQ48" si="2982">HTO48*1.01</f>
        <v>5.1232010333938176E+16</v>
      </c>
      <c r="HTR48" s="363"/>
      <c r="HTS48" s="369">
        <f t="shared" ref="HTS48" si="2983">HTQ48*1.01</f>
        <v>5.174433043727756E+16</v>
      </c>
      <c r="HTT48" s="363"/>
      <c r="HTU48" s="369">
        <f t="shared" ref="HTU48" si="2984">HTS48*1.01</f>
        <v>5.2261773741650336E+16</v>
      </c>
      <c r="HTV48" s="363"/>
      <c r="HTW48" s="369">
        <f t="shared" ref="HTW48" si="2985">HTU48*1.01</f>
        <v>5.278439147906684E+16</v>
      </c>
      <c r="HTX48" s="363"/>
      <c r="HTY48" s="369">
        <f t="shared" ref="HTY48" si="2986">HTW48*1.01</f>
        <v>5.3312235393857512E+16</v>
      </c>
      <c r="HTZ48" s="363"/>
      <c r="HUA48" s="369">
        <f t="shared" ref="HUA48" si="2987">HTY48*1.01</f>
        <v>5.3845357747796088E+16</v>
      </c>
      <c r="HUB48" s="363"/>
      <c r="HUC48" s="369">
        <f t="shared" ref="HUC48" si="2988">HUA48*1.01</f>
        <v>5.4383811325274048E+16</v>
      </c>
      <c r="HUD48" s="363"/>
      <c r="HUE48" s="369">
        <f t="shared" ref="HUE48" si="2989">HUC48*1.01</f>
        <v>5.4927649438526792E+16</v>
      </c>
      <c r="HUF48" s="363"/>
      <c r="HUG48" s="369">
        <f t="shared" ref="HUG48" si="2990">HUE48*1.01</f>
        <v>5.5476925932912064E+16</v>
      </c>
      <c r="HUH48" s="363"/>
      <c r="HUI48" s="369">
        <f t="shared" ref="HUI48" si="2991">HUG48*1.01</f>
        <v>5.6031695192241184E+16</v>
      </c>
      <c r="HUJ48" s="363"/>
      <c r="HUK48" s="369">
        <f t="shared" ref="HUK48" si="2992">HUI48*1.01</f>
        <v>5.65920121441636E+16</v>
      </c>
      <c r="HUL48" s="363"/>
      <c r="HUM48" s="369">
        <f t="shared" ref="HUM48" si="2993">HUK48*1.01</f>
        <v>5.715793226560524E+16</v>
      </c>
      <c r="HUN48" s="363"/>
      <c r="HUO48" s="369">
        <f t="shared" ref="HUO48" si="2994">HUM48*1.01</f>
        <v>5.7729511588261296E+16</v>
      </c>
      <c r="HUP48" s="363"/>
      <c r="HUQ48" s="369">
        <f t="shared" ref="HUQ48" si="2995">HUO48*1.01</f>
        <v>5.8306806704143912E+16</v>
      </c>
      <c r="HUR48" s="363"/>
      <c r="HUS48" s="369">
        <f t="shared" ref="HUS48" si="2996">HUQ48*1.01</f>
        <v>5.8889874771185352E+16</v>
      </c>
      <c r="HUT48" s="363"/>
      <c r="HUU48" s="369">
        <f t="shared" ref="HUU48" si="2997">HUS48*1.01</f>
        <v>5.9478773518897208E+16</v>
      </c>
      <c r="HUV48" s="363"/>
      <c r="HUW48" s="369">
        <f t="shared" ref="HUW48" si="2998">HUU48*1.01</f>
        <v>6.0073561254086184E+16</v>
      </c>
      <c r="HUX48" s="363"/>
      <c r="HUY48" s="369">
        <f t="shared" ref="HUY48" si="2999">HUW48*1.01</f>
        <v>6.0674296866627048E+16</v>
      </c>
      <c r="HUZ48" s="363"/>
      <c r="HVA48" s="369">
        <f t="shared" ref="HVA48" si="3000">HUY48*1.01</f>
        <v>6.128103983529332E+16</v>
      </c>
      <c r="HVB48" s="363"/>
      <c r="HVC48" s="369">
        <f t="shared" ref="HVC48" si="3001">HVA48*1.01</f>
        <v>6.1893850233646256E+16</v>
      </c>
      <c r="HVD48" s="363"/>
      <c r="HVE48" s="369">
        <f t="shared" ref="HVE48" si="3002">HVC48*1.01</f>
        <v>6.251278873598272E+16</v>
      </c>
      <c r="HVF48" s="363"/>
      <c r="HVG48" s="369">
        <f t="shared" ref="HVG48" si="3003">HVE48*1.01</f>
        <v>6.3137916623342544E+16</v>
      </c>
      <c r="HVH48" s="363"/>
      <c r="HVI48" s="369">
        <f t="shared" ref="HVI48" si="3004">HVG48*1.01</f>
        <v>6.3769295789575968E+16</v>
      </c>
      <c r="HVJ48" s="363"/>
      <c r="HVK48" s="369">
        <f t="shared" ref="HVK48" si="3005">HVI48*1.01</f>
        <v>6.4406988747471728E+16</v>
      </c>
      <c r="HVL48" s="363"/>
      <c r="HVM48" s="369">
        <f t="shared" ref="HVM48" si="3006">HVK48*1.01</f>
        <v>6.5051058634946448E+16</v>
      </c>
      <c r="HVN48" s="363"/>
      <c r="HVO48" s="369">
        <f t="shared" ref="HVO48" si="3007">HVM48*1.01</f>
        <v>6.5701569221295912E+16</v>
      </c>
      <c r="HVP48" s="363"/>
      <c r="HVQ48" s="369">
        <f t="shared" ref="HVQ48" si="3008">HVO48*1.01</f>
        <v>6.6358584913508872E+16</v>
      </c>
      <c r="HVR48" s="363"/>
      <c r="HVS48" s="369">
        <f t="shared" ref="HVS48" si="3009">HVQ48*1.01</f>
        <v>6.702217076264396E+16</v>
      </c>
      <c r="HVT48" s="363"/>
      <c r="HVU48" s="369">
        <f t="shared" ref="HVU48" si="3010">HVS48*1.01</f>
        <v>6.76923924702704E+16</v>
      </c>
      <c r="HVV48" s="363"/>
      <c r="HVW48" s="369">
        <f t="shared" ref="HVW48" si="3011">HVU48*1.01</f>
        <v>6.8369316394973104E+16</v>
      </c>
      <c r="HVX48" s="363"/>
      <c r="HVY48" s="369">
        <f t="shared" ref="HVY48" si="3012">HVW48*1.01</f>
        <v>6.9053009558922832E+16</v>
      </c>
      <c r="HVZ48" s="363"/>
      <c r="HWA48" s="369">
        <f t="shared" ref="HWA48" si="3013">HVY48*1.01</f>
        <v>6.9743539654512064E+16</v>
      </c>
      <c r="HWB48" s="363"/>
      <c r="HWC48" s="369">
        <f t="shared" ref="HWC48" si="3014">HWA48*1.01</f>
        <v>7.0440975051057184E+16</v>
      </c>
      <c r="HWD48" s="363"/>
      <c r="HWE48" s="369">
        <f t="shared" ref="HWE48" si="3015">HWC48*1.01</f>
        <v>7.114538480156776E+16</v>
      </c>
      <c r="HWF48" s="363"/>
      <c r="HWG48" s="369">
        <f t="shared" ref="HWG48" si="3016">HWE48*1.01</f>
        <v>7.185683864958344E+16</v>
      </c>
      <c r="HWH48" s="363"/>
      <c r="HWI48" s="369">
        <f t="shared" ref="HWI48" si="3017">HWG48*1.01</f>
        <v>7.257540703607928E+16</v>
      </c>
      <c r="HWJ48" s="363"/>
      <c r="HWK48" s="369">
        <f t="shared" ref="HWK48" si="3018">HWI48*1.01</f>
        <v>7.330116110644008E+16</v>
      </c>
      <c r="HWL48" s="363"/>
      <c r="HWM48" s="369">
        <f t="shared" ref="HWM48" si="3019">HWK48*1.01</f>
        <v>7.403417271750448E+16</v>
      </c>
      <c r="HWN48" s="363"/>
      <c r="HWO48" s="369">
        <f t="shared" ref="HWO48" si="3020">HWM48*1.01</f>
        <v>7.477451444467952E+16</v>
      </c>
      <c r="HWP48" s="363"/>
      <c r="HWQ48" s="369">
        <f t="shared" ref="HWQ48" si="3021">HWO48*1.01</f>
        <v>7.552225958912632E+16</v>
      </c>
      <c r="HWR48" s="363"/>
      <c r="HWS48" s="369">
        <f t="shared" ref="HWS48" si="3022">HWQ48*1.01</f>
        <v>7.6277482185017584E+16</v>
      </c>
      <c r="HWT48" s="363"/>
      <c r="HWU48" s="369">
        <f t="shared" ref="HWU48" si="3023">HWS48*1.01</f>
        <v>7.704025700686776E+16</v>
      </c>
      <c r="HWV48" s="363"/>
      <c r="HWW48" s="369">
        <f t="shared" ref="HWW48" si="3024">HWU48*1.01</f>
        <v>7.7810659576936432E+16</v>
      </c>
      <c r="HWX48" s="363"/>
      <c r="HWY48" s="369">
        <f t="shared" ref="HWY48" si="3025">HWW48*1.01</f>
        <v>7.8588766172705792E+16</v>
      </c>
      <c r="HWZ48" s="363"/>
      <c r="HXA48" s="369">
        <f t="shared" ref="HXA48" si="3026">HWY48*1.01</f>
        <v>7.9374653834432848E+16</v>
      </c>
      <c r="HXB48" s="363"/>
      <c r="HXC48" s="369">
        <f t="shared" ref="HXC48" si="3027">HXA48*1.01</f>
        <v>8.0168400372777184E+16</v>
      </c>
      <c r="HXD48" s="363"/>
      <c r="HXE48" s="369">
        <f t="shared" ref="HXE48" si="3028">HXC48*1.01</f>
        <v>8.097008437650496E+16</v>
      </c>
      <c r="HXF48" s="363"/>
      <c r="HXG48" s="369">
        <f t="shared" ref="HXG48" si="3029">HXE48*1.01</f>
        <v>8.1779785220270016E+16</v>
      </c>
      <c r="HXH48" s="363"/>
      <c r="HXI48" s="369">
        <f t="shared" ref="HXI48" si="3030">HXG48*1.01</f>
        <v>8.259758307247272E+16</v>
      </c>
      <c r="HXJ48" s="363"/>
      <c r="HXK48" s="369">
        <f t="shared" ref="HXK48" si="3031">HXI48*1.01</f>
        <v>8.342355890319744E+16</v>
      </c>
      <c r="HXL48" s="363"/>
      <c r="HXM48" s="369">
        <f t="shared" ref="HXM48" si="3032">HXK48*1.01</f>
        <v>8.4257794492229408E+16</v>
      </c>
      <c r="HXN48" s="363"/>
      <c r="HXO48" s="369">
        <f t="shared" ref="HXO48" si="3033">HXM48*1.01</f>
        <v>8.5100372437151696E+16</v>
      </c>
      <c r="HXP48" s="363"/>
      <c r="HXQ48" s="369">
        <f t="shared" ref="HXQ48" si="3034">HXO48*1.01</f>
        <v>8.5951376161523216E+16</v>
      </c>
      <c r="HXR48" s="363"/>
      <c r="HXS48" s="369">
        <f t="shared" ref="HXS48" si="3035">HXQ48*1.01</f>
        <v>8.6810889923138448E+16</v>
      </c>
      <c r="HXT48" s="363"/>
      <c r="HXU48" s="369">
        <f t="shared" ref="HXU48" si="3036">HXS48*1.01</f>
        <v>8.767899882236984E+16</v>
      </c>
      <c r="HXV48" s="363"/>
      <c r="HXW48" s="369">
        <f t="shared" ref="HXW48" si="3037">HXU48*1.01</f>
        <v>8.8555788810593536E+16</v>
      </c>
      <c r="HXX48" s="363"/>
      <c r="HXY48" s="369">
        <f t="shared" ref="HXY48" si="3038">HXW48*1.01</f>
        <v>8.9441346698699472E+16</v>
      </c>
      <c r="HXZ48" s="363"/>
      <c r="HYA48" s="369">
        <f t="shared" ref="HYA48" si="3039">HXY48*1.01</f>
        <v>9.0335760165686464E+16</v>
      </c>
      <c r="HYB48" s="363"/>
      <c r="HYC48" s="369">
        <f t="shared" ref="HYC48" si="3040">HYA48*1.01</f>
        <v>9.1239117767343328E+16</v>
      </c>
      <c r="HYD48" s="363"/>
      <c r="HYE48" s="369">
        <f t="shared" ref="HYE48" si="3041">HYC48*1.01</f>
        <v>9.2151508945016768E+16</v>
      </c>
      <c r="HYF48" s="363"/>
      <c r="HYG48" s="369">
        <f t="shared" ref="HYG48" si="3042">HYE48*1.01</f>
        <v>9.3073024034466944E+16</v>
      </c>
      <c r="HYH48" s="363"/>
      <c r="HYI48" s="369">
        <f t="shared" ref="HYI48" si="3043">HYG48*1.01</f>
        <v>9.4003754274811616E+16</v>
      </c>
      <c r="HYJ48" s="363"/>
      <c r="HYK48" s="369">
        <f t="shared" ref="HYK48" si="3044">HYI48*1.01</f>
        <v>9.4943791817559728E+16</v>
      </c>
      <c r="HYL48" s="363"/>
      <c r="HYM48" s="369">
        <f t="shared" ref="HYM48" si="3045">HYK48*1.01</f>
        <v>9.5893229735735328E+16</v>
      </c>
      <c r="HYN48" s="363"/>
      <c r="HYO48" s="369">
        <f t="shared" ref="HYO48" si="3046">HYM48*1.01</f>
        <v>9.6852162033092688E+16</v>
      </c>
      <c r="HYP48" s="363"/>
      <c r="HYQ48" s="369">
        <f t="shared" ref="HYQ48" si="3047">HYO48*1.01</f>
        <v>9.7820683653423616E+16</v>
      </c>
      <c r="HYR48" s="363"/>
      <c r="HYS48" s="369">
        <f t="shared" ref="HYS48" si="3048">HYQ48*1.01</f>
        <v>9.8798890489957856E+16</v>
      </c>
      <c r="HYT48" s="363"/>
      <c r="HYU48" s="369">
        <f t="shared" ref="HYU48" si="3049">HYS48*1.01</f>
        <v>9.978687939485744E+16</v>
      </c>
      <c r="HYV48" s="363"/>
      <c r="HYW48" s="369">
        <f t="shared" ref="HYW48" si="3050">HYU48*1.01</f>
        <v>1.0078474818880602E+17</v>
      </c>
      <c r="HYX48" s="363"/>
      <c r="HYY48" s="369">
        <f t="shared" ref="HYY48" si="3051">HYW48*1.01</f>
        <v>1.0179259567069408E+17</v>
      </c>
      <c r="HYZ48" s="363"/>
      <c r="HZA48" s="369">
        <f t="shared" ref="HZA48" si="3052">HYY48*1.01</f>
        <v>1.0281052162740102E+17</v>
      </c>
      <c r="HZB48" s="363"/>
      <c r="HZC48" s="369">
        <f t="shared" ref="HZC48" si="3053">HZA48*1.01</f>
        <v>1.0383862684367504E+17</v>
      </c>
      <c r="HZD48" s="363"/>
      <c r="HZE48" s="369">
        <f t="shared" ref="HZE48" si="3054">HZC48*1.01</f>
        <v>1.0487701311211179E+17</v>
      </c>
      <c r="HZF48" s="363"/>
      <c r="HZG48" s="369">
        <f t="shared" ref="HZG48" si="3055">HZE48*1.01</f>
        <v>1.0592578324323291E+17</v>
      </c>
      <c r="HZH48" s="363"/>
      <c r="HZI48" s="369">
        <f t="shared" ref="HZI48" si="3056">HZG48*1.01</f>
        <v>1.0698504107566525E+17</v>
      </c>
      <c r="HZJ48" s="363"/>
      <c r="HZK48" s="369">
        <f t="shared" ref="HZK48" si="3057">HZI48*1.01</f>
        <v>1.080548914864219E+17</v>
      </c>
      <c r="HZL48" s="363"/>
      <c r="HZM48" s="369">
        <f t="shared" ref="HZM48" si="3058">HZK48*1.01</f>
        <v>1.0913544040128613E+17</v>
      </c>
      <c r="HZN48" s="363"/>
      <c r="HZO48" s="369">
        <f t="shared" ref="HZO48" si="3059">HZM48*1.01</f>
        <v>1.1022679480529899E+17</v>
      </c>
      <c r="HZP48" s="363"/>
      <c r="HZQ48" s="369">
        <f t="shared" ref="HZQ48" si="3060">HZO48*1.01</f>
        <v>1.1132906275335198E+17</v>
      </c>
      <c r="HZR48" s="363"/>
      <c r="HZS48" s="369">
        <f t="shared" ref="HZS48" si="3061">HZQ48*1.01</f>
        <v>1.124423533808855E+17</v>
      </c>
      <c r="HZT48" s="363"/>
      <c r="HZU48" s="369">
        <f t="shared" ref="HZU48" si="3062">HZS48*1.01</f>
        <v>1.1356677691469437E+17</v>
      </c>
      <c r="HZV48" s="363"/>
      <c r="HZW48" s="369">
        <f t="shared" ref="HZW48" si="3063">HZU48*1.01</f>
        <v>1.1470244468384131E+17</v>
      </c>
      <c r="HZX48" s="363"/>
      <c r="HZY48" s="369">
        <f t="shared" ref="HZY48" si="3064">HZW48*1.01</f>
        <v>1.1584946913067973E+17</v>
      </c>
      <c r="HZZ48" s="363"/>
      <c r="IAA48" s="369">
        <f t="shared" ref="IAA48" si="3065">HZY48*1.01</f>
        <v>1.1700796382198653E+17</v>
      </c>
      <c r="IAB48" s="363"/>
      <c r="IAC48" s="369">
        <f t="shared" ref="IAC48" si="3066">IAA48*1.01</f>
        <v>1.181780434602064E+17</v>
      </c>
      <c r="IAD48" s="363"/>
      <c r="IAE48" s="369">
        <f t="shared" ref="IAE48" si="3067">IAC48*1.01</f>
        <v>1.1935982389480846E+17</v>
      </c>
      <c r="IAF48" s="363"/>
      <c r="IAG48" s="369">
        <f t="shared" ref="IAG48" si="3068">IAE48*1.01</f>
        <v>1.2055342213375654E+17</v>
      </c>
      <c r="IAH48" s="363"/>
      <c r="IAI48" s="369">
        <f t="shared" ref="IAI48" si="3069">IAG48*1.01</f>
        <v>1.2175895635509411E+17</v>
      </c>
      <c r="IAJ48" s="363"/>
      <c r="IAK48" s="369">
        <f t="shared" ref="IAK48" si="3070">IAI48*1.01</f>
        <v>1.2297654591864506E+17</v>
      </c>
      <c r="IAL48" s="363"/>
      <c r="IAM48" s="369">
        <f t="shared" ref="IAM48" si="3071">IAK48*1.01</f>
        <v>1.242063113778315E+17</v>
      </c>
      <c r="IAN48" s="363"/>
      <c r="IAO48" s="369">
        <f t="shared" ref="IAO48" si="3072">IAM48*1.01</f>
        <v>1.2544837449160982E+17</v>
      </c>
      <c r="IAP48" s="363"/>
      <c r="IAQ48" s="369">
        <f t="shared" ref="IAQ48" si="3073">IAO48*1.01</f>
        <v>1.2670285823652592E+17</v>
      </c>
      <c r="IAR48" s="363"/>
      <c r="IAS48" s="369">
        <f t="shared" ref="IAS48" si="3074">IAQ48*1.01</f>
        <v>1.2796988681889118E+17</v>
      </c>
      <c r="IAT48" s="363"/>
      <c r="IAU48" s="369">
        <f t="shared" ref="IAU48" si="3075">IAS48*1.01</f>
        <v>1.292495856870801E+17</v>
      </c>
      <c r="IAV48" s="363"/>
      <c r="IAW48" s="369">
        <f t="shared" ref="IAW48" si="3076">IAU48*1.01</f>
        <v>1.305420815439509E+17</v>
      </c>
      <c r="IAX48" s="363"/>
      <c r="IAY48" s="369">
        <f t="shared" ref="IAY48" si="3077">IAW48*1.01</f>
        <v>1.318475023593904E+17</v>
      </c>
      <c r="IAZ48" s="363"/>
      <c r="IBA48" s="369">
        <f t="shared" ref="IBA48" si="3078">IAY48*1.01</f>
        <v>1.331659773829843E+17</v>
      </c>
      <c r="IBB48" s="363"/>
      <c r="IBC48" s="369">
        <f t="shared" ref="IBC48" si="3079">IBA48*1.01</f>
        <v>1.3449763715681414E+17</v>
      </c>
      <c r="IBD48" s="363"/>
      <c r="IBE48" s="369">
        <f t="shared" ref="IBE48" si="3080">IBC48*1.01</f>
        <v>1.3584261352838229E+17</v>
      </c>
      <c r="IBF48" s="363"/>
      <c r="IBG48" s="369">
        <f t="shared" ref="IBG48" si="3081">IBE48*1.01</f>
        <v>1.3720103966366611E+17</v>
      </c>
      <c r="IBH48" s="363"/>
      <c r="IBI48" s="369">
        <f t="shared" ref="IBI48" si="3082">IBG48*1.01</f>
        <v>1.3857305006030277E+17</v>
      </c>
      <c r="IBJ48" s="363"/>
      <c r="IBK48" s="369">
        <f t="shared" ref="IBK48" si="3083">IBI48*1.01</f>
        <v>1.3995878056090579E+17</v>
      </c>
      <c r="IBL48" s="363"/>
      <c r="IBM48" s="369">
        <f t="shared" ref="IBM48" si="3084">IBK48*1.01</f>
        <v>1.4135836836651485E+17</v>
      </c>
      <c r="IBN48" s="363"/>
      <c r="IBO48" s="369">
        <f t="shared" ref="IBO48" si="3085">IBM48*1.01</f>
        <v>1.4277195205018E+17</v>
      </c>
      <c r="IBP48" s="363"/>
      <c r="IBQ48" s="369">
        <f t="shared" ref="IBQ48" si="3086">IBO48*1.01</f>
        <v>1.4419967157068179E+17</v>
      </c>
      <c r="IBR48" s="363"/>
      <c r="IBS48" s="369">
        <f t="shared" ref="IBS48" si="3087">IBQ48*1.01</f>
        <v>1.4564166828638861E+17</v>
      </c>
      <c r="IBT48" s="363"/>
      <c r="IBU48" s="369">
        <f t="shared" ref="IBU48" si="3088">IBS48*1.01</f>
        <v>1.4709808496925248E+17</v>
      </c>
      <c r="IBV48" s="363"/>
      <c r="IBW48" s="369">
        <f t="shared" ref="IBW48" si="3089">IBU48*1.01</f>
        <v>1.4856906581894499E+17</v>
      </c>
      <c r="IBX48" s="363"/>
      <c r="IBY48" s="369">
        <f t="shared" ref="IBY48" si="3090">IBW48*1.01</f>
        <v>1.5005475647713443E+17</v>
      </c>
      <c r="IBZ48" s="363"/>
      <c r="ICA48" s="369">
        <f t="shared" ref="ICA48" si="3091">IBY48*1.01</f>
        <v>1.5155530404190579E+17</v>
      </c>
      <c r="ICB48" s="363"/>
      <c r="ICC48" s="369">
        <f t="shared" ref="ICC48" si="3092">ICA48*1.01</f>
        <v>1.5307085708232486E+17</v>
      </c>
      <c r="ICD48" s="363"/>
      <c r="ICE48" s="369">
        <f t="shared" ref="ICE48" si="3093">ICC48*1.01</f>
        <v>1.5460156565314813E+17</v>
      </c>
      <c r="ICF48" s="363"/>
      <c r="ICG48" s="369">
        <f t="shared" ref="ICG48" si="3094">ICE48*1.01</f>
        <v>1.5614758130967962E+17</v>
      </c>
      <c r="ICH48" s="363"/>
      <c r="ICI48" s="369">
        <f t="shared" ref="ICI48" si="3095">ICG48*1.01</f>
        <v>1.5770905712277642E+17</v>
      </c>
      <c r="ICJ48" s="363"/>
      <c r="ICK48" s="369">
        <f t="shared" ref="ICK48" si="3096">ICI48*1.01</f>
        <v>1.5928614769400419E+17</v>
      </c>
      <c r="ICL48" s="363"/>
      <c r="ICM48" s="369">
        <f t="shared" ref="ICM48" si="3097">ICK48*1.01</f>
        <v>1.6087900917094422E+17</v>
      </c>
      <c r="ICN48" s="363"/>
      <c r="ICO48" s="369">
        <f t="shared" ref="ICO48" si="3098">ICM48*1.01</f>
        <v>1.6248779926265366E+17</v>
      </c>
      <c r="ICP48" s="363"/>
      <c r="ICQ48" s="369">
        <f t="shared" ref="ICQ48" si="3099">ICO48*1.01</f>
        <v>1.6411267725528019E+17</v>
      </c>
      <c r="ICR48" s="363"/>
      <c r="ICS48" s="369">
        <f t="shared" ref="ICS48" si="3100">ICQ48*1.01</f>
        <v>1.6575380402783299E+17</v>
      </c>
      <c r="ICT48" s="363"/>
      <c r="ICU48" s="369">
        <f t="shared" ref="ICU48" si="3101">ICS48*1.01</f>
        <v>1.6741134206811133E+17</v>
      </c>
      <c r="ICV48" s="363"/>
      <c r="ICW48" s="369">
        <f t="shared" ref="ICW48" si="3102">ICU48*1.01</f>
        <v>1.6908545548879245E+17</v>
      </c>
      <c r="ICX48" s="363"/>
      <c r="ICY48" s="369">
        <f t="shared" ref="ICY48" si="3103">ICW48*1.01</f>
        <v>1.7077631004368038E+17</v>
      </c>
      <c r="ICZ48" s="363"/>
      <c r="IDA48" s="369">
        <f t="shared" ref="IDA48" si="3104">ICY48*1.01</f>
        <v>1.7248407314411718E+17</v>
      </c>
      <c r="IDB48" s="363"/>
      <c r="IDC48" s="369">
        <f t="shared" ref="IDC48" si="3105">IDA48*1.01</f>
        <v>1.7420891387555837E+17</v>
      </c>
      <c r="IDD48" s="363"/>
      <c r="IDE48" s="369">
        <f t="shared" ref="IDE48" si="3106">IDC48*1.01</f>
        <v>1.7595100301431395E+17</v>
      </c>
      <c r="IDF48" s="363"/>
      <c r="IDG48" s="369">
        <f t="shared" ref="IDG48" si="3107">IDE48*1.01</f>
        <v>1.7771051304445709E+17</v>
      </c>
      <c r="IDH48" s="363"/>
      <c r="IDI48" s="369">
        <f t="shared" ref="IDI48" si="3108">IDG48*1.01</f>
        <v>1.7948761817490166E+17</v>
      </c>
      <c r="IDJ48" s="363"/>
      <c r="IDK48" s="369">
        <f t="shared" ref="IDK48" si="3109">IDI48*1.01</f>
        <v>1.8128249435665069E+17</v>
      </c>
      <c r="IDL48" s="363"/>
      <c r="IDM48" s="369">
        <f t="shared" ref="IDM48" si="3110">IDK48*1.01</f>
        <v>1.8309531930021718E+17</v>
      </c>
      <c r="IDN48" s="363"/>
      <c r="IDO48" s="369">
        <f t="shared" ref="IDO48" si="3111">IDM48*1.01</f>
        <v>1.8492627249321936E+17</v>
      </c>
      <c r="IDP48" s="363"/>
      <c r="IDQ48" s="369">
        <f t="shared" ref="IDQ48" si="3112">IDO48*1.01</f>
        <v>1.8677553521815155E+17</v>
      </c>
      <c r="IDR48" s="363"/>
      <c r="IDS48" s="369">
        <f t="shared" ref="IDS48" si="3113">IDQ48*1.01</f>
        <v>1.8864329057033306E+17</v>
      </c>
      <c r="IDT48" s="363"/>
      <c r="IDU48" s="369">
        <f t="shared" ref="IDU48" si="3114">IDS48*1.01</f>
        <v>1.9052972347603638E+17</v>
      </c>
      <c r="IDV48" s="363"/>
      <c r="IDW48" s="369">
        <f t="shared" ref="IDW48" si="3115">IDU48*1.01</f>
        <v>1.9243502071079674E+17</v>
      </c>
      <c r="IDX48" s="363"/>
      <c r="IDY48" s="369">
        <f t="shared" ref="IDY48" si="3116">IDW48*1.01</f>
        <v>1.943593709179047E+17</v>
      </c>
      <c r="IDZ48" s="363"/>
      <c r="IEA48" s="369">
        <f t="shared" ref="IEA48" si="3117">IDY48*1.01</f>
        <v>1.9630296462708374E+17</v>
      </c>
      <c r="IEB48" s="363"/>
      <c r="IEC48" s="369">
        <f t="shared" ref="IEC48" si="3118">IEA48*1.01</f>
        <v>1.9826599427335459E+17</v>
      </c>
      <c r="IED48" s="363"/>
      <c r="IEE48" s="369">
        <f t="shared" ref="IEE48" si="3119">IEC48*1.01</f>
        <v>2.0024865421608813E+17</v>
      </c>
      <c r="IEF48" s="363"/>
      <c r="IEG48" s="369">
        <f t="shared" ref="IEG48" si="3120">IEE48*1.01</f>
        <v>2.0225114075824902E+17</v>
      </c>
      <c r="IEH48" s="363"/>
      <c r="IEI48" s="369">
        <f t="shared" ref="IEI48" si="3121">IEG48*1.01</f>
        <v>2.0427365216583152E+17</v>
      </c>
      <c r="IEJ48" s="363"/>
      <c r="IEK48" s="369">
        <f t="shared" ref="IEK48" si="3122">IEI48*1.01</f>
        <v>2.0631638868748982E+17</v>
      </c>
      <c r="IEL48" s="363"/>
      <c r="IEM48" s="369">
        <f t="shared" ref="IEM48" si="3123">IEK48*1.01</f>
        <v>2.0837955257436474E+17</v>
      </c>
      <c r="IEN48" s="363"/>
      <c r="IEO48" s="369">
        <f t="shared" ref="IEO48" si="3124">IEM48*1.01</f>
        <v>2.1046334810010838E+17</v>
      </c>
      <c r="IEP48" s="363"/>
      <c r="IEQ48" s="369">
        <f t="shared" ref="IEQ48" si="3125">IEO48*1.01</f>
        <v>2.1256798158110947E+17</v>
      </c>
      <c r="IER48" s="363"/>
      <c r="IES48" s="369">
        <f t="shared" ref="IES48" si="3126">IEQ48*1.01</f>
        <v>2.1469366139692058E+17</v>
      </c>
      <c r="IET48" s="363"/>
      <c r="IEU48" s="369">
        <f t="shared" ref="IEU48" si="3127">IES48*1.01</f>
        <v>2.1684059801088979E+17</v>
      </c>
      <c r="IEV48" s="363"/>
      <c r="IEW48" s="369">
        <f t="shared" ref="IEW48" si="3128">IEU48*1.01</f>
        <v>2.1900900399099869E+17</v>
      </c>
      <c r="IEX48" s="363"/>
      <c r="IEY48" s="369">
        <f t="shared" ref="IEY48" si="3129">IEW48*1.01</f>
        <v>2.2119909403090867E+17</v>
      </c>
      <c r="IEZ48" s="363"/>
      <c r="IFA48" s="369">
        <f t="shared" ref="IFA48" si="3130">IEY48*1.01</f>
        <v>2.2341108497121776E+17</v>
      </c>
      <c r="IFB48" s="363"/>
      <c r="IFC48" s="369">
        <f t="shared" ref="IFC48" si="3131">IFA48*1.01</f>
        <v>2.2564519582092995E+17</v>
      </c>
      <c r="IFD48" s="363"/>
      <c r="IFE48" s="369">
        <f t="shared" ref="IFE48" si="3132">IFC48*1.01</f>
        <v>2.2790164777913926E+17</v>
      </c>
      <c r="IFF48" s="363"/>
      <c r="IFG48" s="369">
        <f t="shared" ref="IFG48" si="3133">IFE48*1.01</f>
        <v>2.3018066425693066E+17</v>
      </c>
      <c r="IFH48" s="363"/>
      <c r="IFI48" s="369">
        <f t="shared" ref="IFI48" si="3134">IFG48*1.01</f>
        <v>2.3248247089949997E+17</v>
      </c>
      <c r="IFJ48" s="363"/>
      <c r="IFK48" s="369">
        <f t="shared" ref="IFK48" si="3135">IFI48*1.01</f>
        <v>2.3480729560849498E+17</v>
      </c>
      <c r="IFL48" s="363"/>
      <c r="IFM48" s="369">
        <f t="shared" ref="IFM48" si="3136">IFK48*1.01</f>
        <v>2.3715536856457994E+17</v>
      </c>
      <c r="IFN48" s="363"/>
      <c r="IFO48" s="369">
        <f t="shared" ref="IFO48" si="3137">IFM48*1.01</f>
        <v>2.3952692225022573E+17</v>
      </c>
      <c r="IFP48" s="363"/>
      <c r="IFQ48" s="369">
        <f t="shared" ref="IFQ48" si="3138">IFO48*1.01</f>
        <v>2.41922191472728E+17</v>
      </c>
      <c r="IFR48" s="363"/>
      <c r="IFS48" s="369">
        <f t="shared" ref="IFS48" si="3139">IFQ48*1.01</f>
        <v>2.443414133874553E+17</v>
      </c>
      <c r="IFT48" s="363"/>
      <c r="IFU48" s="369">
        <f t="shared" ref="IFU48" si="3140">IFS48*1.01</f>
        <v>2.4678482752132986E+17</v>
      </c>
      <c r="IFV48" s="363"/>
      <c r="IFW48" s="369">
        <f t="shared" ref="IFW48" si="3141">IFU48*1.01</f>
        <v>2.4925267579654317E+17</v>
      </c>
      <c r="IFX48" s="363"/>
      <c r="IFY48" s="369">
        <f t="shared" ref="IFY48" si="3142">IFW48*1.01</f>
        <v>2.5174520255450861E+17</v>
      </c>
      <c r="IFZ48" s="363"/>
      <c r="IGA48" s="369">
        <f t="shared" ref="IGA48" si="3143">IFY48*1.01</f>
        <v>2.542626545800537E+17</v>
      </c>
      <c r="IGB48" s="363"/>
      <c r="IGC48" s="369">
        <f t="shared" ref="IGC48" si="3144">IGA48*1.01</f>
        <v>2.5680528112585424E+17</v>
      </c>
      <c r="IGD48" s="363"/>
      <c r="IGE48" s="369">
        <f t="shared" ref="IGE48" si="3145">IGC48*1.01</f>
        <v>2.593733339371128E+17</v>
      </c>
      <c r="IGF48" s="363"/>
      <c r="IGG48" s="369">
        <f t="shared" ref="IGG48" si="3146">IGE48*1.01</f>
        <v>2.6196706727648394E+17</v>
      </c>
      <c r="IGH48" s="363"/>
      <c r="IGI48" s="369">
        <f t="shared" ref="IGI48" si="3147">IGG48*1.01</f>
        <v>2.6458673794924877E+17</v>
      </c>
      <c r="IGJ48" s="363"/>
      <c r="IGK48" s="369">
        <f t="shared" ref="IGK48" si="3148">IGI48*1.01</f>
        <v>2.6723260532874125E+17</v>
      </c>
      <c r="IGL48" s="363"/>
      <c r="IGM48" s="369">
        <f t="shared" ref="IGM48" si="3149">IGK48*1.01</f>
        <v>2.6990493138202867E+17</v>
      </c>
      <c r="IGN48" s="363"/>
      <c r="IGO48" s="369">
        <f t="shared" ref="IGO48" si="3150">IGM48*1.01</f>
        <v>2.7260398069584896E+17</v>
      </c>
      <c r="IGP48" s="363"/>
      <c r="IGQ48" s="369">
        <f t="shared" ref="IGQ48" si="3151">IGO48*1.01</f>
        <v>2.7533002050280746E+17</v>
      </c>
      <c r="IGR48" s="363"/>
      <c r="IGS48" s="369">
        <f t="shared" ref="IGS48" si="3152">IGQ48*1.01</f>
        <v>2.7808332070783552E+17</v>
      </c>
      <c r="IGT48" s="363"/>
      <c r="IGU48" s="369">
        <f t="shared" ref="IGU48" si="3153">IGS48*1.01</f>
        <v>2.8086415391491389E+17</v>
      </c>
      <c r="IGV48" s="363"/>
      <c r="IGW48" s="369">
        <f t="shared" ref="IGW48" si="3154">IGU48*1.01</f>
        <v>2.8367279545406304E+17</v>
      </c>
      <c r="IGX48" s="363"/>
      <c r="IGY48" s="369">
        <f t="shared" ref="IGY48" si="3155">IGW48*1.01</f>
        <v>2.8650952340860368E+17</v>
      </c>
      <c r="IGZ48" s="363"/>
      <c r="IHA48" s="369">
        <f t="shared" ref="IHA48" si="3156">IGY48*1.01</f>
        <v>2.8937461864268973E+17</v>
      </c>
      <c r="IHB48" s="363"/>
      <c r="IHC48" s="369">
        <f t="shared" ref="IHC48" si="3157">IHA48*1.01</f>
        <v>2.9226836482911661E+17</v>
      </c>
      <c r="IHD48" s="363"/>
      <c r="IHE48" s="369">
        <f t="shared" ref="IHE48" si="3158">IHC48*1.01</f>
        <v>2.9519104847740781E+17</v>
      </c>
      <c r="IHF48" s="363"/>
      <c r="IHG48" s="369">
        <f t="shared" ref="IHG48" si="3159">IHE48*1.01</f>
        <v>2.9814295896218189E+17</v>
      </c>
      <c r="IHH48" s="363"/>
      <c r="IHI48" s="369">
        <f t="shared" ref="IHI48" si="3160">IHG48*1.01</f>
        <v>3.0112438855180371E+17</v>
      </c>
      <c r="IHJ48" s="363"/>
      <c r="IHK48" s="369">
        <f t="shared" ref="IHK48" si="3161">IHI48*1.01</f>
        <v>3.0413563243732173E+17</v>
      </c>
      <c r="IHL48" s="363"/>
      <c r="IHM48" s="369">
        <f t="shared" ref="IHM48" si="3162">IHK48*1.01</f>
        <v>3.0717698876169498E+17</v>
      </c>
      <c r="IHN48" s="363"/>
      <c r="IHO48" s="369">
        <f t="shared" ref="IHO48" si="3163">IHM48*1.01</f>
        <v>3.1024875864931194E+17</v>
      </c>
      <c r="IHP48" s="363"/>
      <c r="IHQ48" s="369">
        <f t="shared" ref="IHQ48" si="3164">IHO48*1.01</f>
        <v>3.1335124623580506E+17</v>
      </c>
      <c r="IHR48" s="363"/>
      <c r="IHS48" s="369">
        <f t="shared" ref="IHS48" si="3165">IHQ48*1.01</f>
        <v>3.1648475869816314E+17</v>
      </c>
      <c r="IHT48" s="363"/>
      <c r="IHU48" s="369">
        <f t="shared" ref="IHU48" si="3166">IHS48*1.01</f>
        <v>3.1964960628514477E+17</v>
      </c>
      <c r="IHV48" s="363"/>
      <c r="IHW48" s="369">
        <f t="shared" ref="IHW48" si="3167">IHU48*1.01</f>
        <v>3.2284610234799622E+17</v>
      </c>
      <c r="IHX48" s="363"/>
      <c r="IHY48" s="369">
        <f t="shared" ref="IHY48" si="3168">IHW48*1.01</f>
        <v>3.2607456337147616E+17</v>
      </c>
      <c r="IHZ48" s="363"/>
      <c r="IIA48" s="369">
        <f t="shared" ref="IIA48" si="3169">IHY48*1.01</f>
        <v>3.2933530900519091E+17</v>
      </c>
      <c r="IIB48" s="363"/>
      <c r="IIC48" s="369">
        <f t="shared" ref="IIC48" si="3170">IIA48*1.01</f>
        <v>3.3262866209524282E+17</v>
      </c>
      <c r="IID48" s="363"/>
      <c r="IIE48" s="369">
        <f t="shared" ref="IIE48" si="3171">IIC48*1.01</f>
        <v>3.3595494871619526E+17</v>
      </c>
      <c r="IIF48" s="363"/>
      <c r="IIG48" s="369">
        <f t="shared" ref="IIG48" si="3172">IIE48*1.01</f>
        <v>3.3931449820335725E+17</v>
      </c>
      <c r="IIH48" s="363"/>
      <c r="III48" s="369">
        <f t="shared" ref="III48" si="3173">IIG48*1.01</f>
        <v>3.4270764318539085E+17</v>
      </c>
      <c r="IIJ48" s="363"/>
      <c r="IIK48" s="369">
        <f t="shared" ref="IIK48" si="3174">III48*1.01</f>
        <v>3.4613471961724474E+17</v>
      </c>
      <c r="IIL48" s="363"/>
      <c r="IIM48" s="369">
        <f t="shared" ref="IIM48" si="3175">IIK48*1.01</f>
        <v>3.4959606681341722E+17</v>
      </c>
      <c r="IIN48" s="363"/>
      <c r="IIO48" s="369">
        <f t="shared" ref="IIO48" si="3176">IIM48*1.01</f>
        <v>3.5309202748155136E+17</v>
      </c>
      <c r="IIP48" s="363"/>
      <c r="IIQ48" s="369">
        <f t="shared" ref="IIQ48" si="3177">IIO48*1.01</f>
        <v>3.5662294775636685E+17</v>
      </c>
      <c r="IIR48" s="363"/>
      <c r="IIS48" s="369">
        <f t="shared" ref="IIS48" si="3178">IIQ48*1.01</f>
        <v>3.601891772339305E+17</v>
      </c>
      <c r="IIT48" s="363"/>
      <c r="IIU48" s="369">
        <f t="shared" ref="IIU48" si="3179">IIS48*1.01</f>
        <v>3.6379106900626982E+17</v>
      </c>
      <c r="IIV48" s="363"/>
      <c r="IIW48" s="369">
        <f t="shared" ref="IIW48" si="3180">IIU48*1.01</f>
        <v>3.6742897969633254E+17</v>
      </c>
      <c r="IIX48" s="363"/>
      <c r="IIY48" s="369">
        <f t="shared" ref="IIY48" si="3181">IIW48*1.01</f>
        <v>3.7110326949329587E+17</v>
      </c>
      <c r="IIZ48" s="363"/>
      <c r="IJA48" s="369">
        <f t="shared" ref="IJA48" si="3182">IIY48*1.01</f>
        <v>3.7481430218822886E+17</v>
      </c>
      <c r="IJB48" s="363"/>
      <c r="IJC48" s="369">
        <f t="shared" ref="IJC48" si="3183">IJA48*1.01</f>
        <v>3.7856244521011117E+17</v>
      </c>
      <c r="IJD48" s="363"/>
      <c r="IJE48" s="369">
        <f t="shared" ref="IJE48" si="3184">IJC48*1.01</f>
        <v>3.8234806966221229E+17</v>
      </c>
      <c r="IJF48" s="363"/>
      <c r="IJG48" s="369">
        <f t="shared" ref="IJG48" si="3185">IJE48*1.01</f>
        <v>3.8617155035883443E+17</v>
      </c>
      <c r="IJH48" s="363"/>
      <c r="IJI48" s="369">
        <f t="shared" ref="IJI48" si="3186">IJG48*1.01</f>
        <v>3.9003326586242278E+17</v>
      </c>
      <c r="IJJ48" s="363"/>
      <c r="IJK48" s="369">
        <f t="shared" ref="IJK48" si="3187">IJI48*1.01</f>
        <v>3.9393359852104704E+17</v>
      </c>
      <c r="IJL48" s="363"/>
      <c r="IJM48" s="369">
        <f t="shared" ref="IJM48" si="3188">IJK48*1.01</f>
        <v>3.9787293450625754E+17</v>
      </c>
      <c r="IJN48" s="363"/>
      <c r="IJO48" s="369">
        <f t="shared" ref="IJO48" si="3189">IJM48*1.01</f>
        <v>4.0185166385132013E+17</v>
      </c>
      <c r="IJP48" s="363"/>
      <c r="IJQ48" s="369">
        <f t="shared" ref="IJQ48" si="3190">IJO48*1.01</f>
        <v>4.0587018048983334E+17</v>
      </c>
      <c r="IJR48" s="363"/>
      <c r="IJS48" s="369">
        <f t="shared" ref="IJS48" si="3191">IJQ48*1.01</f>
        <v>4.0992888229473171E+17</v>
      </c>
      <c r="IJT48" s="363"/>
      <c r="IJU48" s="369">
        <f t="shared" ref="IJU48" si="3192">IJS48*1.01</f>
        <v>4.1402817111767904E+17</v>
      </c>
      <c r="IJV48" s="363"/>
      <c r="IJW48" s="369">
        <f t="shared" ref="IJW48" si="3193">IJU48*1.01</f>
        <v>4.1816845282885581E+17</v>
      </c>
      <c r="IJX48" s="363"/>
      <c r="IJY48" s="369">
        <f t="shared" ref="IJY48" si="3194">IJW48*1.01</f>
        <v>4.2235013735714438E+17</v>
      </c>
      <c r="IJZ48" s="363"/>
      <c r="IKA48" s="369">
        <f t="shared" ref="IKA48" si="3195">IJY48*1.01</f>
        <v>4.2657363873071584E+17</v>
      </c>
      <c r="IKB48" s="363"/>
      <c r="IKC48" s="369">
        <f t="shared" ref="IKC48" si="3196">IKA48*1.01</f>
        <v>4.3083937511802298E+17</v>
      </c>
      <c r="IKD48" s="363"/>
      <c r="IKE48" s="369">
        <f t="shared" ref="IKE48" si="3197">IKC48*1.01</f>
        <v>4.351477688692032E+17</v>
      </c>
      <c r="IKF48" s="363"/>
      <c r="IKG48" s="369">
        <f t="shared" ref="IKG48" si="3198">IKE48*1.01</f>
        <v>4.3949924655789523E+17</v>
      </c>
      <c r="IKH48" s="363"/>
      <c r="IKI48" s="369">
        <f t="shared" ref="IKI48" si="3199">IKG48*1.01</f>
        <v>4.4389423902347418E+17</v>
      </c>
      <c r="IKJ48" s="363"/>
      <c r="IKK48" s="369">
        <f t="shared" ref="IKK48" si="3200">IKI48*1.01</f>
        <v>4.4833318141370893E+17</v>
      </c>
      <c r="IKL48" s="363"/>
      <c r="IKM48" s="369">
        <f t="shared" ref="IKM48" si="3201">IKK48*1.01</f>
        <v>4.5281651322784602E+17</v>
      </c>
      <c r="IKN48" s="363"/>
      <c r="IKO48" s="369">
        <f t="shared" ref="IKO48" si="3202">IKM48*1.01</f>
        <v>4.5734467836012448E+17</v>
      </c>
      <c r="IKP48" s="363"/>
      <c r="IKQ48" s="369">
        <f t="shared" ref="IKQ48" si="3203">IKO48*1.01</f>
        <v>4.6191812514372576E+17</v>
      </c>
      <c r="IKR48" s="363"/>
      <c r="IKS48" s="369">
        <f t="shared" ref="IKS48" si="3204">IKQ48*1.01</f>
        <v>4.6653730639516301E+17</v>
      </c>
      <c r="IKT48" s="363"/>
      <c r="IKU48" s="369">
        <f t="shared" ref="IKU48" si="3205">IKS48*1.01</f>
        <v>4.7120267945911462E+17</v>
      </c>
      <c r="IKV48" s="363"/>
      <c r="IKW48" s="369">
        <f t="shared" ref="IKW48" si="3206">IKU48*1.01</f>
        <v>4.7591470625370579E+17</v>
      </c>
      <c r="IKX48" s="363"/>
      <c r="IKY48" s="369">
        <f t="shared" ref="IKY48" si="3207">IKW48*1.01</f>
        <v>4.8067385331624288E+17</v>
      </c>
      <c r="IKZ48" s="363"/>
      <c r="ILA48" s="369">
        <f t="shared" ref="ILA48" si="3208">IKY48*1.01</f>
        <v>4.8548059184940531E+17</v>
      </c>
      <c r="ILB48" s="363"/>
      <c r="ILC48" s="369">
        <f t="shared" ref="ILC48" si="3209">ILA48*1.01</f>
        <v>4.9033539776789939E+17</v>
      </c>
      <c r="ILD48" s="363"/>
      <c r="ILE48" s="369">
        <f t="shared" ref="ILE48" si="3210">ILC48*1.01</f>
        <v>4.9523875174557837E+17</v>
      </c>
      <c r="ILF48" s="363"/>
      <c r="ILG48" s="369">
        <f t="shared" ref="ILG48" si="3211">ILE48*1.01</f>
        <v>5.0019113926303418E+17</v>
      </c>
      <c r="ILH48" s="363"/>
      <c r="ILI48" s="369">
        <f t="shared" ref="ILI48" si="3212">ILG48*1.01</f>
        <v>5.0519305065566451E+17</v>
      </c>
      <c r="ILJ48" s="363"/>
      <c r="ILK48" s="369">
        <f t="shared" ref="ILK48" si="3213">ILI48*1.01</f>
        <v>5.1024498116222118E+17</v>
      </c>
      <c r="ILL48" s="363"/>
      <c r="ILM48" s="369">
        <f t="shared" ref="ILM48" si="3214">ILK48*1.01</f>
        <v>5.1534743097384339E+17</v>
      </c>
      <c r="ILN48" s="363"/>
      <c r="ILO48" s="369">
        <f t="shared" ref="ILO48" si="3215">ILM48*1.01</f>
        <v>5.2050090528358182E+17</v>
      </c>
      <c r="ILP48" s="363"/>
      <c r="ILQ48" s="369">
        <f t="shared" ref="ILQ48" si="3216">ILO48*1.01</f>
        <v>5.2570591433641766E+17</v>
      </c>
      <c r="ILR48" s="363"/>
      <c r="ILS48" s="369">
        <f t="shared" ref="ILS48" si="3217">ILQ48*1.01</f>
        <v>5.3096297347978182E+17</v>
      </c>
      <c r="ILT48" s="363"/>
      <c r="ILU48" s="369">
        <f t="shared" ref="ILU48" si="3218">ILS48*1.01</f>
        <v>5.3627260321457965E+17</v>
      </c>
      <c r="ILV48" s="363"/>
      <c r="ILW48" s="369">
        <f t="shared" ref="ILW48" si="3219">ILU48*1.01</f>
        <v>5.4163532924672544E+17</v>
      </c>
      <c r="ILX48" s="363"/>
      <c r="ILY48" s="369">
        <f t="shared" ref="ILY48" si="3220">ILW48*1.01</f>
        <v>5.470516825391927E+17</v>
      </c>
      <c r="ILZ48" s="363"/>
      <c r="IMA48" s="369">
        <f t="shared" ref="IMA48" si="3221">ILY48*1.01</f>
        <v>5.5252219936458464E+17</v>
      </c>
      <c r="IMB48" s="363"/>
      <c r="IMC48" s="369">
        <f t="shared" ref="IMC48" si="3222">IMA48*1.01</f>
        <v>5.5804742135823046E+17</v>
      </c>
      <c r="IMD48" s="363"/>
      <c r="IME48" s="369">
        <f t="shared" ref="IME48" si="3223">IMC48*1.01</f>
        <v>5.636278955718128E+17</v>
      </c>
      <c r="IMF48" s="363"/>
      <c r="IMG48" s="369">
        <f t="shared" ref="IMG48" si="3224">IME48*1.01</f>
        <v>5.6926417452753094E+17</v>
      </c>
      <c r="IMH48" s="363"/>
      <c r="IMI48" s="369">
        <f t="shared" ref="IMI48" si="3225">IMG48*1.01</f>
        <v>5.7495681627280627E+17</v>
      </c>
      <c r="IMJ48" s="363"/>
      <c r="IMK48" s="369">
        <f t="shared" ref="IMK48" si="3226">IMI48*1.01</f>
        <v>5.8070638443553434E+17</v>
      </c>
      <c r="IML48" s="363"/>
      <c r="IMM48" s="369">
        <f t="shared" ref="IMM48" si="3227">IMK48*1.01</f>
        <v>5.8651344827988966E+17</v>
      </c>
      <c r="IMN48" s="363"/>
      <c r="IMO48" s="369">
        <f t="shared" ref="IMO48" si="3228">IMM48*1.01</f>
        <v>5.9237858276268851E+17</v>
      </c>
      <c r="IMP48" s="363"/>
      <c r="IMQ48" s="369">
        <f t="shared" ref="IMQ48" si="3229">IMO48*1.01</f>
        <v>5.9830236859031539E+17</v>
      </c>
      <c r="IMR48" s="363"/>
      <c r="IMS48" s="369">
        <f t="shared" ref="IMS48" si="3230">IMQ48*1.01</f>
        <v>6.042853922762185E+17</v>
      </c>
      <c r="IMT48" s="363"/>
      <c r="IMU48" s="369">
        <f t="shared" ref="IMU48" si="3231">IMS48*1.01</f>
        <v>6.1032824619898074E+17</v>
      </c>
      <c r="IMV48" s="363"/>
      <c r="IMW48" s="369">
        <f t="shared" ref="IMW48" si="3232">IMU48*1.01</f>
        <v>6.164315286609705E+17</v>
      </c>
      <c r="IMX48" s="363"/>
      <c r="IMY48" s="369">
        <f t="shared" ref="IMY48" si="3233">IMW48*1.01</f>
        <v>6.2259584394758016E+17</v>
      </c>
      <c r="IMZ48" s="363"/>
      <c r="INA48" s="369">
        <f t="shared" ref="INA48" si="3234">IMY48*1.01</f>
        <v>6.28821802387056E+17</v>
      </c>
      <c r="INB48" s="363"/>
      <c r="INC48" s="369">
        <f t="shared" ref="INC48" si="3235">INA48*1.01</f>
        <v>6.3511002041092659E+17</v>
      </c>
      <c r="IND48" s="363"/>
      <c r="INE48" s="369">
        <f t="shared" ref="INE48" si="3236">INC48*1.01</f>
        <v>6.414611206150359E+17</v>
      </c>
      <c r="INF48" s="363"/>
      <c r="ING48" s="369">
        <f t="shared" ref="ING48" si="3237">INE48*1.01</f>
        <v>6.478757318211863E+17</v>
      </c>
      <c r="INH48" s="363"/>
      <c r="INI48" s="369">
        <f t="shared" ref="INI48" si="3238">ING48*1.01</f>
        <v>6.5435448913939814E+17</v>
      </c>
      <c r="INJ48" s="363"/>
      <c r="INK48" s="369">
        <f t="shared" ref="INK48" si="3239">INI48*1.01</f>
        <v>6.6089803403079219E+17</v>
      </c>
      <c r="INL48" s="363"/>
      <c r="INM48" s="369">
        <f t="shared" ref="INM48" si="3240">INK48*1.01</f>
        <v>6.6750701437110016E+17</v>
      </c>
      <c r="INN48" s="363"/>
      <c r="INO48" s="369">
        <f t="shared" ref="INO48" si="3241">INM48*1.01</f>
        <v>6.7418208451481114E+17</v>
      </c>
      <c r="INP48" s="363"/>
      <c r="INQ48" s="369">
        <f t="shared" ref="INQ48" si="3242">INO48*1.01</f>
        <v>6.809239053599593E+17</v>
      </c>
      <c r="INR48" s="363"/>
      <c r="INS48" s="369">
        <f t="shared" ref="INS48" si="3243">INQ48*1.01</f>
        <v>6.8773314441355891E+17</v>
      </c>
      <c r="INT48" s="363"/>
      <c r="INU48" s="369">
        <f t="shared" ref="INU48" si="3244">INS48*1.01</f>
        <v>6.9461047585769446E+17</v>
      </c>
      <c r="INV48" s="363"/>
      <c r="INW48" s="369">
        <f t="shared" ref="INW48" si="3245">INU48*1.01</f>
        <v>7.0155658061627136E+17</v>
      </c>
      <c r="INX48" s="363"/>
      <c r="INY48" s="369">
        <f t="shared" ref="INY48" si="3246">INW48*1.01</f>
        <v>7.0857214642243405E+17</v>
      </c>
      <c r="INZ48" s="363"/>
      <c r="IOA48" s="369">
        <f t="shared" ref="IOA48" si="3247">INY48*1.01</f>
        <v>7.1565786788665843E+17</v>
      </c>
      <c r="IOB48" s="363"/>
      <c r="IOC48" s="369">
        <f t="shared" ref="IOC48" si="3248">IOA48*1.01</f>
        <v>7.2281444656552499E+17</v>
      </c>
      <c r="IOD48" s="363"/>
      <c r="IOE48" s="369">
        <f t="shared" ref="IOE48" si="3249">IOC48*1.01</f>
        <v>7.3004259103118029E+17</v>
      </c>
      <c r="IOF48" s="363"/>
      <c r="IOG48" s="369">
        <f t="shared" ref="IOG48" si="3250">IOE48*1.01</f>
        <v>7.373430169414921E+17</v>
      </c>
      <c r="IOH48" s="363"/>
      <c r="IOI48" s="369">
        <f t="shared" ref="IOI48" si="3251">IOG48*1.01</f>
        <v>7.4471644711090701E+17</v>
      </c>
      <c r="IOJ48" s="363"/>
      <c r="IOK48" s="369">
        <f t="shared" ref="IOK48" si="3252">IOI48*1.01</f>
        <v>7.5216361158201613E+17</v>
      </c>
      <c r="IOL48" s="363"/>
      <c r="IOM48" s="369">
        <f t="shared" ref="IOM48" si="3253">IOK48*1.01</f>
        <v>7.5968524769783629E+17</v>
      </c>
      <c r="ION48" s="363"/>
      <c r="IOO48" s="369">
        <f t="shared" ref="IOO48" si="3254">IOM48*1.01</f>
        <v>7.6728210017481472E+17</v>
      </c>
      <c r="IOP48" s="363"/>
      <c r="IOQ48" s="369">
        <f t="shared" ref="IOQ48" si="3255">IOO48*1.01</f>
        <v>7.7495492117656282E+17</v>
      </c>
      <c r="IOR48" s="363"/>
      <c r="IOS48" s="369">
        <f t="shared" ref="IOS48" si="3256">IOQ48*1.01</f>
        <v>7.8270447038832845E+17</v>
      </c>
      <c r="IOT48" s="363"/>
      <c r="IOU48" s="369">
        <f t="shared" ref="IOU48" si="3257">IOS48*1.01</f>
        <v>7.9053151509221171E+17</v>
      </c>
      <c r="IOV48" s="363"/>
      <c r="IOW48" s="369">
        <f t="shared" ref="IOW48" si="3258">IOU48*1.01</f>
        <v>7.9843683024313382E+17</v>
      </c>
      <c r="IOX48" s="363"/>
      <c r="IOY48" s="369">
        <f t="shared" ref="IOY48" si="3259">IOW48*1.01</f>
        <v>8.0642119854556518E+17</v>
      </c>
      <c r="IOZ48" s="363"/>
      <c r="IPA48" s="369">
        <f t="shared" ref="IPA48" si="3260">IOY48*1.01</f>
        <v>8.144854105310208E+17</v>
      </c>
      <c r="IPB48" s="363"/>
      <c r="IPC48" s="369">
        <f t="shared" ref="IPC48" si="3261">IPA48*1.01</f>
        <v>8.2263026463633101E+17</v>
      </c>
      <c r="IPD48" s="363"/>
      <c r="IPE48" s="369">
        <f t="shared" ref="IPE48" si="3262">IPC48*1.01</f>
        <v>8.3085656728269427E+17</v>
      </c>
      <c r="IPF48" s="363"/>
      <c r="IPG48" s="369">
        <f t="shared" ref="IPG48" si="3263">IPE48*1.01</f>
        <v>8.3916513295552128E+17</v>
      </c>
      <c r="IPH48" s="363"/>
      <c r="IPI48" s="369">
        <f t="shared" ref="IPI48" si="3264">IPG48*1.01</f>
        <v>8.4755678428507648E+17</v>
      </c>
      <c r="IPJ48" s="363"/>
      <c r="IPK48" s="369">
        <f t="shared" ref="IPK48" si="3265">IPI48*1.01</f>
        <v>8.560323521279273E+17</v>
      </c>
      <c r="IPL48" s="363"/>
      <c r="IPM48" s="369">
        <f t="shared" ref="IPM48" si="3266">IPK48*1.01</f>
        <v>8.6459267564920653E+17</v>
      </c>
      <c r="IPN48" s="363"/>
      <c r="IPO48" s="369">
        <f t="shared" ref="IPO48" si="3267">IPM48*1.01</f>
        <v>8.7323860240569856E+17</v>
      </c>
      <c r="IPP48" s="363"/>
      <c r="IPQ48" s="369">
        <f t="shared" ref="IPQ48" si="3268">IPO48*1.01</f>
        <v>8.8197098842975552E+17</v>
      </c>
      <c r="IPR48" s="363"/>
      <c r="IPS48" s="369">
        <f t="shared" ref="IPS48" si="3269">IPQ48*1.01</f>
        <v>8.9079069831405312E+17</v>
      </c>
      <c r="IPT48" s="363"/>
      <c r="IPU48" s="369">
        <f t="shared" ref="IPU48" si="3270">IPS48*1.01</f>
        <v>8.996986052971936E+17</v>
      </c>
      <c r="IPV48" s="363"/>
      <c r="IPW48" s="369">
        <f t="shared" ref="IPW48" si="3271">IPU48*1.01</f>
        <v>9.086955913501655E+17</v>
      </c>
      <c r="IPX48" s="363"/>
      <c r="IPY48" s="369">
        <f t="shared" ref="IPY48" si="3272">IPW48*1.01</f>
        <v>9.177825472636672E+17</v>
      </c>
      <c r="IPZ48" s="363"/>
      <c r="IQA48" s="369">
        <f t="shared" ref="IQA48" si="3273">IPY48*1.01</f>
        <v>9.2696037273630387E+17</v>
      </c>
      <c r="IQB48" s="363"/>
      <c r="IQC48" s="369">
        <f t="shared" ref="IQC48" si="3274">IQA48*1.01</f>
        <v>9.3622997646366694E+17</v>
      </c>
      <c r="IQD48" s="363"/>
      <c r="IQE48" s="369">
        <f t="shared" ref="IQE48" si="3275">IQC48*1.01</f>
        <v>9.4559227622830362E+17</v>
      </c>
      <c r="IQF48" s="363"/>
      <c r="IQG48" s="369">
        <f t="shared" ref="IQG48" si="3276">IQE48*1.01</f>
        <v>9.5504819899058662E+17</v>
      </c>
      <c r="IQH48" s="363"/>
      <c r="IQI48" s="369">
        <f t="shared" ref="IQI48" si="3277">IQG48*1.01</f>
        <v>9.6459868098049254E+17</v>
      </c>
      <c r="IQJ48" s="363"/>
      <c r="IQK48" s="369">
        <f t="shared" ref="IQK48" si="3278">IQI48*1.01</f>
        <v>9.7424466779029747E+17</v>
      </c>
      <c r="IQL48" s="363"/>
      <c r="IQM48" s="369">
        <f t="shared" ref="IQM48" si="3279">IQK48*1.01</f>
        <v>9.8398711446820045E+17</v>
      </c>
      <c r="IQN48" s="363"/>
      <c r="IQO48" s="369">
        <f t="shared" ref="IQO48" si="3280">IQM48*1.01</f>
        <v>9.9382698561288243E+17</v>
      </c>
      <c r="IQP48" s="363"/>
      <c r="IQQ48" s="369">
        <f t="shared" ref="IQQ48" si="3281">IQO48*1.01</f>
        <v>1.0037652554690113E+18</v>
      </c>
      <c r="IQR48" s="363"/>
      <c r="IQS48" s="369">
        <f t="shared" ref="IQS48" si="3282">IQQ48*1.01</f>
        <v>1.0138029080237015E+18</v>
      </c>
      <c r="IQT48" s="363"/>
      <c r="IQU48" s="369">
        <f t="shared" ref="IQU48" si="3283">IQS48*1.01</f>
        <v>1.0239409371039386E+18</v>
      </c>
      <c r="IQV48" s="363"/>
      <c r="IQW48" s="369">
        <f t="shared" ref="IQW48" si="3284">IQU48*1.01</f>
        <v>1.0341803464749779E+18</v>
      </c>
      <c r="IQX48" s="363"/>
      <c r="IQY48" s="369">
        <f t="shared" ref="IQY48" si="3285">IQW48*1.01</f>
        <v>1.0445221499397277E+18</v>
      </c>
      <c r="IQZ48" s="363"/>
      <c r="IRA48" s="369">
        <f t="shared" ref="IRA48" si="3286">IQY48*1.01</f>
        <v>1.054967371439125E+18</v>
      </c>
      <c r="IRB48" s="363"/>
      <c r="IRC48" s="369">
        <f t="shared" ref="IRC48" si="3287">IRA48*1.01</f>
        <v>1.0655170451535163E+18</v>
      </c>
      <c r="IRD48" s="363"/>
      <c r="IRE48" s="369">
        <f t="shared" ref="IRE48" si="3288">IRC48*1.01</f>
        <v>1.0761722156050515E+18</v>
      </c>
      <c r="IRF48" s="363"/>
      <c r="IRG48" s="369">
        <f t="shared" ref="IRG48" si="3289">IRE48*1.01</f>
        <v>1.0869339377611021E+18</v>
      </c>
      <c r="IRH48" s="363"/>
      <c r="IRI48" s="369">
        <f t="shared" ref="IRI48" si="3290">IRG48*1.01</f>
        <v>1.0978032771387131E+18</v>
      </c>
      <c r="IRJ48" s="363"/>
      <c r="IRK48" s="369">
        <f t="shared" ref="IRK48" si="3291">IRI48*1.01</f>
        <v>1.1087813099101002E+18</v>
      </c>
      <c r="IRL48" s="363"/>
      <c r="IRM48" s="369">
        <f t="shared" ref="IRM48" si="3292">IRK48*1.01</f>
        <v>1.1198691230092013E+18</v>
      </c>
      <c r="IRN48" s="363"/>
      <c r="IRO48" s="369">
        <f t="shared" ref="IRO48" si="3293">IRM48*1.01</f>
        <v>1.1310678142392933E+18</v>
      </c>
      <c r="IRP48" s="363"/>
      <c r="IRQ48" s="369">
        <f t="shared" ref="IRQ48" si="3294">IRO48*1.01</f>
        <v>1.1423784923816863E+18</v>
      </c>
      <c r="IRR48" s="363"/>
      <c r="IRS48" s="369">
        <f t="shared" ref="IRS48" si="3295">IRQ48*1.01</f>
        <v>1.1538022773055032E+18</v>
      </c>
      <c r="IRT48" s="363"/>
      <c r="IRU48" s="369">
        <f t="shared" ref="IRU48" si="3296">IRS48*1.01</f>
        <v>1.1653403000785582E+18</v>
      </c>
      <c r="IRV48" s="363"/>
      <c r="IRW48" s="369">
        <f t="shared" ref="IRW48" si="3297">IRU48*1.01</f>
        <v>1.1769937030793439E+18</v>
      </c>
      <c r="IRX48" s="363"/>
      <c r="IRY48" s="369">
        <f t="shared" ref="IRY48" si="3298">IRW48*1.01</f>
        <v>1.1887636401101373E+18</v>
      </c>
      <c r="IRZ48" s="363"/>
      <c r="ISA48" s="369">
        <f t="shared" ref="ISA48" si="3299">IRY48*1.01</f>
        <v>1.2006512765112387E+18</v>
      </c>
      <c r="ISB48" s="363"/>
      <c r="ISC48" s="369">
        <f t="shared" ref="ISC48" si="3300">ISA48*1.01</f>
        <v>1.212657789276351E+18</v>
      </c>
      <c r="ISD48" s="363"/>
      <c r="ISE48" s="369">
        <f t="shared" ref="ISE48" si="3301">ISC48*1.01</f>
        <v>1.2247843671691146E+18</v>
      </c>
      <c r="ISF48" s="363"/>
      <c r="ISG48" s="369">
        <f t="shared" ref="ISG48" si="3302">ISE48*1.01</f>
        <v>1.2370322108408059E+18</v>
      </c>
      <c r="ISH48" s="363"/>
      <c r="ISI48" s="369">
        <f t="shared" ref="ISI48" si="3303">ISG48*1.01</f>
        <v>1.249402532949214E+18</v>
      </c>
      <c r="ISJ48" s="363"/>
      <c r="ISK48" s="369">
        <f t="shared" ref="ISK48" si="3304">ISI48*1.01</f>
        <v>1.2618965582787062E+18</v>
      </c>
      <c r="ISL48" s="363"/>
      <c r="ISM48" s="369">
        <f t="shared" ref="ISM48" si="3305">ISK48*1.01</f>
        <v>1.2745155238614932E+18</v>
      </c>
      <c r="ISN48" s="363"/>
      <c r="ISO48" s="369">
        <f t="shared" ref="ISO48" si="3306">ISM48*1.01</f>
        <v>1.2872606791001083E+18</v>
      </c>
      <c r="ISP48" s="363"/>
      <c r="ISQ48" s="369">
        <f t="shared" ref="ISQ48" si="3307">ISO48*1.01</f>
        <v>1.3001332858911094E+18</v>
      </c>
      <c r="ISR48" s="363"/>
      <c r="ISS48" s="369">
        <f t="shared" ref="ISS48" si="3308">ISQ48*1.01</f>
        <v>1.3131346187500206E+18</v>
      </c>
      <c r="IST48" s="363"/>
      <c r="ISU48" s="369">
        <f t="shared" ref="ISU48" si="3309">ISS48*1.01</f>
        <v>1.3262659649375209E+18</v>
      </c>
      <c r="ISV48" s="363"/>
      <c r="ISW48" s="369">
        <f t="shared" ref="ISW48" si="3310">ISU48*1.01</f>
        <v>1.3395286245868961E+18</v>
      </c>
      <c r="ISX48" s="363"/>
      <c r="ISY48" s="369">
        <f t="shared" ref="ISY48" si="3311">ISW48*1.01</f>
        <v>1.3529239108327652E+18</v>
      </c>
      <c r="ISZ48" s="363"/>
      <c r="ITA48" s="369">
        <f t="shared" ref="ITA48" si="3312">ISY48*1.01</f>
        <v>1.3664531499410929E+18</v>
      </c>
      <c r="ITB48" s="363"/>
      <c r="ITC48" s="369">
        <f t="shared" ref="ITC48" si="3313">ITA48*1.01</f>
        <v>1.3801176814405038E+18</v>
      </c>
      <c r="ITD48" s="363"/>
      <c r="ITE48" s="369">
        <f t="shared" ref="ITE48" si="3314">ITC48*1.01</f>
        <v>1.3939188582549089E+18</v>
      </c>
      <c r="ITF48" s="363"/>
      <c r="ITG48" s="369">
        <f t="shared" ref="ITG48" si="3315">ITE48*1.01</f>
        <v>1.4078580468374579E+18</v>
      </c>
      <c r="ITH48" s="363"/>
      <c r="ITI48" s="369">
        <f t="shared" ref="ITI48" si="3316">ITG48*1.01</f>
        <v>1.4219366273058324E+18</v>
      </c>
      <c r="ITJ48" s="363"/>
      <c r="ITK48" s="369">
        <f t="shared" ref="ITK48" si="3317">ITI48*1.01</f>
        <v>1.4361559935788908E+18</v>
      </c>
      <c r="ITL48" s="363"/>
      <c r="ITM48" s="369">
        <f t="shared" ref="ITM48" si="3318">ITK48*1.01</f>
        <v>1.4505175535146796E+18</v>
      </c>
      <c r="ITN48" s="363"/>
      <c r="ITO48" s="369">
        <f t="shared" ref="ITO48" si="3319">ITM48*1.01</f>
        <v>1.4650227290498263E+18</v>
      </c>
      <c r="ITP48" s="363"/>
      <c r="ITQ48" s="369">
        <f t="shared" ref="ITQ48" si="3320">ITO48*1.01</f>
        <v>1.4796729563403246E+18</v>
      </c>
      <c r="ITR48" s="363"/>
      <c r="ITS48" s="369">
        <f t="shared" ref="ITS48" si="3321">ITQ48*1.01</f>
        <v>1.4944696859037279E+18</v>
      </c>
      <c r="ITT48" s="363"/>
      <c r="ITU48" s="369">
        <f t="shared" ref="ITU48" si="3322">ITS48*1.01</f>
        <v>1.5094143827627651E+18</v>
      </c>
      <c r="ITV48" s="363"/>
      <c r="ITW48" s="369">
        <f t="shared" ref="ITW48" si="3323">ITU48*1.01</f>
        <v>1.5245085265903928E+18</v>
      </c>
      <c r="ITX48" s="363"/>
      <c r="ITY48" s="369">
        <f t="shared" ref="ITY48" si="3324">ITW48*1.01</f>
        <v>1.5397536118562967E+18</v>
      </c>
      <c r="ITZ48" s="363"/>
      <c r="IUA48" s="369">
        <f t="shared" ref="IUA48" si="3325">ITY48*1.01</f>
        <v>1.5551511479748598E+18</v>
      </c>
      <c r="IUB48" s="363"/>
      <c r="IUC48" s="369">
        <f t="shared" ref="IUC48" si="3326">IUA48*1.01</f>
        <v>1.5707026594546084E+18</v>
      </c>
      <c r="IUD48" s="363"/>
      <c r="IUE48" s="369">
        <f t="shared" ref="IUE48" si="3327">IUC48*1.01</f>
        <v>1.5864096860491546E+18</v>
      </c>
      <c r="IUF48" s="363"/>
      <c r="IUG48" s="369">
        <f t="shared" ref="IUG48" si="3328">IUE48*1.01</f>
        <v>1.6022737829096461E+18</v>
      </c>
      <c r="IUH48" s="363"/>
      <c r="IUI48" s="369">
        <f t="shared" ref="IUI48" si="3329">IUG48*1.01</f>
        <v>1.6182965207387425E+18</v>
      </c>
      <c r="IUJ48" s="363"/>
      <c r="IUK48" s="369">
        <f t="shared" ref="IUK48" si="3330">IUI48*1.01</f>
        <v>1.6344794859461299E+18</v>
      </c>
      <c r="IUL48" s="363"/>
      <c r="IUM48" s="369">
        <f t="shared" ref="IUM48" si="3331">IUK48*1.01</f>
        <v>1.6508242808055913E+18</v>
      </c>
      <c r="IUN48" s="363"/>
      <c r="IUO48" s="369">
        <f t="shared" ref="IUO48" si="3332">IUM48*1.01</f>
        <v>1.6673325236136471E+18</v>
      </c>
      <c r="IUP48" s="363"/>
      <c r="IUQ48" s="369">
        <f t="shared" ref="IUQ48" si="3333">IUO48*1.01</f>
        <v>1.6840058488497836E+18</v>
      </c>
      <c r="IUR48" s="363"/>
      <c r="IUS48" s="369">
        <f t="shared" ref="IUS48" si="3334">IUQ48*1.01</f>
        <v>1.7008459073382815E+18</v>
      </c>
      <c r="IUT48" s="363"/>
      <c r="IUU48" s="369">
        <f t="shared" ref="IUU48" si="3335">IUS48*1.01</f>
        <v>1.7178543664116644E+18</v>
      </c>
      <c r="IUV48" s="363"/>
      <c r="IUW48" s="369">
        <f t="shared" ref="IUW48" si="3336">IUU48*1.01</f>
        <v>1.7350329100757811E+18</v>
      </c>
      <c r="IUX48" s="363"/>
      <c r="IUY48" s="369">
        <f t="shared" ref="IUY48" si="3337">IUW48*1.01</f>
        <v>1.7523832391765389E+18</v>
      </c>
      <c r="IUZ48" s="363"/>
      <c r="IVA48" s="369">
        <f t="shared" ref="IVA48" si="3338">IUY48*1.01</f>
        <v>1.7699070715683044E+18</v>
      </c>
      <c r="IVB48" s="363"/>
      <c r="IVC48" s="369">
        <f t="shared" ref="IVC48" si="3339">IVA48*1.01</f>
        <v>1.7876061422839875E+18</v>
      </c>
      <c r="IVD48" s="363"/>
      <c r="IVE48" s="369">
        <f t="shared" ref="IVE48" si="3340">IVC48*1.01</f>
        <v>1.8054822037068273E+18</v>
      </c>
      <c r="IVF48" s="363"/>
      <c r="IVG48" s="369">
        <f t="shared" ref="IVG48" si="3341">IVE48*1.01</f>
        <v>1.8235370257438956E+18</v>
      </c>
      <c r="IVH48" s="363"/>
      <c r="IVI48" s="369">
        <f t="shared" ref="IVI48" si="3342">IVG48*1.01</f>
        <v>1.8417723960013345E+18</v>
      </c>
      <c r="IVJ48" s="363"/>
      <c r="IVK48" s="369">
        <f t="shared" ref="IVK48" si="3343">IVI48*1.01</f>
        <v>1.8601901199613478E+18</v>
      </c>
      <c r="IVL48" s="363"/>
      <c r="IVM48" s="369">
        <f t="shared" ref="IVM48" si="3344">IVK48*1.01</f>
        <v>1.8787920211609613E+18</v>
      </c>
      <c r="IVN48" s="363"/>
      <c r="IVO48" s="369">
        <f t="shared" ref="IVO48" si="3345">IVM48*1.01</f>
        <v>1.8975799413725709E+18</v>
      </c>
      <c r="IVP48" s="363"/>
      <c r="IVQ48" s="369">
        <f t="shared" ref="IVQ48" si="3346">IVO48*1.01</f>
        <v>1.9165557407862966E+18</v>
      </c>
      <c r="IVR48" s="363"/>
      <c r="IVS48" s="369">
        <f t="shared" ref="IVS48" si="3347">IVQ48*1.01</f>
        <v>1.9357212981941596E+18</v>
      </c>
      <c r="IVT48" s="363"/>
      <c r="IVU48" s="369">
        <f t="shared" ref="IVU48" si="3348">IVS48*1.01</f>
        <v>1.9550785111761011E+18</v>
      </c>
      <c r="IVV48" s="363"/>
      <c r="IVW48" s="369">
        <f t="shared" ref="IVW48" si="3349">IVU48*1.01</f>
        <v>1.9746292962878623E+18</v>
      </c>
      <c r="IVX48" s="363"/>
      <c r="IVY48" s="369">
        <f t="shared" ref="IVY48" si="3350">IVW48*1.01</f>
        <v>1.994375589250741E+18</v>
      </c>
      <c r="IVZ48" s="363"/>
      <c r="IWA48" s="369">
        <f t="shared" ref="IWA48" si="3351">IVY48*1.01</f>
        <v>2.0143193451432484E+18</v>
      </c>
      <c r="IWB48" s="363"/>
      <c r="IWC48" s="369">
        <f t="shared" ref="IWC48" si="3352">IWA48*1.01</f>
        <v>2.0344625385946808E+18</v>
      </c>
      <c r="IWD48" s="363"/>
      <c r="IWE48" s="369">
        <f t="shared" ref="IWE48" si="3353">IWC48*1.01</f>
        <v>2.0548071639806277E+18</v>
      </c>
      <c r="IWF48" s="363"/>
      <c r="IWG48" s="369">
        <f t="shared" ref="IWG48" si="3354">IWE48*1.01</f>
        <v>2.0753552356204339E+18</v>
      </c>
      <c r="IWH48" s="363"/>
      <c r="IWI48" s="369">
        <f t="shared" ref="IWI48" si="3355">IWG48*1.01</f>
        <v>2.0961087879766382E+18</v>
      </c>
      <c r="IWJ48" s="363"/>
      <c r="IWK48" s="369">
        <f t="shared" ref="IWK48" si="3356">IWI48*1.01</f>
        <v>2.1170698758564047E+18</v>
      </c>
      <c r="IWL48" s="363"/>
      <c r="IWM48" s="369">
        <f t="shared" ref="IWM48" si="3357">IWK48*1.01</f>
        <v>2.1382405746149688E+18</v>
      </c>
      <c r="IWN48" s="363"/>
      <c r="IWO48" s="369">
        <f t="shared" ref="IWO48" si="3358">IWM48*1.01</f>
        <v>2.1596229803611185E+18</v>
      </c>
      <c r="IWP48" s="363"/>
      <c r="IWQ48" s="369">
        <f t="shared" ref="IWQ48" si="3359">IWO48*1.01</f>
        <v>2.1812192101647296E+18</v>
      </c>
      <c r="IWR48" s="363"/>
      <c r="IWS48" s="369">
        <f t="shared" ref="IWS48" si="3360">IWQ48*1.01</f>
        <v>2.203031402266377E+18</v>
      </c>
      <c r="IWT48" s="363"/>
      <c r="IWU48" s="369">
        <f t="shared" ref="IWU48" si="3361">IWS48*1.01</f>
        <v>2.2250617162890406E+18</v>
      </c>
      <c r="IWV48" s="363"/>
      <c r="IWW48" s="369">
        <f t="shared" ref="IWW48" si="3362">IWU48*1.01</f>
        <v>2.2473123334519311E+18</v>
      </c>
      <c r="IWX48" s="363"/>
      <c r="IWY48" s="369">
        <f t="shared" ref="IWY48" si="3363">IWW48*1.01</f>
        <v>2.2697854567864504E+18</v>
      </c>
      <c r="IWZ48" s="363"/>
      <c r="IXA48" s="369">
        <f t="shared" ref="IXA48" si="3364">IWY48*1.01</f>
        <v>2.292483311354315E+18</v>
      </c>
      <c r="IXB48" s="363"/>
      <c r="IXC48" s="369">
        <f t="shared" ref="IXC48" si="3365">IXA48*1.01</f>
        <v>2.3154081444678584E+18</v>
      </c>
      <c r="IXD48" s="363"/>
      <c r="IXE48" s="369">
        <f t="shared" ref="IXE48" si="3366">IXC48*1.01</f>
        <v>2.3385622259125371E+18</v>
      </c>
      <c r="IXF48" s="363"/>
      <c r="IXG48" s="369">
        <f t="shared" ref="IXG48" si="3367">IXE48*1.01</f>
        <v>2.3619478481716623E+18</v>
      </c>
      <c r="IXH48" s="363"/>
      <c r="IXI48" s="369">
        <f t="shared" ref="IXI48" si="3368">IXG48*1.01</f>
        <v>2.3855673266533791E+18</v>
      </c>
      <c r="IXJ48" s="363"/>
      <c r="IXK48" s="369">
        <f t="shared" ref="IXK48" si="3369">IXI48*1.01</f>
        <v>2.409422999919913E+18</v>
      </c>
      <c r="IXL48" s="363"/>
      <c r="IXM48" s="369">
        <f t="shared" ref="IXM48" si="3370">IXK48*1.01</f>
        <v>2.4335172299191122E+18</v>
      </c>
      <c r="IXN48" s="363"/>
      <c r="IXO48" s="369">
        <f t="shared" ref="IXO48" si="3371">IXM48*1.01</f>
        <v>2.4578524022183035E+18</v>
      </c>
      <c r="IXP48" s="363"/>
      <c r="IXQ48" s="369">
        <f t="shared" ref="IXQ48" si="3372">IXO48*1.01</f>
        <v>2.4824309262404864E+18</v>
      </c>
      <c r="IXR48" s="363"/>
      <c r="IXS48" s="369">
        <f t="shared" ref="IXS48" si="3373">IXQ48*1.01</f>
        <v>2.5072552355028915E+18</v>
      </c>
      <c r="IXT48" s="363"/>
      <c r="IXU48" s="369">
        <f t="shared" ref="IXU48" si="3374">IXS48*1.01</f>
        <v>2.5323277878579205E+18</v>
      </c>
      <c r="IXV48" s="363"/>
      <c r="IXW48" s="369">
        <f t="shared" ref="IXW48" si="3375">IXU48*1.01</f>
        <v>2.5576510657364997E+18</v>
      </c>
      <c r="IXX48" s="363"/>
      <c r="IXY48" s="369">
        <f t="shared" ref="IXY48" si="3376">IXW48*1.01</f>
        <v>2.5832275763938647E+18</v>
      </c>
      <c r="IXZ48" s="363"/>
      <c r="IYA48" s="369">
        <f t="shared" ref="IYA48" si="3377">IXY48*1.01</f>
        <v>2.6090598521578035E+18</v>
      </c>
      <c r="IYB48" s="363"/>
      <c r="IYC48" s="369">
        <f t="shared" ref="IYC48" si="3378">IYA48*1.01</f>
        <v>2.6351504506793815E+18</v>
      </c>
      <c r="IYD48" s="363"/>
      <c r="IYE48" s="369">
        <f t="shared" ref="IYE48" si="3379">IYC48*1.01</f>
        <v>2.6615019551861755E+18</v>
      </c>
      <c r="IYF48" s="363"/>
      <c r="IYG48" s="369">
        <f t="shared" ref="IYG48" si="3380">IYE48*1.01</f>
        <v>2.6881169747380372E+18</v>
      </c>
      <c r="IYH48" s="363"/>
      <c r="IYI48" s="369">
        <f t="shared" ref="IYI48" si="3381">IYG48*1.01</f>
        <v>2.7149981444854175E+18</v>
      </c>
      <c r="IYJ48" s="363"/>
      <c r="IYK48" s="369">
        <f t="shared" ref="IYK48" si="3382">IYI48*1.01</f>
        <v>2.7421481259302717E+18</v>
      </c>
      <c r="IYL48" s="363"/>
      <c r="IYM48" s="369">
        <f t="shared" ref="IYM48" si="3383">IYK48*1.01</f>
        <v>2.7695696071895747E+18</v>
      </c>
      <c r="IYN48" s="363"/>
      <c r="IYO48" s="369">
        <f t="shared" ref="IYO48" si="3384">IYM48*1.01</f>
        <v>2.7972653032614702E+18</v>
      </c>
      <c r="IYP48" s="363"/>
      <c r="IYQ48" s="369">
        <f t="shared" ref="IYQ48" si="3385">IYO48*1.01</f>
        <v>2.8252379562940851E+18</v>
      </c>
      <c r="IYR48" s="363"/>
      <c r="IYS48" s="369">
        <f t="shared" ref="IYS48" si="3386">IYQ48*1.01</f>
        <v>2.853490335857026E+18</v>
      </c>
      <c r="IYT48" s="363"/>
      <c r="IYU48" s="369">
        <f t="shared" ref="IYU48" si="3387">IYS48*1.01</f>
        <v>2.8820252392155965E+18</v>
      </c>
      <c r="IYV48" s="363"/>
      <c r="IYW48" s="369">
        <f t="shared" ref="IYW48" si="3388">IYU48*1.01</f>
        <v>2.9108454916077527E+18</v>
      </c>
      <c r="IYX48" s="363"/>
      <c r="IYY48" s="369">
        <f t="shared" ref="IYY48" si="3389">IYW48*1.01</f>
        <v>2.9399539465238303E+18</v>
      </c>
      <c r="IYZ48" s="363"/>
      <c r="IZA48" s="369">
        <f t="shared" ref="IZA48" si="3390">IYY48*1.01</f>
        <v>2.9693534859890688E+18</v>
      </c>
      <c r="IZB48" s="363"/>
      <c r="IZC48" s="369">
        <f t="shared" ref="IZC48" si="3391">IZA48*1.01</f>
        <v>2.9990470208489595E+18</v>
      </c>
      <c r="IZD48" s="363"/>
      <c r="IZE48" s="369">
        <f t="shared" ref="IZE48" si="3392">IZC48*1.01</f>
        <v>3.029037491057449E+18</v>
      </c>
      <c r="IZF48" s="363"/>
      <c r="IZG48" s="369">
        <f t="shared" ref="IZG48" si="3393">IZE48*1.01</f>
        <v>3.0593278659680236E+18</v>
      </c>
      <c r="IZH48" s="363"/>
      <c r="IZI48" s="369">
        <f t="shared" ref="IZI48" si="3394">IZG48*1.01</f>
        <v>3.0899211446277038E+18</v>
      </c>
      <c r="IZJ48" s="363"/>
      <c r="IZK48" s="369">
        <f t="shared" ref="IZK48" si="3395">IZI48*1.01</f>
        <v>3.1208203560739809E+18</v>
      </c>
      <c r="IZL48" s="363"/>
      <c r="IZM48" s="369">
        <f t="shared" ref="IZM48" si="3396">IZK48*1.01</f>
        <v>3.1520285596347208E+18</v>
      </c>
      <c r="IZN48" s="363"/>
      <c r="IZO48" s="369">
        <f t="shared" ref="IZO48" si="3397">IZM48*1.01</f>
        <v>3.1835488452310682E+18</v>
      </c>
      <c r="IZP48" s="363"/>
      <c r="IZQ48" s="369">
        <f t="shared" ref="IZQ48" si="3398">IZO48*1.01</f>
        <v>3.2153843336833787E+18</v>
      </c>
      <c r="IZR48" s="363"/>
      <c r="IZS48" s="369">
        <f t="shared" ref="IZS48" si="3399">IZQ48*1.01</f>
        <v>3.2475381770202127E+18</v>
      </c>
      <c r="IZT48" s="363"/>
      <c r="IZU48" s="369">
        <f t="shared" ref="IZU48" si="3400">IZS48*1.01</f>
        <v>3.2800135587904148E+18</v>
      </c>
      <c r="IZV48" s="363"/>
      <c r="IZW48" s="369">
        <f t="shared" ref="IZW48" si="3401">IZU48*1.01</f>
        <v>3.3128136943783188E+18</v>
      </c>
      <c r="IZX48" s="363"/>
      <c r="IZY48" s="369">
        <f t="shared" ref="IZY48" si="3402">IZW48*1.01</f>
        <v>3.3459418313221023E+18</v>
      </c>
      <c r="IZZ48" s="363"/>
      <c r="JAA48" s="369">
        <f t="shared" ref="JAA48" si="3403">IZY48*1.01</f>
        <v>3.3794012496353234E+18</v>
      </c>
      <c r="JAB48" s="363"/>
      <c r="JAC48" s="369">
        <f t="shared" ref="JAC48" si="3404">JAA48*1.01</f>
        <v>3.4131952621316767E+18</v>
      </c>
      <c r="JAD48" s="363"/>
      <c r="JAE48" s="369">
        <f t="shared" ref="JAE48" si="3405">JAC48*1.01</f>
        <v>3.4473272147529933E+18</v>
      </c>
      <c r="JAF48" s="363"/>
      <c r="JAG48" s="369">
        <f t="shared" ref="JAG48" si="3406">JAE48*1.01</f>
        <v>3.481800486900523E+18</v>
      </c>
      <c r="JAH48" s="363"/>
      <c r="JAI48" s="369">
        <f t="shared" ref="JAI48" si="3407">JAG48*1.01</f>
        <v>3.5166184917695283E+18</v>
      </c>
      <c r="JAJ48" s="363"/>
      <c r="JAK48" s="369">
        <f t="shared" ref="JAK48" si="3408">JAI48*1.01</f>
        <v>3.5517846766872238E+18</v>
      </c>
      <c r="JAL48" s="363"/>
      <c r="JAM48" s="369">
        <f t="shared" ref="JAM48" si="3409">JAK48*1.01</f>
        <v>3.5873025234540959E+18</v>
      </c>
      <c r="JAN48" s="363"/>
      <c r="JAO48" s="369">
        <f t="shared" ref="JAO48" si="3410">JAM48*1.01</f>
        <v>3.6231755486886369E+18</v>
      </c>
      <c r="JAP48" s="363"/>
      <c r="JAQ48" s="369">
        <f t="shared" ref="JAQ48" si="3411">JAO48*1.01</f>
        <v>3.6594073041755233E+18</v>
      </c>
      <c r="JAR48" s="363"/>
      <c r="JAS48" s="369">
        <f t="shared" ref="JAS48" si="3412">JAQ48*1.01</f>
        <v>3.6960013772172785E+18</v>
      </c>
      <c r="JAT48" s="363"/>
      <c r="JAU48" s="369">
        <f t="shared" ref="JAU48" si="3413">JAS48*1.01</f>
        <v>3.7329613909894513E+18</v>
      </c>
      <c r="JAV48" s="363"/>
      <c r="JAW48" s="369">
        <f t="shared" ref="JAW48" si="3414">JAU48*1.01</f>
        <v>3.7702910048993459E+18</v>
      </c>
      <c r="JAX48" s="363"/>
      <c r="JAY48" s="369">
        <f t="shared" ref="JAY48" si="3415">JAW48*1.01</f>
        <v>3.8079939149483392E+18</v>
      </c>
      <c r="JAZ48" s="363"/>
      <c r="JBA48" s="369">
        <f t="shared" ref="JBA48" si="3416">JAY48*1.01</f>
        <v>3.8460738540978227E+18</v>
      </c>
      <c r="JBB48" s="363"/>
      <c r="JBC48" s="369">
        <f t="shared" ref="JBC48" si="3417">JBA48*1.01</f>
        <v>3.8845345926388009E+18</v>
      </c>
      <c r="JBD48" s="363"/>
      <c r="JBE48" s="369">
        <f t="shared" ref="JBE48" si="3418">JBC48*1.01</f>
        <v>3.9233799385651891E+18</v>
      </c>
      <c r="JBF48" s="363"/>
      <c r="JBG48" s="369">
        <f t="shared" ref="JBG48" si="3419">JBE48*1.01</f>
        <v>3.9626137379508408E+18</v>
      </c>
      <c r="JBH48" s="363"/>
      <c r="JBI48" s="369">
        <f t="shared" ref="JBI48" si="3420">JBG48*1.01</f>
        <v>4.0022398753303491E+18</v>
      </c>
      <c r="JBJ48" s="363"/>
      <c r="JBK48" s="369">
        <f t="shared" ref="JBK48" si="3421">JBI48*1.01</f>
        <v>4.0422622740836526E+18</v>
      </c>
      <c r="JBL48" s="363"/>
      <c r="JBM48" s="369">
        <f t="shared" ref="JBM48" si="3422">JBK48*1.01</f>
        <v>4.082684896824489E+18</v>
      </c>
      <c r="JBN48" s="363"/>
      <c r="JBO48" s="369">
        <f t="shared" ref="JBO48" si="3423">JBM48*1.01</f>
        <v>4.1235117457927337E+18</v>
      </c>
      <c r="JBP48" s="363"/>
      <c r="JBQ48" s="369">
        <f t="shared" ref="JBQ48" si="3424">JBO48*1.01</f>
        <v>4.1647468632506609E+18</v>
      </c>
      <c r="JBR48" s="363"/>
      <c r="JBS48" s="369">
        <f t="shared" ref="JBS48" si="3425">JBQ48*1.01</f>
        <v>4.2063943318831677E+18</v>
      </c>
      <c r="JBT48" s="363"/>
      <c r="JBU48" s="369">
        <f t="shared" ref="JBU48" si="3426">JBS48*1.01</f>
        <v>4.2484582752019994E+18</v>
      </c>
      <c r="JBV48" s="363"/>
      <c r="JBW48" s="369">
        <f t="shared" ref="JBW48" si="3427">JBU48*1.01</f>
        <v>4.2909428579540193E+18</v>
      </c>
      <c r="JBX48" s="363"/>
      <c r="JBY48" s="369">
        <f t="shared" ref="JBY48" si="3428">JBW48*1.01</f>
        <v>4.3338522865335598E+18</v>
      </c>
      <c r="JBZ48" s="363"/>
      <c r="JCA48" s="369">
        <f t="shared" ref="JCA48" si="3429">JBY48*1.01</f>
        <v>4.3771908093988956E+18</v>
      </c>
      <c r="JCB48" s="363"/>
      <c r="JCC48" s="369">
        <f t="shared" ref="JCC48" si="3430">JCA48*1.01</f>
        <v>4.4209627174928845E+18</v>
      </c>
      <c r="JCD48" s="363"/>
      <c r="JCE48" s="369">
        <f t="shared" ref="JCE48" si="3431">JCC48*1.01</f>
        <v>4.4651723446678134E+18</v>
      </c>
      <c r="JCF48" s="363"/>
      <c r="JCG48" s="369">
        <f t="shared" ref="JCG48" si="3432">JCE48*1.01</f>
        <v>4.5098240681144914E+18</v>
      </c>
      <c r="JCH48" s="363"/>
      <c r="JCI48" s="369">
        <f t="shared" ref="JCI48" si="3433">JCG48*1.01</f>
        <v>4.5549223087956362E+18</v>
      </c>
      <c r="JCJ48" s="363"/>
      <c r="JCK48" s="369">
        <f t="shared" ref="JCK48" si="3434">JCI48*1.01</f>
        <v>4.6004715318835927E+18</v>
      </c>
      <c r="JCL48" s="363"/>
      <c r="JCM48" s="369">
        <f t="shared" ref="JCM48" si="3435">JCK48*1.01</f>
        <v>4.6464762472024289E+18</v>
      </c>
      <c r="JCN48" s="363"/>
      <c r="JCO48" s="369">
        <f t="shared" ref="JCO48" si="3436">JCM48*1.01</f>
        <v>4.692941009674453E+18</v>
      </c>
      <c r="JCP48" s="363"/>
      <c r="JCQ48" s="369">
        <f t="shared" ref="JCQ48" si="3437">JCO48*1.01</f>
        <v>4.7398704197711974E+18</v>
      </c>
      <c r="JCR48" s="363"/>
      <c r="JCS48" s="369">
        <f t="shared" ref="JCS48" si="3438">JCQ48*1.01</f>
        <v>4.7872691239689093E+18</v>
      </c>
      <c r="JCT48" s="363"/>
      <c r="JCU48" s="369">
        <f t="shared" ref="JCU48" si="3439">JCS48*1.01</f>
        <v>4.8351418152085985E+18</v>
      </c>
      <c r="JCV48" s="363"/>
      <c r="JCW48" s="369">
        <f t="shared" ref="JCW48" si="3440">JCU48*1.01</f>
        <v>4.8834932333606851E+18</v>
      </c>
      <c r="JCX48" s="363"/>
      <c r="JCY48" s="369">
        <f t="shared" ref="JCY48" si="3441">JCW48*1.01</f>
        <v>4.932328165694292E+18</v>
      </c>
      <c r="JCZ48" s="363"/>
      <c r="JDA48" s="369">
        <f t="shared" ref="JDA48" si="3442">JCY48*1.01</f>
        <v>4.9816514473512346E+18</v>
      </c>
      <c r="JDB48" s="363"/>
      <c r="JDC48" s="369">
        <f t="shared" ref="JDC48" si="3443">JDA48*1.01</f>
        <v>5.0314679618247465E+18</v>
      </c>
      <c r="JDD48" s="363"/>
      <c r="JDE48" s="369">
        <f t="shared" ref="JDE48" si="3444">JDC48*1.01</f>
        <v>5.0817826414429942E+18</v>
      </c>
      <c r="JDF48" s="363"/>
      <c r="JDG48" s="369">
        <f t="shared" ref="JDG48" si="3445">JDE48*1.01</f>
        <v>5.1326004678574244E+18</v>
      </c>
      <c r="JDH48" s="363"/>
      <c r="JDI48" s="369">
        <f t="shared" ref="JDI48" si="3446">JDG48*1.01</f>
        <v>5.1839264725359985E+18</v>
      </c>
      <c r="JDJ48" s="363"/>
      <c r="JDK48" s="369">
        <f t="shared" ref="JDK48" si="3447">JDI48*1.01</f>
        <v>5.2357657372613581E+18</v>
      </c>
      <c r="JDL48" s="363"/>
      <c r="JDM48" s="369">
        <f t="shared" ref="JDM48" si="3448">JDK48*1.01</f>
        <v>5.2881233946339717E+18</v>
      </c>
      <c r="JDN48" s="363"/>
      <c r="JDO48" s="369">
        <f t="shared" ref="JDO48" si="3449">JDM48*1.01</f>
        <v>5.341004628580311E+18</v>
      </c>
      <c r="JDP48" s="363"/>
      <c r="JDQ48" s="369">
        <f t="shared" ref="JDQ48" si="3450">JDO48*1.01</f>
        <v>5.3944146748661146E+18</v>
      </c>
      <c r="JDR48" s="363"/>
      <c r="JDS48" s="369">
        <f t="shared" ref="JDS48" si="3451">JDQ48*1.01</f>
        <v>5.4483588216147753E+18</v>
      </c>
      <c r="JDT48" s="363"/>
      <c r="JDU48" s="369">
        <f t="shared" ref="JDU48" si="3452">JDS48*1.01</f>
        <v>5.5028424098309233E+18</v>
      </c>
      <c r="JDV48" s="363"/>
      <c r="JDW48" s="369">
        <f t="shared" ref="JDW48" si="3453">JDU48*1.01</f>
        <v>5.5578708339292324E+18</v>
      </c>
      <c r="JDX48" s="363"/>
      <c r="JDY48" s="369">
        <f t="shared" ref="JDY48" si="3454">JDW48*1.01</f>
        <v>5.6134495422685245E+18</v>
      </c>
      <c r="JDZ48" s="363"/>
      <c r="JEA48" s="369">
        <f t="shared" ref="JEA48" si="3455">JDY48*1.01</f>
        <v>5.6695840376912097E+18</v>
      </c>
      <c r="JEB48" s="363"/>
      <c r="JEC48" s="369">
        <f t="shared" ref="JEC48" si="3456">JEA48*1.01</f>
        <v>5.7262798780681216E+18</v>
      </c>
      <c r="JED48" s="363"/>
      <c r="JEE48" s="369">
        <f t="shared" ref="JEE48" si="3457">JEC48*1.01</f>
        <v>5.7835426768488028E+18</v>
      </c>
      <c r="JEF48" s="363"/>
      <c r="JEG48" s="369">
        <f t="shared" ref="JEG48" si="3458">JEE48*1.01</f>
        <v>5.8413781036172913E+18</v>
      </c>
      <c r="JEH48" s="363"/>
      <c r="JEI48" s="369">
        <f t="shared" ref="JEI48" si="3459">JEG48*1.01</f>
        <v>5.8997918846534646E+18</v>
      </c>
      <c r="JEJ48" s="363"/>
      <c r="JEK48" s="369">
        <f t="shared" ref="JEK48" si="3460">JEI48*1.01</f>
        <v>5.9587898034999992E+18</v>
      </c>
      <c r="JEL48" s="363"/>
      <c r="JEM48" s="369">
        <f t="shared" ref="JEM48" si="3461">JEK48*1.01</f>
        <v>6.0183777015349996E+18</v>
      </c>
      <c r="JEN48" s="363"/>
      <c r="JEO48" s="369">
        <f t="shared" ref="JEO48" si="3462">JEM48*1.01</f>
        <v>6.0785614785503498E+18</v>
      </c>
      <c r="JEP48" s="363"/>
      <c r="JEQ48" s="369">
        <f t="shared" ref="JEQ48" si="3463">JEO48*1.01</f>
        <v>6.1393470933358531E+18</v>
      </c>
      <c r="JER48" s="363"/>
      <c r="JES48" s="369">
        <f t="shared" ref="JES48" si="3464">JEQ48*1.01</f>
        <v>6.2007405642692116E+18</v>
      </c>
      <c r="JET48" s="363"/>
      <c r="JEU48" s="369">
        <f t="shared" ref="JEU48" si="3465">JES48*1.01</f>
        <v>6.2627479699119043E+18</v>
      </c>
      <c r="JEV48" s="363"/>
      <c r="JEW48" s="369">
        <f t="shared" ref="JEW48" si="3466">JEU48*1.01</f>
        <v>6.3253754496110234E+18</v>
      </c>
      <c r="JEX48" s="363"/>
      <c r="JEY48" s="369">
        <f t="shared" ref="JEY48" si="3467">JEW48*1.01</f>
        <v>6.388629204107134E+18</v>
      </c>
      <c r="JEZ48" s="363"/>
      <c r="JFA48" s="369">
        <f t="shared" ref="JFA48" si="3468">JEY48*1.01</f>
        <v>6.4525154961482056E+18</v>
      </c>
      <c r="JFB48" s="363"/>
      <c r="JFC48" s="369">
        <f t="shared" ref="JFC48" si="3469">JFA48*1.01</f>
        <v>6.5170406511096873E+18</v>
      </c>
      <c r="JFD48" s="363"/>
      <c r="JFE48" s="369">
        <f t="shared" ref="JFE48" si="3470">JFC48*1.01</f>
        <v>6.5822110576207841E+18</v>
      </c>
      <c r="JFF48" s="363"/>
      <c r="JFG48" s="369">
        <f t="shared" ref="JFG48" si="3471">JFE48*1.01</f>
        <v>6.648033168196992E+18</v>
      </c>
      <c r="JFH48" s="363"/>
      <c r="JFI48" s="369">
        <f t="shared" ref="JFI48" si="3472">JFG48*1.01</f>
        <v>6.7145134998789622E+18</v>
      </c>
      <c r="JFJ48" s="363"/>
      <c r="JFK48" s="369">
        <f t="shared" ref="JFK48" si="3473">JFI48*1.01</f>
        <v>6.7816586348777523E+18</v>
      </c>
      <c r="JFL48" s="363"/>
      <c r="JFM48" s="369">
        <f t="shared" ref="JFM48" si="3474">JFK48*1.01</f>
        <v>6.8494752212265298E+18</v>
      </c>
      <c r="JFN48" s="363"/>
      <c r="JFO48" s="369">
        <f t="shared" ref="JFO48" si="3475">JFM48*1.01</f>
        <v>6.9179699734387948E+18</v>
      </c>
      <c r="JFP48" s="363"/>
      <c r="JFQ48" s="369">
        <f t="shared" ref="JFQ48" si="3476">JFO48*1.01</f>
        <v>6.9871496731731825E+18</v>
      </c>
      <c r="JFR48" s="363"/>
      <c r="JFS48" s="369">
        <f t="shared" ref="JFS48" si="3477">JFQ48*1.01</f>
        <v>7.0570211699049144E+18</v>
      </c>
      <c r="JFT48" s="363"/>
      <c r="JFU48" s="369">
        <f t="shared" ref="JFU48" si="3478">JFS48*1.01</f>
        <v>7.1275913816039639E+18</v>
      </c>
      <c r="JFV48" s="363"/>
      <c r="JFW48" s="369">
        <f t="shared" ref="JFW48" si="3479">JFU48*1.01</f>
        <v>7.1988672954200033E+18</v>
      </c>
      <c r="JFX48" s="363"/>
      <c r="JFY48" s="369">
        <f t="shared" ref="JFY48" si="3480">JFW48*1.01</f>
        <v>7.2708559683742034E+18</v>
      </c>
      <c r="JFZ48" s="363"/>
      <c r="JGA48" s="369">
        <f t="shared" ref="JGA48" si="3481">JFY48*1.01</f>
        <v>7.3435645280579451E+18</v>
      </c>
      <c r="JGB48" s="363"/>
      <c r="JGC48" s="369">
        <f t="shared" ref="JGC48" si="3482">JGA48*1.01</f>
        <v>7.4170001733385247E+18</v>
      </c>
      <c r="JGD48" s="363"/>
      <c r="JGE48" s="369">
        <f t="shared" ref="JGE48" si="3483">JGC48*1.01</f>
        <v>7.4911701750719099E+18</v>
      </c>
      <c r="JGF48" s="363"/>
      <c r="JGG48" s="369">
        <f t="shared" ref="JGG48" si="3484">JGE48*1.01</f>
        <v>7.5660818768226294E+18</v>
      </c>
      <c r="JGH48" s="363"/>
      <c r="JGI48" s="369">
        <f t="shared" ref="JGI48" si="3485">JGG48*1.01</f>
        <v>7.6417426955908557E+18</v>
      </c>
      <c r="JGJ48" s="363"/>
      <c r="JGK48" s="369">
        <f t="shared" ref="JGK48" si="3486">JGI48*1.01</f>
        <v>7.7181601225467648E+18</v>
      </c>
      <c r="JGL48" s="363"/>
      <c r="JGM48" s="369">
        <f t="shared" ref="JGM48" si="3487">JGK48*1.01</f>
        <v>7.7953417237722327E+18</v>
      </c>
      <c r="JGN48" s="363"/>
      <c r="JGO48" s="369">
        <f t="shared" ref="JGO48" si="3488">JGM48*1.01</f>
        <v>7.8732951410099548E+18</v>
      </c>
      <c r="JGP48" s="363"/>
      <c r="JGQ48" s="369">
        <f t="shared" ref="JGQ48" si="3489">JGO48*1.01</f>
        <v>7.952028092420054E+18</v>
      </c>
      <c r="JGR48" s="363"/>
      <c r="JGS48" s="369">
        <f t="shared" ref="JGS48" si="3490">JGQ48*1.01</f>
        <v>8.031548373344255E+18</v>
      </c>
      <c r="JGT48" s="363"/>
      <c r="JGU48" s="369">
        <f t="shared" ref="JGU48" si="3491">JGS48*1.01</f>
        <v>8.1118638570776975E+18</v>
      </c>
      <c r="JGV48" s="363"/>
      <c r="JGW48" s="369">
        <f t="shared" ref="JGW48" si="3492">JGU48*1.01</f>
        <v>8.1929824956484741E+18</v>
      </c>
      <c r="JGX48" s="363"/>
      <c r="JGY48" s="369">
        <f t="shared" ref="JGY48" si="3493">JGW48*1.01</f>
        <v>8.2749123206049587E+18</v>
      </c>
      <c r="JGZ48" s="363"/>
      <c r="JHA48" s="369">
        <f t="shared" ref="JHA48" si="3494">JGY48*1.01</f>
        <v>8.3576614438110085E+18</v>
      </c>
      <c r="JHB48" s="363"/>
      <c r="JHC48" s="369">
        <f t="shared" ref="JHC48" si="3495">JHA48*1.01</f>
        <v>8.4412380582491187E+18</v>
      </c>
      <c r="JHD48" s="363"/>
      <c r="JHE48" s="369">
        <f t="shared" ref="JHE48" si="3496">JHC48*1.01</f>
        <v>8.5256504388316099E+18</v>
      </c>
      <c r="JHF48" s="363"/>
      <c r="JHG48" s="369">
        <f t="shared" ref="JHG48" si="3497">JHE48*1.01</f>
        <v>8.610906943219926E+18</v>
      </c>
      <c r="JHH48" s="363"/>
      <c r="JHI48" s="369">
        <f t="shared" ref="JHI48" si="3498">JHG48*1.01</f>
        <v>8.6970160126521252E+18</v>
      </c>
      <c r="JHJ48" s="363"/>
      <c r="JHK48" s="369">
        <f t="shared" ref="JHK48" si="3499">JHI48*1.01</f>
        <v>8.7839861727786465E+18</v>
      </c>
      <c r="JHL48" s="363"/>
      <c r="JHM48" s="369">
        <f t="shared" ref="JHM48" si="3500">JHK48*1.01</f>
        <v>8.8718260345064335E+18</v>
      </c>
      <c r="JHN48" s="363"/>
      <c r="JHO48" s="369">
        <f t="shared" ref="JHO48" si="3501">JHM48*1.01</f>
        <v>8.960544294851498E+18</v>
      </c>
      <c r="JHP48" s="363"/>
      <c r="JHQ48" s="369">
        <f t="shared" ref="JHQ48" si="3502">JHO48*1.01</f>
        <v>9.0501497378000128E+18</v>
      </c>
      <c r="JHR48" s="363"/>
      <c r="JHS48" s="369">
        <f t="shared" ref="JHS48" si="3503">JHQ48*1.01</f>
        <v>9.1406512351780127E+18</v>
      </c>
      <c r="JHT48" s="363"/>
      <c r="JHU48" s="369">
        <f t="shared" ref="JHU48" si="3504">JHS48*1.01</f>
        <v>9.2320577475297935E+18</v>
      </c>
      <c r="JHV48" s="363"/>
      <c r="JHW48" s="369">
        <f t="shared" ref="JHW48" si="3505">JHU48*1.01</f>
        <v>9.3243783250050908E+18</v>
      </c>
      <c r="JHX48" s="363"/>
      <c r="JHY48" s="369">
        <f t="shared" ref="JHY48" si="3506">JHW48*1.01</f>
        <v>9.4176221082551419E+18</v>
      </c>
      <c r="JHZ48" s="363"/>
      <c r="JIA48" s="369">
        <f t="shared" ref="JIA48" si="3507">JHY48*1.01</f>
        <v>9.5117983293376942E+18</v>
      </c>
      <c r="JIB48" s="363"/>
      <c r="JIC48" s="369">
        <f t="shared" ref="JIC48" si="3508">JIA48*1.01</f>
        <v>9.6069163126310707E+18</v>
      </c>
      <c r="JID48" s="363"/>
      <c r="JIE48" s="369">
        <f t="shared" ref="JIE48" si="3509">JIC48*1.01</f>
        <v>9.7029854757573816E+18</v>
      </c>
      <c r="JIF48" s="363"/>
      <c r="JIG48" s="369">
        <f t="shared" ref="JIG48" si="3510">JIE48*1.01</f>
        <v>9.8000153305149563E+18</v>
      </c>
      <c r="JIH48" s="363"/>
      <c r="JII48" s="369">
        <f t="shared" ref="JII48" si="3511">JIG48*1.01</f>
        <v>9.8980154838201057E+18</v>
      </c>
      <c r="JIJ48" s="363"/>
      <c r="JIK48" s="369">
        <f t="shared" ref="JIK48" si="3512">JII48*1.01</f>
        <v>9.996995638658306E+18</v>
      </c>
      <c r="JIL48" s="363"/>
      <c r="JIM48" s="369">
        <f t="shared" ref="JIM48" si="3513">JIK48*1.01</f>
        <v>1.0096965595044889E+19</v>
      </c>
      <c r="JIN48" s="363"/>
      <c r="JIO48" s="369">
        <f t="shared" ref="JIO48" si="3514">JIM48*1.01</f>
        <v>1.0197935250995337E+19</v>
      </c>
      <c r="JIP48" s="363"/>
      <c r="JIQ48" s="369">
        <f t="shared" ref="JIQ48" si="3515">JIO48*1.01</f>
        <v>1.0299914603505291E+19</v>
      </c>
      <c r="JIR48" s="363"/>
      <c r="JIS48" s="369">
        <f t="shared" ref="JIS48" si="3516">JIQ48*1.01</f>
        <v>1.0402913749540344E+19</v>
      </c>
      <c r="JIT48" s="363"/>
      <c r="JIU48" s="369">
        <f t="shared" ref="JIU48" si="3517">JIS48*1.01</f>
        <v>1.0506942887035748E+19</v>
      </c>
      <c r="JIV48" s="363"/>
      <c r="JIW48" s="369">
        <f t="shared" ref="JIW48" si="3518">JIU48*1.01</f>
        <v>1.0612012315906105E+19</v>
      </c>
      <c r="JIX48" s="363"/>
      <c r="JIY48" s="369">
        <f t="shared" ref="JIY48" si="3519">JIW48*1.01</f>
        <v>1.0718132439065166E+19</v>
      </c>
      <c r="JIZ48" s="363"/>
      <c r="JJA48" s="369">
        <f t="shared" ref="JJA48" si="3520">JIY48*1.01</f>
        <v>1.0825313763455818E+19</v>
      </c>
      <c r="JJB48" s="363"/>
      <c r="JJC48" s="369">
        <f t="shared" ref="JJC48" si="3521">JJA48*1.01</f>
        <v>1.0933566901090376E+19</v>
      </c>
      <c r="JJD48" s="363"/>
      <c r="JJE48" s="369">
        <f t="shared" ref="JJE48" si="3522">JJC48*1.01</f>
        <v>1.1042902570101279E+19</v>
      </c>
      <c r="JJF48" s="363"/>
      <c r="JJG48" s="369">
        <f t="shared" ref="JJG48" si="3523">JJE48*1.01</f>
        <v>1.1153331595802292E+19</v>
      </c>
      <c r="JJH48" s="363"/>
      <c r="JJI48" s="369">
        <f t="shared" ref="JJI48" si="3524">JJG48*1.01</f>
        <v>1.1264864911760314E+19</v>
      </c>
      <c r="JJJ48" s="363"/>
      <c r="JJK48" s="369">
        <f t="shared" ref="JJK48" si="3525">JJI48*1.01</f>
        <v>1.1377513560877918E+19</v>
      </c>
      <c r="JJL48" s="363"/>
      <c r="JJM48" s="369">
        <f t="shared" ref="JJM48" si="3526">JJK48*1.01</f>
        <v>1.1491288696486697E+19</v>
      </c>
      <c r="JJN48" s="363"/>
      <c r="JJO48" s="369">
        <f t="shared" ref="JJO48" si="3527">JJM48*1.01</f>
        <v>1.1606201583451564E+19</v>
      </c>
      <c r="JJP48" s="363"/>
      <c r="JJQ48" s="369">
        <f t="shared" ref="JJQ48" si="3528">JJO48*1.01</f>
        <v>1.1722263599286079E+19</v>
      </c>
      <c r="JJR48" s="363"/>
      <c r="JJS48" s="369">
        <f t="shared" ref="JJS48" si="3529">JJQ48*1.01</f>
        <v>1.183948623527894E+19</v>
      </c>
      <c r="JJT48" s="363"/>
      <c r="JJU48" s="369">
        <f t="shared" ref="JJU48" si="3530">JJS48*1.01</f>
        <v>1.195788109763173E+19</v>
      </c>
      <c r="JJV48" s="363"/>
      <c r="JJW48" s="369">
        <f t="shared" ref="JJW48" si="3531">JJU48*1.01</f>
        <v>1.2077459908608047E+19</v>
      </c>
      <c r="JJX48" s="363"/>
      <c r="JJY48" s="369">
        <f t="shared" ref="JJY48" si="3532">JJW48*1.01</f>
        <v>1.2198234507694127E+19</v>
      </c>
      <c r="JJZ48" s="363"/>
      <c r="JKA48" s="369">
        <f t="shared" ref="JKA48" si="3533">JJY48*1.01</f>
        <v>1.2320216852771068E+19</v>
      </c>
      <c r="JKB48" s="363"/>
      <c r="JKC48" s="369">
        <f t="shared" ref="JKC48" si="3534">JKA48*1.01</f>
        <v>1.2443419021298778E+19</v>
      </c>
      <c r="JKD48" s="363"/>
      <c r="JKE48" s="369">
        <f t="shared" ref="JKE48" si="3535">JKC48*1.01</f>
        <v>1.2567853211511765E+19</v>
      </c>
      <c r="JKF48" s="363"/>
      <c r="JKG48" s="369">
        <f t="shared" ref="JKG48" si="3536">JKE48*1.01</f>
        <v>1.2693531743626883E+19</v>
      </c>
      <c r="JKH48" s="363"/>
      <c r="JKI48" s="369">
        <f t="shared" ref="JKI48" si="3537">JKG48*1.01</f>
        <v>1.2820467061063152E+19</v>
      </c>
      <c r="JKJ48" s="363"/>
      <c r="JKK48" s="369">
        <f t="shared" ref="JKK48" si="3538">JKI48*1.01</f>
        <v>1.2948671731673782E+19</v>
      </c>
      <c r="JKL48" s="363"/>
      <c r="JKM48" s="369">
        <f t="shared" ref="JKM48" si="3539">JKK48*1.01</f>
        <v>1.3078158448990519E+19</v>
      </c>
      <c r="JKN48" s="363"/>
      <c r="JKO48" s="369">
        <f t="shared" ref="JKO48" si="3540">JKM48*1.01</f>
        <v>1.3208940033480425E+19</v>
      </c>
      <c r="JKP48" s="363"/>
      <c r="JKQ48" s="369">
        <f t="shared" ref="JKQ48" si="3541">JKO48*1.01</f>
        <v>1.334102943381523E+19</v>
      </c>
      <c r="JKR48" s="363"/>
      <c r="JKS48" s="369">
        <f t="shared" ref="JKS48" si="3542">JKQ48*1.01</f>
        <v>1.3474439728153383E+19</v>
      </c>
      <c r="JKT48" s="363"/>
      <c r="JKU48" s="369">
        <f t="shared" ref="JKU48" si="3543">JKS48*1.01</f>
        <v>1.3609184125434917E+19</v>
      </c>
      <c r="JKV48" s="363"/>
      <c r="JKW48" s="369">
        <f t="shared" ref="JKW48" si="3544">JKU48*1.01</f>
        <v>1.3745275966689266E+19</v>
      </c>
      <c r="JKX48" s="363"/>
      <c r="JKY48" s="369">
        <f t="shared" ref="JKY48" si="3545">JKW48*1.01</f>
        <v>1.3882728726356158E+19</v>
      </c>
      <c r="JKZ48" s="363"/>
      <c r="JLA48" s="369">
        <f t="shared" ref="JLA48" si="3546">JKY48*1.01</f>
        <v>1.402155601361972E+19</v>
      </c>
      <c r="JLB48" s="363"/>
      <c r="JLC48" s="369">
        <f t="shared" ref="JLC48" si="3547">JLA48*1.01</f>
        <v>1.4161771573755918E+19</v>
      </c>
      <c r="JLD48" s="363"/>
      <c r="JLE48" s="369">
        <f t="shared" ref="JLE48" si="3548">JLC48*1.01</f>
        <v>1.4303389289493477E+19</v>
      </c>
      <c r="JLF48" s="363"/>
      <c r="JLG48" s="369">
        <f t="shared" ref="JLG48" si="3549">JLE48*1.01</f>
        <v>1.4446423182388412E+19</v>
      </c>
      <c r="JLH48" s="363"/>
      <c r="JLI48" s="369">
        <f t="shared" ref="JLI48" si="3550">JLG48*1.01</f>
        <v>1.4590887414212297E+19</v>
      </c>
      <c r="JLJ48" s="363"/>
      <c r="JLK48" s="369">
        <f t="shared" ref="JLK48" si="3551">JLI48*1.01</f>
        <v>1.4736796288354421E+19</v>
      </c>
      <c r="JLL48" s="363"/>
      <c r="JLM48" s="369">
        <f t="shared" ref="JLM48" si="3552">JLK48*1.01</f>
        <v>1.4884164251237966E+19</v>
      </c>
      <c r="JLN48" s="363"/>
      <c r="JLO48" s="369">
        <f t="shared" ref="JLO48" si="3553">JLM48*1.01</f>
        <v>1.5033005893750346E+19</v>
      </c>
      <c r="JLP48" s="363"/>
      <c r="JLQ48" s="369">
        <f t="shared" ref="JLQ48" si="3554">JLO48*1.01</f>
        <v>1.5183335952687849E+19</v>
      </c>
      <c r="JLR48" s="363"/>
      <c r="JLS48" s="369">
        <f t="shared" ref="JLS48" si="3555">JLQ48*1.01</f>
        <v>1.5335169312214729E+19</v>
      </c>
      <c r="JLT48" s="363"/>
      <c r="JLU48" s="369">
        <f t="shared" ref="JLU48" si="3556">JLS48*1.01</f>
        <v>1.5488521005336877E+19</v>
      </c>
      <c r="JLV48" s="363"/>
      <c r="JLW48" s="369">
        <f t="shared" ref="JLW48" si="3557">JLU48*1.01</f>
        <v>1.5643406215390247E+19</v>
      </c>
      <c r="JLX48" s="363"/>
      <c r="JLY48" s="369">
        <f t="shared" ref="JLY48" si="3558">JLW48*1.01</f>
        <v>1.5799840277544149E+19</v>
      </c>
      <c r="JLZ48" s="363"/>
      <c r="JMA48" s="369">
        <f t="shared" ref="JMA48" si="3559">JLY48*1.01</f>
        <v>1.595783868031959E+19</v>
      </c>
      <c r="JMB48" s="363"/>
      <c r="JMC48" s="369">
        <f t="shared" ref="JMC48" si="3560">JMA48*1.01</f>
        <v>1.6117417067122786E+19</v>
      </c>
      <c r="JMD48" s="363"/>
      <c r="JME48" s="369">
        <f t="shared" ref="JME48" si="3561">JMC48*1.01</f>
        <v>1.6278591237794015E+19</v>
      </c>
      <c r="JMF48" s="363"/>
      <c r="JMG48" s="369">
        <f t="shared" ref="JMG48" si="3562">JME48*1.01</f>
        <v>1.6441377150171955E+19</v>
      </c>
      <c r="JMH48" s="363"/>
      <c r="JMI48" s="369">
        <f t="shared" ref="JMI48" si="3563">JMG48*1.01</f>
        <v>1.6605790921673675E+19</v>
      </c>
      <c r="JMJ48" s="363"/>
      <c r="JMK48" s="369">
        <f t="shared" ref="JMK48" si="3564">JMI48*1.01</f>
        <v>1.6771848830890412E+19</v>
      </c>
      <c r="JML48" s="363"/>
      <c r="JMM48" s="369">
        <f t="shared" ref="JMM48" si="3565">JMK48*1.01</f>
        <v>1.6939567319199316E+19</v>
      </c>
      <c r="JMN48" s="363"/>
      <c r="JMO48" s="369">
        <f t="shared" ref="JMO48" si="3566">JMM48*1.01</f>
        <v>1.7108962992391309E+19</v>
      </c>
      <c r="JMP48" s="363"/>
      <c r="JMQ48" s="369">
        <f t="shared" ref="JMQ48" si="3567">JMO48*1.01</f>
        <v>1.7280052622315223E+19</v>
      </c>
      <c r="JMR48" s="363"/>
      <c r="JMS48" s="369">
        <f t="shared" ref="JMS48" si="3568">JMQ48*1.01</f>
        <v>1.7452853148538376E+19</v>
      </c>
      <c r="JMT48" s="363"/>
      <c r="JMU48" s="369">
        <f t="shared" ref="JMU48" si="3569">JMS48*1.01</f>
        <v>1.7627381680023761E+19</v>
      </c>
      <c r="JMV48" s="363"/>
      <c r="JMW48" s="369">
        <f t="shared" ref="JMW48" si="3570">JMU48*1.01</f>
        <v>1.7803655496823998E+19</v>
      </c>
      <c r="JMX48" s="363"/>
      <c r="JMY48" s="369">
        <f t="shared" ref="JMY48" si="3571">JMW48*1.01</f>
        <v>1.7981692051792239E+19</v>
      </c>
      <c r="JMZ48" s="363"/>
      <c r="JNA48" s="369">
        <f t="shared" ref="JNA48" si="3572">JMY48*1.01</f>
        <v>1.8161508972310161E+19</v>
      </c>
      <c r="JNB48" s="363"/>
      <c r="JNC48" s="369">
        <f t="shared" ref="JNC48" si="3573">JNA48*1.01</f>
        <v>1.8343124062033263E+19</v>
      </c>
      <c r="JND48" s="363"/>
      <c r="JNE48" s="369">
        <f t="shared" ref="JNE48" si="3574">JNC48*1.01</f>
        <v>1.8526555302653596E+19</v>
      </c>
      <c r="JNF48" s="363"/>
      <c r="JNG48" s="369">
        <f t="shared" ref="JNG48" si="3575">JNE48*1.01</f>
        <v>1.8711820855680131E+19</v>
      </c>
      <c r="JNH48" s="363"/>
      <c r="JNI48" s="369">
        <f t="shared" ref="JNI48" si="3576">JNG48*1.01</f>
        <v>1.8898939064236933E+19</v>
      </c>
      <c r="JNJ48" s="363"/>
      <c r="JNK48" s="369">
        <f t="shared" ref="JNK48" si="3577">JNI48*1.01</f>
        <v>1.9087928454879302E+19</v>
      </c>
      <c r="JNL48" s="363"/>
      <c r="JNM48" s="369">
        <f t="shared" ref="JNM48" si="3578">JNK48*1.01</f>
        <v>1.9278807739428094E+19</v>
      </c>
      <c r="JNN48" s="363"/>
      <c r="JNO48" s="369">
        <f t="shared" ref="JNO48" si="3579">JNM48*1.01</f>
        <v>1.9471595816822374E+19</v>
      </c>
      <c r="JNP48" s="363"/>
      <c r="JNQ48" s="369">
        <f t="shared" ref="JNQ48" si="3580">JNO48*1.01</f>
        <v>1.9666311774990598E+19</v>
      </c>
      <c r="JNR48" s="363"/>
      <c r="JNS48" s="369">
        <f t="shared" ref="JNS48" si="3581">JNQ48*1.01</f>
        <v>1.9862974892740506E+19</v>
      </c>
      <c r="JNT48" s="363"/>
      <c r="JNU48" s="369">
        <f t="shared" ref="JNU48" si="3582">JNS48*1.01</f>
        <v>2.0061604641667912E+19</v>
      </c>
      <c r="JNV48" s="363"/>
      <c r="JNW48" s="369">
        <f t="shared" ref="JNW48" si="3583">JNU48*1.01</f>
        <v>2.0262220688084591E+19</v>
      </c>
      <c r="JNX48" s="363"/>
      <c r="JNY48" s="369">
        <f t="shared" ref="JNY48" si="3584">JNW48*1.01</f>
        <v>2.0464842894965436E+19</v>
      </c>
      <c r="JNZ48" s="363"/>
      <c r="JOA48" s="369">
        <f t="shared" ref="JOA48" si="3585">JNY48*1.01</f>
        <v>2.0669491323915092E+19</v>
      </c>
      <c r="JOB48" s="363"/>
      <c r="JOC48" s="369">
        <f t="shared" ref="JOC48" si="3586">JOA48*1.01</f>
        <v>2.0876186237154243E+19</v>
      </c>
      <c r="JOD48" s="363"/>
      <c r="JOE48" s="369">
        <f t="shared" ref="JOE48" si="3587">JOC48*1.01</f>
        <v>2.1084948099525784E+19</v>
      </c>
      <c r="JOF48" s="363"/>
      <c r="JOG48" s="369">
        <f t="shared" ref="JOG48" si="3588">JOE48*1.01</f>
        <v>2.1295797580521042E+19</v>
      </c>
      <c r="JOH48" s="363"/>
      <c r="JOI48" s="369">
        <f t="shared" ref="JOI48" si="3589">JOG48*1.01</f>
        <v>2.1508755556326253E+19</v>
      </c>
      <c r="JOJ48" s="363"/>
      <c r="JOK48" s="369">
        <f t="shared" ref="JOK48" si="3590">JOI48*1.01</f>
        <v>2.1723843111889514E+19</v>
      </c>
      <c r="JOL48" s="363"/>
      <c r="JOM48" s="369">
        <f t="shared" ref="JOM48" si="3591">JOK48*1.01</f>
        <v>2.1941081543008412E+19</v>
      </c>
      <c r="JON48" s="363"/>
      <c r="JOO48" s="369">
        <f t="shared" ref="JOO48" si="3592">JOM48*1.01</f>
        <v>2.2160492358438494E+19</v>
      </c>
      <c r="JOP48" s="363"/>
      <c r="JOQ48" s="369">
        <f t="shared" ref="JOQ48" si="3593">JOO48*1.01</f>
        <v>2.2382097282022879E+19</v>
      </c>
      <c r="JOR48" s="363"/>
      <c r="JOS48" s="369">
        <f t="shared" ref="JOS48" si="3594">JOQ48*1.01</f>
        <v>2.2605918254843109E+19</v>
      </c>
      <c r="JOT48" s="363"/>
      <c r="JOU48" s="369">
        <f t="shared" ref="JOU48" si="3595">JOS48*1.01</f>
        <v>2.283197743739154E+19</v>
      </c>
      <c r="JOV48" s="363"/>
      <c r="JOW48" s="369">
        <f t="shared" ref="JOW48" si="3596">JOU48*1.01</f>
        <v>2.3060297211765457E+19</v>
      </c>
      <c r="JOX48" s="363"/>
      <c r="JOY48" s="369">
        <f t="shared" ref="JOY48" si="3597">JOW48*1.01</f>
        <v>2.3290900183883112E+19</v>
      </c>
      <c r="JOZ48" s="363"/>
      <c r="JPA48" s="369">
        <f t="shared" ref="JPA48" si="3598">JOY48*1.01</f>
        <v>2.3523809185721942E+19</v>
      </c>
      <c r="JPB48" s="363"/>
      <c r="JPC48" s="369">
        <f t="shared" ref="JPC48" si="3599">JPA48*1.01</f>
        <v>2.3759047277579162E+19</v>
      </c>
      <c r="JPD48" s="363"/>
      <c r="JPE48" s="369">
        <f t="shared" ref="JPE48" si="3600">JPC48*1.01</f>
        <v>2.3996637750354952E+19</v>
      </c>
      <c r="JPF48" s="363"/>
      <c r="JPG48" s="369">
        <f t="shared" ref="JPG48" si="3601">JPE48*1.01</f>
        <v>2.4236604127858504E+19</v>
      </c>
      <c r="JPH48" s="363"/>
      <c r="JPI48" s="369">
        <f t="shared" ref="JPI48" si="3602">JPG48*1.01</f>
        <v>2.4478970169137091E+19</v>
      </c>
      <c r="JPJ48" s="363"/>
      <c r="JPK48" s="369">
        <f t="shared" ref="JPK48" si="3603">JPI48*1.01</f>
        <v>2.4723759870828462E+19</v>
      </c>
      <c r="JPL48" s="363"/>
      <c r="JPM48" s="369">
        <f t="shared" ref="JPM48" si="3604">JPK48*1.01</f>
        <v>2.4970997469536748E+19</v>
      </c>
      <c r="JPN48" s="363"/>
      <c r="JPO48" s="369">
        <f t="shared" ref="JPO48" si="3605">JPM48*1.01</f>
        <v>2.5220707444232114E+19</v>
      </c>
      <c r="JPP48" s="363"/>
      <c r="JPQ48" s="369">
        <f t="shared" ref="JPQ48" si="3606">JPO48*1.01</f>
        <v>2.5472914518674436E+19</v>
      </c>
      <c r="JPR48" s="363"/>
      <c r="JPS48" s="369">
        <f t="shared" ref="JPS48" si="3607">JPQ48*1.01</f>
        <v>2.5727643663861182E+19</v>
      </c>
      <c r="JPT48" s="363"/>
      <c r="JPU48" s="369">
        <f t="shared" ref="JPU48" si="3608">JPS48*1.01</f>
        <v>2.5984920100499796E+19</v>
      </c>
      <c r="JPV48" s="363"/>
      <c r="JPW48" s="369">
        <f t="shared" ref="JPW48" si="3609">JPU48*1.01</f>
        <v>2.6244769301504795E+19</v>
      </c>
      <c r="JPX48" s="363"/>
      <c r="JPY48" s="369">
        <f t="shared" ref="JPY48" si="3610">JPW48*1.01</f>
        <v>2.6507216994519843E+19</v>
      </c>
      <c r="JPZ48" s="363"/>
      <c r="JQA48" s="369">
        <f t="shared" ref="JQA48" si="3611">JPY48*1.01</f>
        <v>2.6772289164465041E+19</v>
      </c>
      <c r="JQB48" s="363"/>
      <c r="JQC48" s="369">
        <f t="shared" ref="JQC48" si="3612">JQA48*1.01</f>
        <v>2.7040012056109691E+19</v>
      </c>
      <c r="JQD48" s="363"/>
      <c r="JQE48" s="369">
        <f t="shared" ref="JQE48" si="3613">JQC48*1.01</f>
        <v>2.731041217667079E+19</v>
      </c>
      <c r="JQF48" s="363"/>
      <c r="JQG48" s="369">
        <f t="shared" ref="JQG48" si="3614">JQE48*1.01</f>
        <v>2.7583516298437497E+19</v>
      </c>
      <c r="JQH48" s="363"/>
      <c r="JQI48" s="369">
        <f t="shared" ref="JQI48" si="3615">JQG48*1.01</f>
        <v>2.7859351461421871E+19</v>
      </c>
      <c r="JQJ48" s="363"/>
      <c r="JQK48" s="369">
        <f t="shared" ref="JQK48" si="3616">JQI48*1.01</f>
        <v>2.813794497603609E+19</v>
      </c>
      <c r="JQL48" s="363"/>
      <c r="JQM48" s="369">
        <f t="shared" ref="JQM48" si="3617">JQK48*1.01</f>
        <v>2.8419324425796452E+19</v>
      </c>
      <c r="JQN48" s="363"/>
      <c r="JQO48" s="369">
        <f t="shared" ref="JQO48" si="3618">JQM48*1.01</f>
        <v>2.8703517670054416E+19</v>
      </c>
      <c r="JQP48" s="363"/>
      <c r="JQQ48" s="369">
        <f t="shared" ref="JQQ48" si="3619">JQO48*1.01</f>
        <v>2.8990552846754959E+19</v>
      </c>
      <c r="JQR48" s="363"/>
      <c r="JQS48" s="369">
        <f t="shared" ref="JQS48" si="3620">JQQ48*1.01</f>
        <v>2.928045837522251E+19</v>
      </c>
      <c r="JQT48" s="363"/>
      <c r="JQU48" s="369">
        <f t="shared" ref="JQU48" si="3621">JQS48*1.01</f>
        <v>2.9573262958974734E+19</v>
      </c>
      <c r="JQV48" s="363"/>
      <c r="JQW48" s="369">
        <f t="shared" ref="JQW48" si="3622">JQU48*1.01</f>
        <v>2.986899558856448E+19</v>
      </c>
      <c r="JQX48" s="363"/>
      <c r="JQY48" s="369">
        <f t="shared" ref="JQY48" si="3623">JQW48*1.01</f>
        <v>3.0167685544450126E+19</v>
      </c>
      <c r="JQZ48" s="363"/>
      <c r="JRA48" s="369">
        <f t="shared" ref="JRA48" si="3624">JQY48*1.01</f>
        <v>3.0469362399894626E+19</v>
      </c>
      <c r="JRB48" s="363"/>
      <c r="JRC48" s="369">
        <f t="shared" ref="JRC48" si="3625">JRA48*1.01</f>
        <v>3.0774056023893574E+19</v>
      </c>
      <c r="JRD48" s="363"/>
      <c r="JRE48" s="369">
        <f t="shared" ref="JRE48" si="3626">JRC48*1.01</f>
        <v>3.108179658413251E+19</v>
      </c>
      <c r="JRF48" s="363"/>
      <c r="JRG48" s="369">
        <f t="shared" ref="JRG48" si="3627">JRE48*1.01</f>
        <v>3.1392614549973836E+19</v>
      </c>
      <c r="JRH48" s="363"/>
      <c r="JRI48" s="369">
        <f t="shared" ref="JRI48" si="3628">JRG48*1.01</f>
        <v>3.1706540695473574E+19</v>
      </c>
      <c r="JRJ48" s="363"/>
      <c r="JRK48" s="369">
        <f t="shared" ref="JRK48" si="3629">JRI48*1.01</f>
        <v>3.2023606102428312E+19</v>
      </c>
      <c r="JRL48" s="363"/>
      <c r="JRM48" s="369">
        <f t="shared" ref="JRM48" si="3630">JRK48*1.01</f>
        <v>3.2343842163452596E+19</v>
      </c>
      <c r="JRN48" s="363"/>
      <c r="JRO48" s="369">
        <f t="shared" ref="JRO48" si="3631">JRM48*1.01</f>
        <v>3.2667280585087123E+19</v>
      </c>
      <c r="JRP48" s="363"/>
      <c r="JRQ48" s="369">
        <f t="shared" ref="JRQ48" si="3632">JRO48*1.01</f>
        <v>3.2993953390937993E+19</v>
      </c>
      <c r="JRR48" s="363"/>
      <c r="JRS48" s="369">
        <f t="shared" ref="JRS48" si="3633">JRQ48*1.01</f>
        <v>3.3323892924847374E+19</v>
      </c>
      <c r="JRT48" s="363"/>
      <c r="JRU48" s="369">
        <f t="shared" ref="JRU48" si="3634">JRS48*1.01</f>
        <v>3.3657131854095847E+19</v>
      </c>
      <c r="JRV48" s="363"/>
      <c r="JRW48" s="369">
        <f t="shared" ref="JRW48" si="3635">JRU48*1.01</f>
        <v>3.3993703172636807E+19</v>
      </c>
      <c r="JRX48" s="363"/>
      <c r="JRY48" s="369">
        <f t="shared" ref="JRY48" si="3636">JRW48*1.01</f>
        <v>3.4333640204363174E+19</v>
      </c>
      <c r="JRZ48" s="363"/>
      <c r="JSA48" s="369">
        <f t="shared" ref="JSA48" si="3637">JRY48*1.01</f>
        <v>3.4676976606406808E+19</v>
      </c>
      <c r="JSB48" s="363"/>
      <c r="JSC48" s="369">
        <f t="shared" ref="JSC48" si="3638">JSA48*1.01</f>
        <v>3.5023746372470874E+19</v>
      </c>
      <c r="JSD48" s="363"/>
      <c r="JSE48" s="369">
        <f t="shared" ref="JSE48" si="3639">JSC48*1.01</f>
        <v>3.5373983836195582E+19</v>
      </c>
      <c r="JSF48" s="363"/>
      <c r="JSG48" s="369">
        <f t="shared" ref="JSG48" si="3640">JSE48*1.01</f>
        <v>3.5727723674557538E+19</v>
      </c>
      <c r="JSH48" s="363"/>
      <c r="JSI48" s="369">
        <f t="shared" ref="JSI48" si="3641">JSG48*1.01</f>
        <v>3.6085000911303115E+19</v>
      </c>
      <c r="JSJ48" s="363"/>
      <c r="JSK48" s="369">
        <f t="shared" ref="JSK48" si="3642">JSI48*1.01</f>
        <v>3.6445850920416145E+19</v>
      </c>
      <c r="JSL48" s="363"/>
      <c r="JSM48" s="369">
        <f t="shared" ref="JSM48" si="3643">JSK48*1.01</f>
        <v>3.6810309429620306E+19</v>
      </c>
      <c r="JSN48" s="363"/>
      <c r="JSO48" s="369">
        <f t="shared" ref="JSO48" si="3644">JSM48*1.01</f>
        <v>3.7178412523916509E+19</v>
      </c>
      <c r="JSP48" s="363"/>
      <c r="JSQ48" s="369">
        <f t="shared" ref="JSQ48" si="3645">JSO48*1.01</f>
        <v>3.7550196649155674E+19</v>
      </c>
      <c r="JSR48" s="363"/>
      <c r="JSS48" s="369">
        <f t="shared" ref="JSS48" si="3646">JSQ48*1.01</f>
        <v>3.7925698615647232E+19</v>
      </c>
      <c r="JST48" s="363"/>
      <c r="JSU48" s="369">
        <f t="shared" ref="JSU48" si="3647">JSS48*1.01</f>
        <v>3.8304955601803706E+19</v>
      </c>
      <c r="JSV48" s="363"/>
      <c r="JSW48" s="369">
        <f t="shared" ref="JSW48" si="3648">JSU48*1.01</f>
        <v>3.8688005157821743E+19</v>
      </c>
      <c r="JSX48" s="363"/>
      <c r="JSY48" s="369">
        <f t="shared" ref="JSY48" si="3649">JSW48*1.01</f>
        <v>3.907488520939996E+19</v>
      </c>
      <c r="JSZ48" s="363"/>
      <c r="JTA48" s="369">
        <f t="shared" ref="JTA48" si="3650">JSY48*1.01</f>
        <v>3.9465634061493961E+19</v>
      </c>
      <c r="JTB48" s="363"/>
      <c r="JTC48" s="369">
        <f t="shared" ref="JTC48" si="3651">JTA48*1.01</f>
        <v>3.9860290402108899E+19</v>
      </c>
      <c r="JTD48" s="363"/>
      <c r="JTE48" s="369">
        <f t="shared" ref="JTE48" si="3652">JTC48*1.01</f>
        <v>4.025889330612999E+19</v>
      </c>
      <c r="JTF48" s="363"/>
      <c r="JTG48" s="369">
        <f t="shared" ref="JTG48" si="3653">JTE48*1.01</f>
        <v>4.0661482239191294E+19</v>
      </c>
      <c r="JTH48" s="363"/>
      <c r="JTI48" s="369">
        <f t="shared" ref="JTI48" si="3654">JTG48*1.01</f>
        <v>4.1068097061583208E+19</v>
      </c>
      <c r="JTJ48" s="363"/>
      <c r="JTK48" s="369">
        <f t="shared" ref="JTK48" si="3655">JTI48*1.01</f>
        <v>4.1478778032199041E+19</v>
      </c>
      <c r="JTL48" s="363"/>
      <c r="JTM48" s="369">
        <f t="shared" ref="JTM48" si="3656">JTK48*1.01</f>
        <v>4.1893565812521034E+19</v>
      </c>
      <c r="JTN48" s="363"/>
      <c r="JTO48" s="369">
        <f t="shared" ref="JTO48" si="3657">JTM48*1.01</f>
        <v>4.2312501470646247E+19</v>
      </c>
      <c r="JTP48" s="363"/>
      <c r="JTQ48" s="369">
        <f t="shared" ref="JTQ48" si="3658">JTO48*1.01</f>
        <v>4.273562648535271E+19</v>
      </c>
      <c r="JTR48" s="363"/>
      <c r="JTS48" s="369">
        <f t="shared" ref="JTS48" si="3659">JTQ48*1.01</f>
        <v>4.3162982750206239E+19</v>
      </c>
      <c r="JTT48" s="363"/>
      <c r="JTU48" s="369">
        <f t="shared" ref="JTU48" si="3660">JTS48*1.01</f>
        <v>4.3594612577708302E+19</v>
      </c>
      <c r="JTV48" s="363"/>
      <c r="JTW48" s="369">
        <f t="shared" ref="JTW48" si="3661">JTU48*1.01</f>
        <v>4.4030558703485387E+19</v>
      </c>
      <c r="JTX48" s="363"/>
      <c r="JTY48" s="369">
        <f t="shared" ref="JTY48" si="3662">JTW48*1.01</f>
        <v>4.4470864290520244E+19</v>
      </c>
      <c r="JTZ48" s="363"/>
      <c r="JUA48" s="369">
        <f t="shared" ref="JUA48" si="3663">JTY48*1.01</f>
        <v>4.4915572933425447E+19</v>
      </c>
      <c r="JUB48" s="363"/>
      <c r="JUC48" s="369">
        <f t="shared" ref="JUC48" si="3664">JUA48*1.01</f>
        <v>4.5364728662759703E+19</v>
      </c>
      <c r="JUD48" s="363"/>
      <c r="JUE48" s="369">
        <f t="shared" ref="JUE48" si="3665">JUC48*1.01</f>
        <v>4.5818375949387301E+19</v>
      </c>
      <c r="JUF48" s="363"/>
      <c r="JUG48" s="369">
        <f t="shared" ref="JUG48" si="3666">JUE48*1.01</f>
        <v>4.6276559708881175E+19</v>
      </c>
      <c r="JUH48" s="363"/>
      <c r="JUI48" s="369">
        <f t="shared" ref="JUI48" si="3667">JUG48*1.01</f>
        <v>4.6739325305969983E+19</v>
      </c>
      <c r="JUJ48" s="363"/>
      <c r="JUK48" s="369">
        <f t="shared" ref="JUK48" si="3668">JUI48*1.01</f>
        <v>4.7206718559029682E+19</v>
      </c>
      <c r="JUL48" s="363"/>
      <c r="JUM48" s="369">
        <f t="shared" ref="JUM48" si="3669">JUK48*1.01</f>
        <v>4.7678785744619979E+19</v>
      </c>
      <c r="JUN48" s="363"/>
      <c r="JUO48" s="369">
        <f t="shared" ref="JUO48" si="3670">JUM48*1.01</f>
        <v>4.8155573602066178E+19</v>
      </c>
      <c r="JUP48" s="363"/>
      <c r="JUQ48" s="369">
        <f t="shared" ref="JUQ48" si="3671">JUO48*1.01</f>
        <v>4.8637129338086842E+19</v>
      </c>
      <c r="JUR48" s="363"/>
      <c r="JUS48" s="369">
        <f t="shared" ref="JUS48" si="3672">JUQ48*1.01</f>
        <v>4.9123500631467713E+19</v>
      </c>
      <c r="JUT48" s="363"/>
      <c r="JUU48" s="369">
        <f t="shared" ref="JUU48" si="3673">JUS48*1.01</f>
        <v>4.9614735637782389E+19</v>
      </c>
      <c r="JUV48" s="363"/>
      <c r="JUW48" s="369">
        <f t="shared" ref="JUW48" si="3674">JUU48*1.01</f>
        <v>5.0110882994160214E+19</v>
      </c>
      <c r="JUX48" s="363"/>
      <c r="JUY48" s="369">
        <f t="shared" ref="JUY48" si="3675">JUW48*1.01</f>
        <v>5.0611991824101818E+19</v>
      </c>
      <c r="JUZ48" s="363"/>
      <c r="JVA48" s="369">
        <f t="shared" ref="JVA48" si="3676">JUY48*1.01</f>
        <v>5.111811174234284E+19</v>
      </c>
      <c r="JVB48" s="363"/>
      <c r="JVC48" s="369">
        <f t="shared" ref="JVC48" si="3677">JVA48*1.01</f>
        <v>5.1629292859766268E+19</v>
      </c>
      <c r="JVD48" s="363"/>
      <c r="JVE48" s="369">
        <f t="shared" ref="JVE48" si="3678">JVC48*1.01</f>
        <v>5.2145585788363932E+19</v>
      </c>
      <c r="JVF48" s="363"/>
      <c r="JVG48" s="369">
        <f t="shared" ref="JVG48" si="3679">JVE48*1.01</f>
        <v>5.2667041646247567E+19</v>
      </c>
      <c r="JVH48" s="363"/>
      <c r="JVI48" s="369">
        <f t="shared" ref="JVI48" si="3680">JVG48*1.01</f>
        <v>5.3193712062710047E+19</v>
      </c>
      <c r="JVJ48" s="363"/>
      <c r="JVK48" s="369">
        <f t="shared" ref="JVK48" si="3681">JVI48*1.01</f>
        <v>5.3725649183337144E+19</v>
      </c>
      <c r="JVL48" s="363"/>
      <c r="JVM48" s="369">
        <f t="shared" ref="JVM48" si="3682">JVK48*1.01</f>
        <v>5.4262905675170513E+19</v>
      </c>
      <c r="JVN48" s="363"/>
      <c r="JVO48" s="369">
        <f t="shared" ref="JVO48" si="3683">JVM48*1.01</f>
        <v>5.4805534731922219E+19</v>
      </c>
      <c r="JVP48" s="363"/>
      <c r="JVQ48" s="369">
        <f t="shared" ref="JVQ48" si="3684">JVO48*1.01</f>
        <v>5.5353590079241445E+19</v>
      </c>
      <c r="JVR48" s="363"/>
      <c r="JVS48" s="369">
        <f t="shared" ref="JVS48" si="3685">JVQ48*1.01</f>
        <v>5.590712598003386E+19</v>
      </c>
      <c r="JVT48" s="363"/>
      <c r="JVU48" s="369">
        <f t="shared" ref="JVU48" si="3686">JVS48*1.01</f>
        <v>5.6466197239834198E+19</v>
      </c>
      <c r="JVV48" s="363"/>
      <c r="JVW48" s="369">
        <f t="shared" ref="JVW48" si="3687">JVU48*1.01</f>
        <v>5.703085921223254E+19</v>
      </c>
      <c r="JVX48" s="363"/>
      <c r="JVY48" s="369">
        <f t="shared" ref="JVY48" si="3688">JVW48*1.01</f>
        <v>5.7601167804354863E+19</v>
      </c>
      <c r="JVZ48" s="363"/>
      <c r="JWA48" s="369">
        <f t="shared" ref="JWA48" si="3689">JVY48*1.01</f>
        <v>5.8177179482398409E+19</v>
      </c>
      <c r="JWB48" s="363"/>
      <c r="JWC48" s="369">
        <f t="shared" ref="JWC48" si="3690">JWA48*1.01</f>
        <v>5.8758951277222396E+19</v>
      </c>
      <c r="JWD48" s="363"/>
      <c r="JWE48" s="369">
        <f t="shared" ref="JWE48" si="3691">JWC48*1.01</f>
        <v>5.9346540789994619E+19</v>
      </c>
      <c r="JWF48" s="363"/>
      <c r="JWG48" s="369">
        <f t="shared" ref="JWG48" si="3692">JWE48*1.01</f>
        <v>5.9940006197894562E+19</v>
      </c>
      <c r="JWH48" s="363"/>
      <c r="JWI48" s="369">
        <f t="shared" ref="JWI48" si="3693">JWG48*1.01</f>
        <v>6.0539406259873505E+19</v>
      </c>
      <c r="JWJ48" s="363"/>
      <c r="JWK48" s="369">
        <f t="shared" ref="JWK48" si="3694">JWI48*1.01</f>
        <v>6.1144800322472239E+19</v>
      </c>
      <c r="JWL48" s="363"/>
      <c r="JWM48" s="369">
        <f t="shared" ref="JWM48" si="3695">JWK48*1.01</f>
        <v>6.1756248325696963E+19</v>
      </c>
      <c r="JWN48" s="363"/>
      <c r="JWO48" s="369">
        <f t="shared" ref="JWO48" si="3696">JWM48*1.01</f>
        <v>6.237381080895393E+19</v>
      </c>
      <c r="JWP48" s="363"/>
      <c r="JWQ48" s="369">
        <f t="shared" ref="JWQ48" si="3697">JWO48*1.01</f>
        <v>6.299754891704347E+19</v>
      </c>
      <c r="JWR48" s="363"/>
      <c r="JWS48" s="369">
        <f t="shared" ref="JWS48" si="3698">JWQ48*1.01</f>
        <v>6.3627524406213902E+19</v>
      </c>
      <c r="JWT48" s="363"/>
      <c r="JWU48" s="369">
        <f t="shared" ref="JWU48" si="3699">JWS48*1.01</f>
        <v>6.4263799650276041E+19</v>
      </c>
      <c r="JWV48" s="363"/>
      <c r="JWW48" s="369">
        <f t="shared" ref="JWW48" si="3700">JWU48*1.01</f>
        <v>6.4906437646778802E+19</v>
      </c>
      <c r="JWX48" s="363"/>
      <c r="JWY48" s="369">
        <f t="shared" ref="JWY48" si="3701">JWW48*1.01</f>
        <v>6.5555502023246594E+19</v>
      </c>
      <c r="JWZ48" s="363"/>
      <c r="JXA48" s="369">
        <f t="shared" ref="JXA48" si="3702">JWY48*1.01</f>
        <v>6.621105704347906E+19</v>
      </c>
      <c r="JXB48" s="363"/>
      <c r="JXC48" s="369">
        <f t="shared" ref="JXC48" si="3703">JXA48*1.01</f>
        <v>6.687316761391385E+19</v>
      </c>
      <c r="JXD48" s="363"/>
      <c r="JXE48" s="369">
        <f t="shared" ref="JXE48" si="3704">JXC48*1.01</f>
        <v>6.7541899290052993E+19</v>
      </c>
      <c r="JXF48" s="363"/>
      <c r="JXG48" s="369">
        <f t="shared" ref="JXG48" si="3705">JXE48*1.01</f>
        <v>6.8217318282953523E+19</v>
      </c>
      <c r="JXH48" s="363"/>
      <c r="JXI48" s="369">
        <f t="shared" ref="JXI48" si="3706">JXG48*1.01</f>
        <v>6.8899491465783058E+19</v>
      </c>
      <c r="JXJ48" s="363"/>
      <c r="JXK48" s="369">
        <f t="shared" ref="JXK48" si="3707">JXI48*1.01</f>
        <v>6.9588486380440887E+19</v>
      </c>
      <c r="JXL48" s="363"/>
      <c r="JXM48" s="369">
        <f t="shared" ref="JXM48" si="3708">JXK48*1.01</f>
        <v>7.0284371244245295E+19</v>
      </c>
      <c r="JXN48" s="363"/>
      <c r="JXO48" s="369">
        <f t="shared" ref="JXO48" si="3709">JXM48*1.01</f>
        <v>7.0987214956687745E+19</v>
      </c>
      <c r="JXP48" s="363"/>
      <c r="JXQ48" s="369">
        <f t="shared" ref="JXQ48" si="3710">JXO48*1.01</f>
        <v>7.1697087106254627E+19</v>
      </c>
      <c r="JXR48" s="363"/>
      <c r="JXS48" s="369">
        <f t="shared" ref="JXS48" si="3711">JXQ48*1.01</f>
        <v>7.2414057977317171E+19</v>
      </c>
      <c r="JXT48" s="363"/>
      <c r="JXU48" s="369">
        <f t="shared" ref="JXU48" si="3712">JXS48*1.01</f>
        <v>7.3138198557090341E+19</v>
      </c>
      <c r="JXV48" s="363"/>
      <c r="JXW48" s="369">
        <f t="shared" ref="JXW48" si="3713">JXU48*1.01</f>
        <v>7.3869580542661247E+19</v>
      </c>
      <c r="JXX48" s="363"/>
      <c r="JXY48" s="369">
        <f t="shared" ref="JXY48" si="3714">JXW48*1.01</f>
        <v>7.4608276348087861E+19</v>
      </c>
      <c r="JXZ48" s="363"/>
      <c r="JYA48" s="369">
        <f t="shared" ref="JYA48" si="3715">JXY48*1.01</f>
        <v>7.5354359111568736E+19</v>
      </c>
      <c r="JYB48" s="363"/>
      <c r="JYC48" s="369">
        <f t="shared" ref="JYC48" si="3716">JYA48*1.01</f>
        <v>7.6107902702684422E+19</v>
      </c>
      <c r="JYD48" s="363"/>
      <c r="JYE48" s="369">
        <f t="shared" ref="JYE48" si="3717">JYC48*1.01</f>
        <v>7.686898172971126E+19</v>
      </c>
      <c r="JYF48" s="363"/>
      <c r="JYG48" s="369">
        <f t="shared" ref="JYG48" si="3718">JYE48*1.01</f>
        <v>7.7637671547008369E+19</v>
      </c>
      <c r="JYH48" s="363"/>
      <c r="JYI48" s="369">
        <f t="shared" ref="JYI48" si="3719">JYG48*1.01</f>
        <v>7.8414048262478447E+19</v>
      </c>
      <c r="JYJ48" s="363"/>
      <c r="JYK48" s="369">
        <f t="shared" ref="JYK48" si="3720">JYI48*1.01</f>
        <v>7.9198188745103229E+19</v>
      </c>
      <c r="JYL48" s="363"/>
      <c r="JYM48" s="369">
        <f t="shared" ref="JYM48" si="3721">JYK48*1.01</f>
        <v>7.9990170632554267E+19</v>
      </c>
      <c r="JYN48" s="363"/>
      <c r="JYO48" s="369">
        <f t="shared" ref="JYO48" si="3722">JYM48*1.01</f>
        <v>8.0790072338879807E+19</v>
      </c>
      <c r="JYP48" s="363"/>
      <c r="JYQ48" s="369">
        <f t="shared" ref="JYQ48" si="3723">JYO48*1.01</f>
        <v>8.15979730622686E+19</v>
      </c>
      <c r="JYR48" s="363"/>
      <c r="JYS48" s="369">
        <f t="shared" ref="JYS48" si="3724">JYQ48*1.01</f>
        <v>8.2413952792891294E+19</v>
      </c>
      <c r="JYT48" s="363"/>
      <c r="JYU48" s="369">
        <f t="shared" ref="JYU48" si="3725">JYS48*1.01</f>
        <v>8.3238092320820199E+19</v>
      </c>
      <c r="JYV48" s="363"/>
      <c r="JYW48" s="369">
        <f t="shared" ref="JYW48" si="3726">JYU48*1.01</f>
        <v>8.4070473244028404E+19</v>
      </c>
      <c r="JYX48" s="363"/>
      <c r="JYY48" s="369">
        <f t="shared" ref="JYY48" si="3727">JYW48*1.01</f>
        <v>8.4911177976468685E+19</v>
      </c>
      <c r="JYZ48" s="363"/>
      <c r="JZA48" s="369">
        <f t="shared" ref="JZA48" si="3728">JYY48*1.01</f>
        <v>8.5760289756233368E+19</v>
      </c>
      <c r="JZB48" s="363"/>
      <c r="JZC48" s="369">
        <f t="shared" ref="JZC48" si="3729">JZA48*1.01</f>
        <v>8.6617892653795705E+19</v>
      </c>
      <c r="JZD48" s="363"/>
      <c r="JZE48" s="369">
        <f t="shared" ref="JZE48" si="3730">JZC48*1.01</f>
        <v>8.748407158033367E+19</v>
      </c>
      <c r="JZF48" s="363"/>
      <c r="JZG48" s="369">
        <f t="shared" ref="JZG48" si="3731">JZE48*1.01</f>
        <v>8.8358912296137015E+19</v>
      </c>
      <c r="JZH48" s="363"/>
      <c r="JZI48" s="369">
        <f t="shared" ref="JZI48" si="3732">JZG48*1.01</f>
        <v>8.9242501419098391E+19</v>
      </c>
      <c r="JZJ48" s="363"/>
      <c r="JZK48" s="369">
        <f t="shared" ref="JZK48" si="3733">JZI48*1.01</f>
        <v>9.0134926433289372E+19</v>
      </c>
      <c r="JZL48" s="363"/>
      <c r="JZM48" s="369">
        <f t="shared" ref="JZM48" si="3734">JZK48*1.01</f>
        <v>9.103627569762227E+19</v>
      </c>
      <c r="JZN48" s="363"/>
      <c r="JZO48" s="369">
        <f t="shared" ref="JZO48" si="3735">JZM48*1.01</f>
        <v>9.19466384545985E+19</v>
      </c>
      <c r="JZP48" s="363"/>
      <c r="JZQ48" s="369">
        <f t="shared" ref="JZQ48" si="3736">JZO48*1.01</f>
        <v>9.2866104839144489E+19</v>
      </c>
      <c r="JZR48" s="363"/>
      <c r="JZS48" s="369">
        <f t="shared" ref="JZS48" si="3737">JZQ48*1.01</f>
        <v>9.379476588753594E+19</v>
      </c>
      <c r="JZT48" s="363"/>
      <c r="JZU48" s="369">
        <f t="shared" ref="JZU48" si="3738">JZS48*1.01</f>
        <v>9.4732713546411295E+19</v>
      </c>
      <c r="JZV48" s="363"/>
      <c r="JZW48" s="369">
        <f t="shared" ref="JZW48" si="3739">JZU48*1.01</f>
        <v>9.5680040681875407E+19</v>
      </c>
      <c r="JZX48" s="363"/>
      <c r="JZY48" s="369">
        <f t="shared" ref="JZY48" si="3740">JZW48*1.01</f>
        <v>9.6636841088694157E+19</v>
      </c>
      <c r="JZZ48" s="363"/>
      <c r="KAA48" s="369">
        <f t="shared" ref="KAA48" si="3741">JZY48*1.01</f>
        <v>9.7603209499581104E+19</v>
      </c>
      <c r="KAB48" s="363"/>
      <c r="KAC48" s="369">
        <f t="shared" ref="KAC48" si="3742">KAA48*1.01</f>
        <v>9.8579241594576912E+19</v>
      </c>
      <c r="KAD48" s="363"/>
      <c r="KAE48" s="369">
        <f t="shared" ref="KAE48" si="3743">KAC48*1.01</f>
        <v>9.9565034010522681E+19</v>
      </c>
      <c r="KAF48" s="363"/>
      <c r="KAG48" s="369">
        <f t="shared" ref="KAG48" si="3744">KAE48*1.01</f>
        <v>1.0056068435062791E+20</v>
      </c>
      <c r="KAH48" s="363"/>
      <c r="KAI48" s="369">
        <f t="shared" ref="KAI48" si="3745">KAG48*1.01</f>
        <v>1.0156629119413418E+20</v>
      </c>
      <c r="KAJ48" s="363"/>
      <c r="KAK48" s="369">
        <f t="shared" ref="KAK48" si="3746">KAI48*1.01</f>
        <v>1.0258195410607553E+20</v>
      </c>
      <c r="KAL48" s="363"/>
      <c r="KAM48" s="369">
        <f t="shared" ref="KAM48" si="3747">KAK48*1.01</f>
        <v>1.0360777364713629E+20</v>
      </c>
      <c r="KAN48" s="363"/>
      <c r="KAO48" s="369">
        <f t="shared" ref="KAO48" si="3748">KAM48*1.01</f>
        <v>1.0464385138360766E+20</v>
      </c>
      <c r="KAP48" s="363"/>
      <c r="KAQ48" s="369">
        <f t="shared" ref="KAQ48" si="3749">KAO48*1.01</f>
        <v>1.0569028989744374E+20</v>
      </c>
      <c r="KAR48" s="363"/>
      <c r="KAS48" s="369">
        <f t="shared" ref="KAS48" si="3750">KAQ48*1.01</f>
        <v>1.0674719279641818E+20</v>
      </c>
      <c r="KAT48" s="363"/>
      <c r="KAU48" s="369">
        <f t="shared" ref="KAU48" si="3751">KAS48*1.01</f>
        <v>1.0781466472438237E+20</v>
      </c>
      <c r="KAV48" s="363"/>
      <c r="KAW48" s="369">
        <f t="shared" ref="KAW48" si="3752">KAU48*1.01</f>
        <v>1.0889281137162618E+20</v>
      </c>
      <c r="KAX48" s="363"/>
      <c r="KAY48" s="369">
        <f t="shared" ref="KAY48" si="3753">KAW48*1.01</f>
        <v>1.0998173948534245E+20</v>
      </c>
      <c r="KAZ48" s="363"/>
      <c r="KBA48" s="369">
        <f t="shared" ref="KBA48" si="3754">KAY48*1.01</f>
        <v>1.1108155688019588E+20</v>
      </c>
      <c r="KBB48" s="363"/>
      <c r="KBC48" s="369">
        <f t="shared" ref="KBC48" si="3755">KBA48*1.01</f>
        <v>1.1219237244899783E+20</v>
      </c>
      <c r="KBD48" s="363"/>
      <c r="KBE48" s="369">
        <f t="shared" ref="KBE48" si="3756">KBC48*1.01</f>
        <v>1.1331429617348782E+20</v>
      </c>
      <c r="KBF48" s="363"/>
      <c r="KBG48" s="369">
        <f t="shared" ref="KBG48" si="3757">KBE48*1.01</f>
        <v>1.1444743913522269E+20</v>
      </c>
      <c r="KBH48" s="363"/>
      <c r="KBI48" s="369">
        <f t="shared" ref="KBI48" si="3758">KBG48*1.01</f>
        <v>1.1559191352657492E+20</v>
      </c>
      <c r="KBJ48" s="363"/>
      <c r="KBK48" s="369">
        <f t="shared" ref="KBK48" si="3759">KBI48*1.01</f>
        <v>1.1674783266184067E+20</v>
      </c>
      <c r="KBL48" s="363"/>
      <c r="KBM48" s="369">
        <f t="shared" ref="KBM48" si="3760">KBK48*1.01</f>
        <v>1.1791531098845908E+20</v>
      </c>
      <c r="KBN48" s="363"/>
      <c r="KBO48" s="369">
        <f t="shared" ref="KBO48" si="3761">KBM48*1.01</f>
        <v>1.1909446409834367E+20</v>
      </c>
      <c r="KBP48" s="363"/>
      <c r="KBQ48" s="369">
        <f t="shared" ref="KBQ48" si="3762">KBO48*1.01</f>
        <v>1.202854087393271E+20</v>
      </c>
      <c r="KBR48" s="363"/>
      <c r="KBS48" s="369">
        <f t="shared" ref="KBS48" si="3763">KBQ48*1.01</f>
        <v>1.2148826282672038E+20</v>
      </c>
      <c r="KBT48" s="363"/>
      <c r="KBU48" s="369">
        <f t="shared" ref="KBU48" si="3764">KBS48*1.01</f>
        <v>1.2270314545498759E+20</v>
      </c>
      <c r="KBV48" s="363"/>
      <c r="KBW48" s="369">
        <f t="shared" ref="KBW48" si="3765">KBU48*1.01</f>
        <v>1.2393017690953748E+20</v>
      </c>
      <c r="KBX48" s="363"/>
      <c r="KBY48" s="369">
        <f t="shared" ref="KBY48" si="3766">KBW48*1.01</f>
        <v>1.2516947867863286E+20</v>
      </c>
      <c r="KBZ48" s="363"/>
      <c r="KCA48" s="369">
        <f t="shared" ref="KCA48" si="3767">KBY48*1.01</f>
        <v>1.2642117346541919E+20</v>
      </c>
      <c r="KCB48" s="363"/>
      <c r="KCC48" s="369">
        <f t="shared" ref="KCC48" si="3768">KCA48*1.01</f>
        <v>1.2768538520007338E+20</v>
      </c>
      <c r="KCD48" s="363"/>
      <c r="KCE48" s="369">
        <f t="shared" ref="KCE48" si="3769">KCC48*1.01</f>
        <v>1.2896223905207411E+20</v>
      </c>
      <c r="KCF48" s="363"/>
      <c r="KCG48" s="369">
        <f t="shared" ref="KCG48" si="3770">KCE48*1.01</f>
        <v>1.3025186144259485E+20</v>
      </c>
      <c r="KCH48" s="363"/>
      <c r="KCI48" s="369">
        <f t="shared" ref="KCI48" si="3771">KCG48*1.01</f>
        <v>1.3155438005702079E+20</v>
      </c>
      <c r="KCJ48" s="363"/>
      <c r="KCK48" s="369">
        <f t="shared" ref="KCK48" si="3772">KCI48*1.01</f>
        <v>1.3286992385759101E+20</v>
      </c>
      <c r="KCL48" s="363"/>
      <c r="KCM48" s="369">
        <f t="shared" ref="KCM48" si="3773">KCK48*1.01</f>
        <v>1.3419862309616692E+20</v>
      </c>
      <c r="KCN48" s="363"/>
      <c r="KCO48" s="369">
        <f t="shared" ref="KCO48" si="3774">KCM48*1.01</f>
        <v>1.3554060932712859E+20</v>
      </c>
      <c r="KCP48" s="363"/>
      <c r="KCQ48" s="369">
        <f t="shared" ref="KCQ48" si="3775">KCO48*1.01</f>
        <v>1.3689601542039988E+20</v>
      </c>
      <c r="KCR48" s="363"/>
      <c r="KCS48" s="369">
        <f t="shared" ref="KCS48" si="3776">KCQ48*1.01</f>
        <v>1.3826497557460387E+20</v>
      </c>
      <c r="KCT48" s="363"/>
      <c r="KCU48" s="369">
        <f t="shared" ref="KCU48" si="3777">KCS48*1.01</f>
        <v>1.3964762533034992E+20</v>
      </c>
      <c r="KCV48" s="363"/>
      <c r="KCW48" s="369">
        <f t="shared" ref="KCW48" si="3778">KCU48*1.01</f>
        <v>1.4104410158365342E+20</v>
      </c>
      <c r="KCX48" s="363"/>
      <c r="KCY48" s="369">
        <f t="shared" ref="KCY48" si="3779">KCW48*1.01</f>
        <v>1.4245454259948996E+20</v>
      </c>
      <c r="KCZ48" s="363"/>
      <c r="KDA48" s="369">
        <f t="shared" ref="KDA48" si="3780">KCY48*1.01</f>
        <v>1.4387908802548487E+20</v>
      </c>
      <c r="KDB48" s="363"/>
      <c r="KDC48" s="369">
        <f t="shared" ref="KDC48" si="3781">KDA48*1.01</f>
        <v>1.4531787890573972E+20</v>
      </c>
      <c r="KDD48" s="363"/>
      <c r="KDE48" s="369">
        <f t="shared" ref="KDE48" si="3782">KDC48*1.01</f>
        <v>1.4677105769479712E+20</v>
      </c>
      <c r="KDF48" s="363"/>
      <c r="KDG48" s="369">
        <f t="shared" ref="KDG48" si="3783">KDE48*1.01</f>
        <v>1.4823876827174509E+20</v>
      </c>
      <c r="KDH48" s="363"/>
      <c r="KDI48" s="369">
        <f t="shared" ref="KDI48" si="3784">KDG48*1.01</f>
        <v>1.4972115595446256E+20</v>
      </c>
      <c r="KDJ48" s="363"/>
      <c r="KDK48" s="369">
        <f t="shared" ref="KDK48" si="3785">KDI48*1.01</f>
        <v>1.5121836751400718E+20</v>
      </c>
      <c r="KDL48" s="363"/>
      <c r="KDM48" s="369">
        <f t="shared" ref="KDM48" si="3786">KDK48*1.01</f>
        <v>1.5273055118914725E+20</v>
      </c>
      <c r="KDN48" s="363"/>
      <c r="KDO48" s="369">
        <f t="shared" ref="KDO48" si="3787">KDM48*1.01</f>
        <v>1.5425785670103872E+20</v>
      </c>
      <c r="KDP48" s="363"/>
      <c r="KDQ48" s="369">
        <f t="shared" ref="KDQ48" si="3788">KDO48*1.01</f>
        <v>1.5580043526804911E+20</v>
      </c>
      <c r="KDR48" s="363"/>
      <c r="KDS48" s="369">
        <f t="shared" ref="KDS48" si="3789">KDQ48*1.01</f>
        <v>1.573584396207296E+20</v>
      </c>
      <c r="KDT48" s="363"/>
      <c r="KDU48" s="369">
        <f t="shared" ref="KDU48" si="3790">KDS48*1.01</f>
        <v>1.5893202401693689E+20</v>
      </c>
      <c r="KDV48" s="363"/>
      <c r="KDW48" s="369">
        <f t="shared" ref="KDW48" si="3791">KDU48*1.01</f>
        <v>1.6052134425710628E+20</v>
      </c>
      <c r="KDX48" s="363"/>
      <c r="KDY48" s="369">
        <f t="shared" ref="KDY48" si="3792">KDW48*1.01</f>
        <v>1.6212655769967736E+20</v>
      </c>
      <c r="KDZ48" s="363"/>
      <c r="KEA48" s="369">
        <f t="shared" ref="KEA48" si="3793">KDY48*1.01</f>
        <v>1.6374782327667412E+20</v>
      </c>
      <c r="KEB48" s="363"/>
      <c r="KEC48" s="369">
        <f t="shared" ref="KEC48" si="3794">KEA48*1.01</f>
        <v>1.6538530150944086E+20</v>
      </c>
      <c r="KED48" s="363"/>
      <c r="KEE48" s="369">
        <f t="shared" ref="KEE48" si="3795">KEC48*1.01</f>
        <v>1.6703915452453526E+20</v>
      </c>
      <c r="KEF48" s="363"/>
      <c r="KEG48" s="369">
        <f t="shared" ref="KEG48" si="3796">KEE48*1.01</f>
        <v>1.6870954606978063E+20</v>
      </c>
      <c r="KEH48" s="363"/>
      <c r="KEI48" s="369">
        <f t="shared" ref="KEI48" si="3797">KEG48*1.01</f>
        <v>1.7039664153047843E+20</v>
      </c>
      <c r="KEJ48" s="363"/>
      <c r="KEK48" s="369">
        <f t="shared" ref="KEK48" si="3798">KEI48*1.01</f>
        <v>1.7210060794578321E+20</v>
      </c>
      <c r="KEL48" s="363"/>
      <c r="KEM48" s="369">
        <f t="shared" ref="KEM48" si="3799">KEK48*1.01</f>
        <v>1.7382161402524103E+20</v>
      </c>
      <c r="KEN48" s="363"/>
      <c r="KEO48" s="369">
        <f t="shared" ref="KEO48" si="3800">KEM48*1.01</f>
        <v>1.7555983016549345E+20</v>
      </c>
      <c r="KEP48" s="363"/>
      <c r="KEQ48" s="369">
        <f t="shared" ref="KEQ48" si="3801">KEO48*1.01</f>
        <v>1.7731542846714839E+20</v>
      </c>
      <c r="KER48" s="363"/>
      <c r="KES48" s="369">
        <f t="shared" ref="KES48" si="3802">KEQ48*1.01</f>
        <v>1.7908858275181989E+20</v>
      </c>
      <c r="KET48" s="363"/>
      <c r="KEU48" s="369">
        <f t="shared" ref="KEU48" si="3803">KES48*1.01</f>
        <v>1.8087946857933809E+20</v>
      </c>
      <c r="KEV48" s="363"/>
      <c r="KEW48" s="369">
        <f t="shared" ref="KEW48" si="3804">KEU48*1.01</f>
        <v>1.8268826326513146E+20</v>
      </c>
      <c r="KEX48" s="363"/>
      <c r="KEY48" s="369">
        <f t="shared" ref="KEY48" si="3805">KEW48*1.01</f>
        <v>1.8451514589778277E+20</v>
      </c>
      <c r="KEZ48" s="363"/>
      <c r="KFA48" s="369">
        <f t="shared" ref="KFA48" si="3806">KEY48*1.01</f>
        <v>1.8636029735676061E+20</v>
      </c>
      <c r="KFB48" s="363"/>
      <c r="KFC48" s="369">
        <f t="shared" ref="KFC48" si="3807">KFA48*1.01</f>
        <v>1.8822390033032823E+20</v>
      </c>
      <c r="KFD48" s="363"/>
      <c r="KFE48" s="369">
        <f t="shared" ref="KFE48" si="3808">KFC48*1.01</f>
        <v>1.9010613933363151E+20</v>
      </c>
      <c r="KFF48" s="363"/>
      <c r="KFG48" s="369">
        <f t="shared" ref="KFG48" si="3809">KFE48*1.01</f>
        <v>1.9200720072696781E+20</v>
      </c>
      <c r="KFH48" s="363"/>
      <c r="KFI48" s="369">
        <f t="shared" ref="KFI48" si="3810">KFG48*1.01</f>
        <v>1.9392727273423749E+20</v>
      </c>
      <c r="KFJ48" s="363"/>
      <c r="KFK48" s="369">
        <f t="shared" ref="KFK48" si="3811">KFI48*1.01</f>
        <v>1.9586654546157987E+20</v>
      </c>
      <c r="KFL48" s="363"/>
      <c r="KFM48" s="369">
        <f t="shared" ref="KFM48" si="3812">KFK48*1.01</f>
        <v>1.9782521091619566E+20</v>
      </c>
      <c r="KFN48" s="363"/>
      <c r="KFO48" s="369">
        <f t="shared" ref="KFO48" si="3813">KFM48*1.01</f>
        <v>1.9980346302535762E+20</v>
      </c>
      <c r="KFP48" s="363"/>
      <c r="KFQ48" s="369">
        <f t="shared" ref="KFQ48" si="3814">KFO48*1.01</f>
        <v>2.018014976556112E+20</v>
      </c>
      <c r="KFR48" s="363"/>
      <c r="KFS48" s="369">
        <f t="shared" ref="KFS48" si="3815">KFQ48*1.01</f>
        <v>2.038195126321673E+20</v>
      </c>
      <c r="KFT48" s="363"/>
      <c r="KFU48" s="369">
        <f t="shared" ref="KFU48" si="3816">KFS48*1.01</f>
        <v>2.0585770775848898E+20</v>
      </c>
      <c r="KFV48" s="363"/>
      <c r="KFW48" s="369">
        <f t="shared" ref="KFW48" si="3817">KFU48*1.01</f>
        <v>2.0791628483607387E+20</v>
      </c>
      <c r="KFX48" s="363"/>
      <c r="KFY48" s="369">
        <f t="shared" ref="KFY48" si="3818">KFW48*1.01</f>
        <v>2.0999544768443459E+20</v>
      </c>
      <c r="KFZ48" s="363"/>
      <c r="KGA48" s="369">
        <f t="shared" ref="KGA48" si="3819">KFY48*1.01</f>
        <v>2.1209540216127894E+20</v>
      </c>
      <c r="KGB48" s="363"/>
      <c r="KGC48" s="369">
        <f t="shared" ref="KGC48" si="3820">KGA48*1.01</f>
        <v>2.1421635618289172E+20</v>
      </c>
      <c r="KGD48" s="363"/>
      <c r="KGE48" s="369">
        <f t="shared" ref="KGE48" si="3821">KGC48*1.01</f>
        <v>2.1635851974472063E+20</v>
      </c>
      <c r="KGF48" s="363"/>
      <c r="KGG48" s="369">
        <f t="shared" ref="KGG48" si="3822">KGE48*1.01</f>
        <v>2.1852210494216785E+20</v>
      </c>
      <c r="KGH48" s="363"/>
      <c r="KGI48" s="369">
        <f t="shared" ref="KGI48" si="3823">KGG48*1.01</f>
        <v>2.2070732599158954E+20</v>
      </c>
      <c r="KGJ48" s="363"/>
      <c r="KGK48" s="369">
        <f t="shared" ref="KGK48" si="3824">KGI48*1.01</f>
        <v>2.2291439925150545E+20</v>
      </c>
      <c r="KGL48" s="363"/>
      <c r="KGM48" s="369">
        <f t="shared" ref="KGM48" si="3825">KGK48*1.01</f>
        <v>2.2514354324402051E+20</v>
      </c>
      <c r="KGN48" s="363"/>
      <c r="KGO48" s="369">
        <f t="shared" ref="KGO48" si="3826">KGM48*1.01</f>
        <v>2.2739497867646072E+20</v>
      </c>
      <c r="KGP48" s="363"/>
      <c r="KGQ48" s="369">
        <f t="shared" ref="KGQ48" si="3827">KGO48*1.01</f>
        <v>2.2966892846322532E+20</v>
      </c>
      <c r="KGR48" s="363"/>
      <c r="KGS48" s="369">
        <f t="shared" ref="KGS48" si="3828">KGQ48*1.01</f>
        <v>2.3196561774785757E+20</v>
      </c>
      <c r="KGT48" s="363"/>
      <c r="KGU48" s="369">
        <f t="shared" ref="KGU48" si="3829">KGS48*1.01</f>
        <v>2.3428527392533614E+20</v>
      </c>
      <c r="KGV48" s="363"/>
      <c r="KGW48" s="369">
        <f t="shared" ref="KGW48" si="3830">KGU48*1.01</f>
        <v>2.3662812666458951E+20</v>
      </c>
      <c r="KGX48" s="363"/>
      <c r="KGY48" s="369">
        <f t="shared" ref="KGY48" si="3831">KGW48*1.01</f>
        <v>2.389944079312354E+20</v>
      </c>
      <c r="KGZ48" s="363"/>
      <c r="KHA48" s="369">
        <f t="shared" ref="KHA48" si="3832">KGY48*1.01</f>
        <v>2.4138435201054776E+20</v>
      </c>
      <c r="KHB48" s="363"/>
      <c r="KHC48" s="369">
        <f t="shared" ref="KHC48" si="3833">KHA48*1.01</f>
        <v>2.4379819553065324E+20</v>
      </c>
      <c r="KHD48" s="363"/>
      <c r="KHE48" s="369">
        <f t="shared" ref="KHE48" si="3834">KHC48*1.01</f>
        <v>2.4623617748595976E+20</v>
      </c>
      <c r="KHF48" s="363"/>
      <c r="KHG48" s="369">
        <f t="shared" ref="KHG48" si="3835">KHE48*1.01</f>
        <v>2.4869853926081934E+20</v>
      </c>
      <c r="KHH48" s="363"/>
      <c r="KHI48" s="369">
        <f t="shared" ref="KHI48" si="3836">KHG48*1.01</f>
        <v>2.5118552465342752E+20</v>
      </c>
      <c r="KHJ48" s="363"/>
      <c r="KHK48" s="369">
        <f t="shared" ref="KHK48" si="3837">KHI48*1.01</f>
        <v>2.536973798999618E+20</v>
      </c>
      <c r="KHL48" s="363"/>
      <c r="KHM48" s="369">
        <f t="shared" ref="KHM48" si="3838">KHK48*1.01</f>
        <v>2.5623435369896142E+20</v>
      </c>
      <c r="KHN48" s="363"/>
      <c r="KHO48" s="369">
        <f t="shared" ref="KHO48" si="3839">KHM48*1.01</f>
        <v>2.5879669723595103E+20</v>
      </c>
      <c r="KHP48" s="363"/>
      <c r="KHQ48" s="369">
        <f t="shared" ref="KHQ48" si="3840">KHO48*1.01</f>
        <v>2.6138466420831053E+20</v>
      </c>
      <c r="KHR48" s="363"/>
      <c r="KHS48" s="369">
        <f t="shared" ref="KHS48" si="3841">KHQ48*1.01</f>
        <v>2.6399851085039364E+20</v>
      </c>
      <c r="KHT48" s="363"/>
      <c r="KHU48" s="369">
        <f t="shared" ref="KHU48" si="3842">KHS48*1.01</f>
        <v>2.6663849595889759E+20</v>
      </c>
      <c r="KHV48" s="363"/>
      <c r="KHW48" s="369">
        <f t="shared" ref="KHW48" si="3843">KHU48*1.01</f>
        <v>2.6930488091848658E+20</v>
      </c>
      <c r="KHX48" s="363"/>
      <c r="KHY48" s="369">
        <f t="shared" ref="KHY48" si="3844">KHW48*1.01</f>
        <v>2.7199792972767144E+20</v>
      </c>
      <c r="KHZ48" s="363"/>
      <c r="KIA48" s="369">
        <f t="shared" ref="KIA48" si="3845">KHY48*1.01</f>
        <v>2.7471790902494816E+20</v>
      </c>
      <c r="KIB48" s="363"/>
      <c r="KIC48" s="369">
        <f t="shared" ref="KIC48" si="3846">KIA48*1.01</f>
        <v>2.7746508811519764E+20</v>
      </c>
      <c r="KID48" s="363"/>
      <c r="KIE48" s="369">
        <f t="shared" ref="KIE48" si="3847">KIC48*1.01</f>
        <v>2.8023973899634963E+20</v>
      </c>
      <c r="KIF48" s="363"/>
      <c r="KIG48" s="369">
        <f t="shared" ref="KIG48" si="3848">KIE48*1.01</f>
        <v>2.8304213638631313E+20</v>
      </c>
      <c r="KIH48" s="363"/>
      <c r="KII48" s="369">
        <f t="shared" ref="KII48" si="3849">KIG48*1.01</f>
        <v>2.8587255775017625E+20</v>
      </c>
      <c r="KIJ48" s="363"/>
      <c r="KIK48" s="369">
        <f t="shared" ref="KIK48" si="3850">KII48*1.01</f>
        <v>2.8873128332767802E+20</v>
      </c>
      <c r="KIL48" s="363"/>
      <c r="KIM48" s="369">
        <f t="shared" ref="KIM48" si="3851">KIK48*1.01</f>
        <v>2.9161859616095479E+20</v>
      </c>
      <c r="KIN48" s="363"/>
      <c r="KIO48" s="369">
        <f t="shared" ref="KIO48" si="3852">KIM48*1.01</f>
        <v>2.9453478212256435E+20</v>
      </c>
      <c r="KIP48" s="363"/>
      <c r="KIQ48" s="369">
        <f t="shared" ref="KIQ48" si="3853">KIO48*1.01</f>
        <v>2.9748012994379003E+20</v>
      </c>
      <c r="KIR48" s="363"/>
      <c r="KIS48" s="369">
        <f t="shared" ref="KIS48" si="3854">KIQ48*1.01</f>
        <v>3.0045493124322794E+20</v>
      </c>
      <c r="KIT48" s="363"/>
      <c r="KIU48" s="369">
        <f t="shared" ref="KIU48" si="3855">KIS48*1.01</f>
        <v>3.0345948055566025E+20</v>
      </c>
      <c r="KIV48" s="363"/>
      <c r="KIW48" s="369">
        <f t="shared" ref="KIW48" si="3856">KIU48*1.01</f>
        <v>3.0649407536121682E+20</v>
      </c>
      <c r="KIX48" s="363"/>
      <c r="KIY48" s="369">
        <f t="shared" ref="KIY48" si="3857">KIW48*1.01</f>
        <v>3.09559016114829E+20</v>
      </c>
      <c r="KIZ48" s="363"/>
      <c r="KJA48" s="369">
        <f t="shared" ref="KJA48" si="3858">KIY48*1.01</f>
        <v>3.1265460627597728E+20</v>
      </c>
      <c r="KJB48" s="363"/>
      <c r="KJC48" s="369">
        <f t="shared" ref="KJC48" si="3859">KJA48*1.01</f>
        <v>3.1578115233873704E+20</v>
      </c>
      <c r="KJD48" s="363"/>
      <c r="KJE48" s="369">
        <f t="shared" ref="KJE48" si="3860">KJC48*1.01</f>
        <v>3.1893896386212443E+20</v>
      </c>
      <c r="KJF48" s="363"/>
      <c r="KJG48" s="369">
        <f t="shared" ref="KJG48" si="3861">KJE48*1.01</f>
        <v>3.221283535007457E+20</v>
      </c>
      <c r="KJH48" s="363"/>
      <c r="KJI48" s="369">
        <f t="shared" ref="KJI48" si="3862">KJG48*1.01</f>
        <v>3.2534963703575314E+20</v>
      </c>
      <c r="KJJ48" s="363"/>
      <c r="KJK48" s="369">
        <f t="shared" ref="KJK48" si="3863">KJI48*1.01</f>
        <v>3.2860313340611068E+20</v>
      </c>
      <c r="KJL48" s="363"/>
      <c r="KJM48" s="369">
        <f t="shared" ref="KJM48" si="3864">KJK48*1.01</f>
        <v>3.3188916474017179E+20</v>
      </c>
      <c r="KJN48" s="363"/>
      <c r="KJO48" s="369">
        <f t="shared" ref="KJO48" si="3865">KJM48*1.01</f>
        <v>3.3520805638757351E+20</v>
      </c>
      <c r="KJP48" s="363"/>
      <c r="KJQ48" s="369">
        <f t="shared" ref="KJQ48" si="3866">KJO48*1.01</f>
        <v>3.3856013695144926E+20</v>
      </c>
      <c r="KJR48" s="363"/>
      <c r="KJS48" s="369">
        <f t="shared" ref="KJS48" si="3867">KJQ48*1.01</f>
        <v>3.4194573832096376E+20</v>
      </c>
      <c r="KJT48" s="363"/>
      <c r="KJU48" s="369">
        <f t="shared" ref="KJU48" si="3868">KJS48*1.01</f>
        <v>3.453651957041734E+20</v>
      </c>
      <c r="KJV48" s="363"/>
      <c r="KJW48" s="369">
        <f t="shared" ref="KJW48" si="3869">KJU48*1.01</f>
        <v>3.4881884766121512E+20</v>
      </c>
      <c r="KJX48" s="363"/>
      <c r="KJY48" s="369">
        <f t="shared" ref="KJY48" si="3870">KJW48*1.01</f>
        <v>3.5230703613782727E+20</v>
      </c>
      <c r="KJZ48" s="363"/>
      <c r="KKA48" s="369">
        <f t="shared" ref="KKA48" si="3871">KJY48*1.01</f>
        <v>3.5583010649920556E+20</v>
      </c>
      <c r="KKB48" s="363"/>
      <c r="KKC48" s="369">
        <f t="shared" ref="KKC48" si="3872">KKA48*1.01</f>
        <v>3.5938840756419763E+20</v>
      </c>
      <c r="KKD48" s="363"/>
      <c r="KKE48" s="369">
        <f t="shared" ref="KKE48" si="3873">KKC48*1.01</f>
        <v>3.6298229163983962E+20</v>
      </c>
      <c r="KKF48" s="363"/>
      <c r="KKG48" s="369">
        <f t="shared" ref="KKG48" si="3874">KKE48*1.01</f>
        <v>3.6661211455623804E+20</v>
      </c>
      <c r="KKH48" s="363"/>
      <c r="KKI48" s="369">
        <f t="shared" ref="KKI48" si="3875">KKG48*1.01</f>
        <v>3.702782357018004E+20</v>
      </c>
      <c r="KKJ48" s="363"/>
      <c r="KKK48" s="369">
        <f t="shared" ref="KKK48" si="3876">KKI48*1.01</f>
        <v>3.7398101805881839E+20</v>
      </c>
      <c r="KKL48" s="363"/>
      <c r="KKM48" s="369">
        <f t="shared" ref="KKM48" si="3877">KKK48*1.01</f>
        <v>3.7772082823940656E+20</v>
      </c>
      <c r="KKN48" s="363"/>
      <c r="KKO48" s="369">
        <f t="shared" ref="KKO48" si="3878">KKM48*1.01</f>
        <v>3.8149803652180063E+20</v>
      </c>
      <c r="KKP48" s="363"/>
      <c r="KKQ48" s="369">
        <f t="shared" ref="KKQ48" si="3879">KKO48*1.01</f>
        <v>3.8531301688701865E+20</v>
      </c>
      <c r="KKR48" s="363"/>
      <c r="KKS48" s="369">
        <f t="shared" ref="KKS48" si="3880">KKQ48*1.01</f>
        <v>3.8916614705588883E+20</v>
      </c>
      <c r="KKT48" s="363"/>
      <c r="KKU48" s="369">
        <f t="shared" ref="KKU48" si="3881">KKS48*1.01</f>
        <v>3.9305780852644774E+20</v>
      </c>
      <c r="KKV48" s="363"/>
      <c r="KKW48" s="369">
        <f t="shared" ref="KKW48" si="3882">KKU48*1.01</f>
        <v>3.9698838661171223E+20</v>
      </c>
      <c r="KKX48" s="363"/>
      <c r="KKY48" s="369">
        <f t="shared" ref="KKY48" si="3883">KKW48*1.01</f>
        <v>4.0095827047782934E+20</v>
      </c>
      <c r="KKZ48" s="363"/>
      <c r="KLA48" s="369">
        <f t="shared" ref="KLA48" si="3884">KKY48*1.01</f>
        <v>4.0496785318260762E+20</v>
      </c>
      <c r="KLB48" s="363"/>
      <c r="KLC48" s="369">
        <f t="shared" ref="KLC48" si="3885">KLA48*1.01</f>
        <v>4.0901753171443371E+20</v>
      </c>
      <c r="KLD48" s="363"/>
      <c r="KLE48" s="369">
        <f t="shared" ref="KLE48" si="3886">KLC48*1.01</f>
        <v>4.1310770703157808E+20</v>
      </c>
      <c r="KLF48" s="363"/>
      <c r="KLG48" s="369">
        <f t="shared" ref="KLG48" si="3887">KLE48*1.01</f>
        <v>4.1723878410189387E+20</v>
      </c>
      <c r="KLH48" s="363"/>
      <c r="KLI48" s="369">
        <f t="shared" ref="KLI48" si="3888">KLG48*1.01</f>
        <v>4.2141117194291282E+20</v>
      </c>
      <c r="KLJ48" s="363"/>
      <c r="KLK48" s="369">
        <f t="shared" ref="KLK48" si="3889">KLI48*1.01</f>
        <v>4.2562528366234193E+20</v>
      </c>
      <c r="KLL48" s="363"/>
      <c r="KLM48" s="369">
        <f t="shared" ref="KLM48" si="3890">KLK48*1.01</f>
        <v>4.2988153649896535E+20</v>
      </c>
      <c r="KLN48" s="363"/>
      <c r="KLO48" s="369">
        <f t="shared" ref="KLO48" si="3891">KLM48*1.01</f>
        <v>4.34180351863955E+20</v>
      </c>
      <c r="KLP48" s="363"/>
      <c r="KLQ48" s="369">
        <f t="shared" ref="KLQ48" si="3892">KLO48*1.01</f>
        <v>4.3852215538259454E+20</v>
      </c>
      <c r="KLR48" s="363"/>
      <c r="KLS48" s="369">
        <f t="shared" ref="KLS48" si="3893">KLQ48*1.01</f>
        <v>4.4290737693642051E+20</v>
      </c>
      <c r="KLT48" s="363"/>
      <c r="KLU48" s="369">
        <f t="shared" ref="KLU48" si="3894">KLS48*1.01</f>
        <v>4.473364507057847E+20</v>
      </c>
      <c r="KLV48" s="363"/>
      <c r="KLW48" s="369">
        <f t="shared" ref="KLW48" si="3895">KLU48*1.01</f>
        <v>4.5180981521284255E+20</v>
      </c>
      <c r="KLX48" s="363"/>
      <c r="KLY48" s="369">
        <f t="shared" ref="KLY48" si="3896">KLW48*1.01</f>
        <v>4.56327913364971E+20</v>
      </c>
      <c r="KLZ48" s="363"/>
      <c r="KMA48" s="369">
        <f t="shared" ref="KMA48" si="3897">KLY48*1.01</f>
        <v>4.6089119249862073E+20</v>
      </c>
      <c r="KMB48" s="363"/>
      <c r="KMC48" s="369">
        <f t="shared" ref="KMC48" si="3898">KMA48*1.01</f>
        <v>4.6550010442360691E+20</v>
      </c>
      <c r="KMD48" s="363"/>
      <c r="KME48" s="369">
        <f t="shared" ref="KME48" si="3899">KMC48*1.01</f>
        <v>4.7015510546784295E+20</v>
      </c>
      <c r="KMF48" s="363"/>
      <c r="KMG48" s="369">
        <f t="shared" ref="KMG48" si="3900">KME48*1.01</f>
        <v>4.7485665652252141E+20</v>
      </c>
      <c r="KMH48" s="363"/>
      <c r="KMI48" s="369">
        <f t="shared" ref="KMI48" si="3901">KMG48*1.01</f>
        <v>4.7960522308774665E+20</v>
      </c>
      <c r="KMJ48" s="363"/>
      <c r="KMK48" s="369">
        <f t="shared" ref="KMK48" si="3902">KMI48*1.01</f>
        <v>4.8440127531862412E+20</v>
      </c>
      <c r="KML48" s="363"/>
      <c r="KMM48" s="369">
        <f t="shared" ref="KMM48" si="3903">KMK48*1.01</f>
        <v>4.8924528807181038E+20</v>
      </c>
      <c r="KMN48" s="363"/>
      <c r="KMO48" s="369">
        <f t="shared" ref="KMO48" si="3904">KMM48*1.01</f>
        <v>4.9413774095252849E+20</v>
      </c>
      <c r="KMP48" s="363"/>
      <c r="KMQ48" s="369">
        <f t="shared" ref="KMQ48" si="3905">KMO48*1.01</f>
        <v>4.9907911836205377E+20</v>
      </c>
      <c r="KMR48" s="363"/>
      <c r="KMS48" s="369">
        <f t="shared" ref="KMS48" si="3906">KMQ48*1.01</f>
        <v>5.0406990954567434E+20</v>
      </c>
      <c r="KMT48" s="363"/>
      <c r="KMU48" s="369">
        <f t="shared" ref="KMU48" si="3907">KMS48*1.01</f>
        <v>5.0911060864113109E+20</v>
      </c>
      <c r="KMV48" s="363"/>
      <c r="KMW48" s="369">
        <f t="shared" ref="KMW48" si="3908">KMU48*1.01</f>
        <v>5.1420171472754239E+20</v>
      </c>
      <c r="KMX48" s="363"/>
      <c r="KMY48" s="369">
        <f t="shared" ref="KMY48" si="3909">KMW48*1.01</f>
        <v>5.1934373187481784E+20</v>
      </c>
      <c r="KMZ48" s="363"/>
      <c r="KNA48" s="369">
        <f t="shared" ref="KNA48" si="3910">KMY48*1.01</f>
        <v>5.2453716919356601E+20</v>
      </c>
      <c r="KNB48" s="363"/>
      <c r="KNC48" s="369">
        <f t="shared" ref="KNC48" si="3911">KNA48*1.01</f>
        <v>5.2978254088550167E+20</v>
      </c>
      <c r="KND48" s="363"/>
      <c r="KNE48" s="369">
        <f t="shared" ref="KNE48" si="3912">KNC48*1.01</f>
        <v>5.3508036629435672E+20</v>
      </c>
      <c r="KNF48" s="363"/>
      <c r="KNG48" s="369">
        <f t="shared" ref="KNG48" si="3913">KNE48*1.01</f>
        <v>5.4043116995730027E+20</v>
      </c>
      <c r="KNH48" s="363"/>
      <c r="KNI48" s="369">
        <f t="shared" ref="KNI48" si="3914">KNG48*1.01</f>
        <v>5.4583548165687325E+20</v>
      </c>
      <c r="KNJ48" s="363"/>
      <c r="KNK48" s="369">
        <f t="shared" ref="KNK48" si="3915">KNI48*1.01</f>
        <v>5.5129383647344198E+20</v>
      </c>
      <c r="KNL48" s="363"/>
      <c r="KNM48" s="369">
        <f t="shared" ref="KNM48" si="3916">KNK48*1.01</f>
        <v>5.5680677483817638E+20</v>
      </c>
      <c r="KNN48" s="363"/>
      <c r="KNO48" s="369">
        <f t="shared" ref="KNO48" si="3917">KNM48*1.01</f>
        <v>5.6237484258655817E+20</v>
      </c>
      <c r="KNP48" s="363"/>
      <c r="KNQ48" s="369">
        <f t="shared" ref="KNQ48" si="3918">KNO48*1.01</f>
        <v>5.6799859101242373E+20</v>
      </c>
      <c r="KNR48" s="363"/>
      <c r="KNS48" s="369">
        <f t="shared" ref="KNS48" si="3919">KNQ48*1.01</f>
        <v>5.7367857692254798E+20</v>
      </c>
      <c r="KNT48" s="363"/>
      <c r="KNU48" s="369">
        <f t="shared" ref="KNU48" si="3920">KNS48*1.01</f>
        <v>5.7941536269177343E+20</v>
      </c>
      <c r="KNV48" s="363"/>
      <c r="KNW48" s="369">
        <f t="shared" ref="KNW48" si="3921">KNU48*1.01</f>
        <v>5.8520951631869116E+20</v>
      </c>
      <c r="KNX48" s="363"/>
      <c r="KNY48" s="369">
        <f t="shared" ref="KNY48" si="3922">KNW48*1.01</f>
        <v>5.910616114818781E+20</v>
      </c>
      <c r="KNZ48" s="363"/>
      <c r="KOA48" s="369">
        <f t="shared" ref="KOA48" si="3923">KNY48*1.01</f>
        <v>5.9697222759669694E+20</v>
      </c>
      <c r="KOB48" s="363"/>
      <c r="KOC48" s="369">
        <f t="shared" ref="KOC48" si="3924">KOA48*1.01</f>
        <v>6.0294194987266395E+20</v>
      </c>
      <c r="KOD48" s="363"/>
      <c r="KOE48" s="369">
        <f t="shared" ref="KOE48" si="3925">KOC48*1.01</f>
        <v>6.0897136937139057E+20</v>
      </c>
      <c r="KOF48" s="363"/>
      <c r="KOG48" s="369">
        <f t="shared" ref="KOG48" si="3926">KOE48*1.01</f>
        <v>6.1506108306510447E+20</v>
      </c>
      <c r="KOH48" s="363"/>
      <c r="KOI48" s="369">
        <f t="shared" ref="KOI48" si="3927">KOG48*1.01</f>
        <v>6.212116938957555E+20</v>
      </c>
      <c r="KOJ48" s="363"/>
      <c r="KOK48" s="369">
        <f t="shared" ref="KOK48" si="3928">KOI48*1.01</f>
        <v>6.2742381083471302E+20</v>
      </c>
      <c r="KOL48" s="363"/>
      <c r="KOM48" s="369">
        <f t="shared" ref="KOM48" si="3929">KOK48*1.01</f>
        <v>6.3369804894306016E+20</v>
      </c>
      <c r="KON48" s="363"/>
      <c r="KOO48" s="369">
        <f t="shared" ref="KOO48" si="3930">KOM48*1.01</f>
        <v>6.4003502943249079E+20</v>
      </c>
      <c r="KOP48" s="363"/>
      <c r="KOQ48" s="369">
        <f t="shared" ref="KOQ48" si="3931">KOO48*1.01</f>
        <v>6.4643537972681572E+20</v>
      </c>
      <c r="KOR48" s="363"/>
      <c r="KOS48" s="369">
        <f t="shared" ref="KOS48" si="3932">KOQ48*1.01</f>
        <v>6.528997335240839E+20</v>
      </c>
      <c r="KOT48" s="363"/>
      <c r="KOU48" s="369">
        <f t="shared" ref="KOU48" si="3933">KOS48*1.01</f>
        <v>6.594287308593247E+20</v>
      </c>
      <c r="KOV48" s="363"/>
      <c r="KOW48" s="369">
        <f t="shared" ref="KOW48" si="3934">KOU48*1.01</f>
        <v>6.66023018167918E+20</v>
      </c>
      <c r="KOX48" s="363"/>
      <c r="KOY48" s="369">
        <f t="shared" ref="KOY48" si="3935">KOW48*1.01</f>
        <v>6.7268324834959714E+20</v>
      </c>
      <c r="KOZ48" s="363"/>
      <c r="KPA48" s="369">
        <f t="shared" ref="KPA48" si="3936">KOY48*1.01</f>
        <v>6.7941008083309311E+20</v>
      </c>
      <c r="KPB48" s="363"/>
      <c r="KPC48" s="369">
        <f t="shared" ref="KPC48" si="3937">KPA48*1.01</f>
        <v>6.8620418164142401E+20</v>
      </c>
      <c r="KPD48" s="363"/>
      <c r="KPE48" s="369">
        <f t="shared" ref="KPE48" si="3938">KPC48*1.01</f>
        <v>6.930662234578383E+20</v>
      </c>
      <c r="KPF48" s="363"/>
      <c r="KPG48" s="369">
        <f t="shared" ref="KPG48" si="3939">KPE48*1.01</f>
        <v>6.9999688569241666E+20</v>
      </c>
      <c r="KPH48" s="363"/>
      <c r="KPI48" s="369">
        <f t="shared" ref="KPI48" si="3940">KPG48*1.01</f>
        <v>7.0699685454934088E+20</v>
      </c>
      <c r="KPJ48" s="363"/>
      <c r="KPK48" s="369">
        <f t="shared" ref="KPK48" si="3941">KPI48*1.01</f>
        <v>7.140668230948343E+20</v>
      </c>
      <c r="KPL48" s="363"/>
      <c r="KPM48" s="369">
        <f t="shared" ref="KPM48" si="3942">KPK48*1.01</f>
        <v>7.2120749132578265E+20</v>
      </c>
      <c r="KPN48" s="363"/>
      <c r="KPO48" s="369">
        <f t="shared" ref="KPO48" si="3943">KPM48*1.01</f>
        <v>7.2841956623904054E+20</v>
      </c>
      <c r="KPP48" s="363"/>
      <c r="KPQ48" s="369">
        <f t="shared" ref="KPQ48" si="3944">KPO48*1.01</f>
        <v>7.357037619014309E+20</v>
      </c>
      <c r="KPR48" s="363"/>
      <c r="KPS48" s="369">
        <f t="shared" ref="KPS48" si="3945">KPQ48*1.01</f>
        <v>7.4306079952044517E+20</v>
      </c>
      <c r="KPT48" s="363"/>
      <c r="KPU48" s="369">
        <f t="shared" ref="KPU48" si="3946">KPS48*1.01</f>
        <v>7.5049140751564957E+20</v>
      </c>
      <c r="KPV48" s="363"/>
      <c r="KPW48" s="369">
        <f t="shared" ref="KPW48" si="3947">KPU48*1.01</f>
        <v>7.5799632159080605E+20</v>
      </c>
      <c r="KPX48" s="363"/>
      <c r="KPY48" s="369">
        <f t="shared" ref="KPY48" si="3948">KPW48*1.01</f>
        <v>7.655762848067141E+20</v>
      </c>
      <c r="KPZ48" s="363"/>
      <c r="KQA48" s="369">
        <f t="shared" ref="KQA48" si="3949">KPY48*1.01</f>
        <v>7.7323204765478119E+20</v>
      </c>
      <c r="KQB48" s="363"/>
      <c r="KQC48" s="369">
        <f t="shared" ref="KQC48" si="3950">KQA48*1.01</f>
        <v>7.8096436813132897E+20</v>
      </c>
      <c r="KQD48" s="363"/>
      <c r="KQE48" s="369">
        <f t="shared" ref="KQE48" si="3951">KQC48*1.01</f>
        <v>7.8877401181264229E+20</v>
      </c>
      <c r="KQF48" s="363"/>
      <c r="KQG48" s="369">
        <f t="shared" ref="KQG48" si="3952">KQE48*1.01</f>
        <v>7.9666175193076872E+20</v>
      </c>
      <c r="KQH48" s="363"/>
      <c r="KQI48" s="369">
        <f t="shared" ref="KQI48" si="3953">KQG48*1.01</f>
        <v>8.0462836945007647E+20</v>
      </c>
      <c r="KQJ48" s="363"/>
      <c r="KQK48" s="369">
        <f t="shared" ref="KQK48" si="3954">KQI48*1.01</f>
        <v>8.1267465314457721E+20</v>
      </c>
      <c r="KQL48" s="363"/>
      <c r="KQM48" s="369">
        <f t="shared" ref="KQM48" si="3955">KQK48*1.01</f>
        <v>8.2080139967602295E+20</v>
      </c>
      <c r="KQN48" s="363"/>
      <c r="KQO48" s="369">
        <f t="shared" ref="KQO48" si="3956">KQM48*1.01</f>
        <v>8.2900941367278318E+20</v>
      </c>
      <c r="KQP48" s="363"/>
      <c r="KQQ48" s="369">
        <f t="shared" ref="KQQ48" si="3957">KQO48*1.01</f>
        <v>8.3729950780951101E+20</v>
      </c>
      <c r="KQR48" s="363"/>
      <c r="KQS48" s="369">
        <f t="shared" ref="KQS48" si="3958">KQQ48*1.01</f>
        <v>8.4567250288760612E+20</v>
      </c>
      <c r="KQT48" s="363"/>
      <c r="KQU48" s="369">
        <f t="shared" ref="KQU48" si="3959">KQS48*1.01</f>
        <v>8.5412922791648218E+20</v>
      </c>
      <c r="KQV48" s="363"/>
      <c r="KQW48" s="369">
        <f t="shared" ref="KQW48" si="3960">KQU48*1.01</f>
        <v>8.6267052019564701E+20</v>
      </c>
      <c r="KQX48" s="363"/>
      <c r="KQY48" s="369">
        <f t="shared" ref="KQY48" si="3961">KQW48*1.01</f>
        <v>8.7129722539760353E+20</v>
      </c>
      <c r="KQZ48" s="363"/>
      <c r="KRA48" s="369">
        <f t="shared" ref="KRA48" si="3962">KQY48*1.01</f>
        <v>8.800101976515796E+20</v>
      </c>
      <c r="KRB48" s="363"/>
      <c r="KRC48" s="369">
        <f t="shared" ref="KRC48" si="3963">KRA48*1.01</f>
        <v>8.8881029962809541E+20</v>
      </c>
      <c r="KRD48" s="363"/>
      <c r="KRE48" s="369">
        <f t="shared" ref="KRE48" si="3964">KRC48*1.01</f>
        <v>8.9769840262437641E+20</v>
      </c>
      <c r="KRF48" s="363"/>
      <c r="KRG48" s="369">
        <f t="shared" ref="KRG48" si="3965">KRE48*1.01</f>
        <v>9.066753866506202E+20</v>
      </c>
      <c r="KRH48" s="363"/>
      <c r="KRI48" s="369">
        <f t="shared" ref="KRI48" si="3966">KRG48*1.01</f>
        <v>9.1574214051712637E+20</v>
      </c>
      <c r="KRJ48" s="363"/>
      <c r="KRK48" s="369">
        <f t="shared" ref="KRK48" si="3967">KRI48*1.01</f>
        <v>9.2489956192229759E+20</v>
      </c>
      <c r="KRL48" s="363"/>
      <c r="KRM48" s="369">
        <f t="shared" ref="KRM48" si="3968">KRK48*1.01</f>
        <v>9.3414855754152057E+20</v>
      </c>
      <c r="KRN48" s="363"/>
      <c r="KRO48" s="369">
        <f t="shared" ref="KRO48" si="3969">KRM48*1.01</f>
        <v>9.4349004311693584E+20</v>
      </c>
      <c r="KRP48" s="363"/>
      <c r="KRQ48" s="369">
        <f t="shared" ref="KRQ48" si="3970">KRO48*1.01</f>
        <v>9.5292494354810523E+20</v>
      </c>
      <c r="KRR48" s="363"/>
      <c r="KRS48" s="369">
        <f t="shared" ref="KRS48" si="3971">KRQ48*1.01</f>
        <v>9.6245419298358624E+20</v>
      </c>
      <c r="KRT48" s="363"/>
      <c r="KRU48" s="369">
        <f t="shared" ref="KRU48" si="3972">KRS48*1.01</f>
        <v>9.720787349134221E+20</v>
      </c>
      <c r="KRV48" s="363"/>
      <c r="KRW48" s="369">
        <f t="shared" ref="KRW48" si="3973">KRU48*1.01</f>
        <v>9.8179952226255634E+20</v>
      </c>
      <c r="KRX48" s="363"/>
      <c r="KRY48" s="369">
        <f t="shared" ref="KRY48" si="3974">KRW48*1.01</f>
        <v>9.9161751748518189E+20</v>
      </c>
      <c r="KRZ48" s="363"/>
      <c r="KSA48" s="369">
        <f t="shared" ref="KSA48" si="3975">KRY48*1.01</f>
        <v>1.0015336926600338E+21</v>
      </c>
      <c r="KSB48" s="363"/>
      <c r="KSC48" s="369">
        <f t="shared" ref="KSC48" si="3976">KSA48*1.01</f>
        <v>1.0115490295866341E+21</v>
      </c>
      <c r="KSD48" s="363"/>
      <c r="KSE48" s="369">
        <f t="shared" ref="KSE48" si="3977">KSC48*1.01</f>
        <v>1.0216645198825005E+21</v>
      </c>
      <c r="KSF48" s="363"/>
      <c r="KSG48" s="369">
        <f t="shared" ref="KSG48" si="3978">KSE48*1.01</f>
        <v>1.0318811650813255E+21</v>
      </c>
      <c r="KSH48" s="363"/>
      <c r="KSI48" s="369">
        <f t="shared" ref="KSI48" si="3979">KSG48*1.01</f>
        <v>1.0421999767321387E+21</v>
      </c>
      <c r="KSJ48" s="363"/>
      <c r="KSK48" s="369">
        <f t="shared" ref="KSK48" si="3980">KSI48*1.01</f>
        <v>1.0526219764994601E+21</v>
      </c>
      <c r="KSL48" s="363"/>
      <c r="KSM48" s="369">
        <f t="shared" ref="KSM48" si="3981">KSK48*1.01</f>
        <v>1.0631481962644548E+21</v>
      </c>
      <c r="KSN48" s="363"/>
      <c r="KSO48" s="369">
        <f t="shared" ref="KSO48" si="3982">KSM48*1.01</f>
        <v>1.0737796782270993E+21</v>
      </c>
      <c r="KSP48" s="363"/>
      <c r="KSQ48" s="369">
        <f t="shared" ref="KSQ48" si="3983">KSO48*1.01</f>
        <v>1.0845174750093703E+21</v>
      </c>
      <c r="KSR48" s="363"/>
      <c r="KSS48" s="369">
        <f t="shared" ref="KSS48" si="3984">KSQ48*1.01</f>
        <v>1.095362649759464E+21</v>
      </c>
      <c r="KST48" s="363"/>
      <c r="KSU48" s="369">
        <f t="shared" ref="KSU48" si="3985">KSS48*1.01</f>
        <v>1.1063162762570587E+21</v>
      </c>
      <c r="KSV48" s="363"/>
      <c r="KSW48" s="369">
        <f t="shared" ref="KSW48" si="3986">KSU48*1.01</f>
        <v>1.1173794390196293E+21</v>
      </c>
      <c r="KSX48" s="363"/>
      <c r="KSY48" s="369">
        <f t="shared" ref="KSY48" si="3987">KSW48*1.01</f>
        <v>1.1285532334098257E+21</v>
      </c>
      <c r="KSZ48" s="363"/>
      <c r="KTA48" s="369">
        <f t="shared" ref="KTA48" si="3988">KSY48*1.01</f>
        <v>1.1398387657439239E+21</v>
      </c>
      <c r="KTB48" s="363"/>
      <c r="KTC48" s="369">
        <f t="shared" ref="KTC48" si="3989">KTA48*1.01</f>
        <v>1.1512371534013632E+21</v>
      </c>
      <c r="KTD48" s="363"/>
      <c r="KTE48" s="369">
        <f t="shared" ref="KTE48" si="3990">KTC48*1.01</f>
        <v>1.1627495249353769E+21</v>
      </c>
      <c r="KTF48" s="363"/>
      <c r="KTG48" s="369">
        <f t="shared" ref="KTG48" si="3991">KTE48*1.01</f>
        <v>1.1743770201847307E+21</v>
      </c>
      <c r="KTH48" s="363"/>
      <c r="KTI48" s="369">
        <f t="shared" ref="KTI48" si="3992">KTG48*1.01</f>
        <v>1.186120790386578E+21</v>
      </c>
      <c r="KTJ48" s="363"/>
      <c r="KTK48" s="369">
        <f t="shared" ref="KTK48" si="3993">KTI48*1.01</f>
        <v>1.1979819982904437E+21</v>
      </c>
      <c r="KTL48" s="363"/>
      <c r="KTM48" s="369">
        <f t="shared" ref="KTM48" si="3994">KTK48*1.01</f>
        <v>1.2099618182733481E+21</v>
      </c>
      <c r="KTN48" s="363"/>
      <c r="KTO48" s="369">
        <f t="shared" ref="KTO48" si="3995">KTM48*1.01</f>
        <v>1.2220614364560816E+21</v>
      </c>
      <c r="KTP48" s="363"/>
      <c r="KTQ48" s="369">
        <f t="shared" ref="KTQ48" si="3996">KTO48*1.01</f>
        <v>1.2342820508206424E+21</v>
      </c>
      <c r="KTR48" s="363"/>
      <c r="KTS48" s="369">
        <f t="shared" ref="KTS48" si="3997">KTQ48*1.01</f>
        <v>1.2466248713288488E+21</v>
      </c>
      <c r="KTT48" s="363"/>
      <c r="KTU48" s="369">
        <f t="shared" ref="KTU48" si="3998">KTS48*1.01</f>
        <v>1.2590911200421374E+21</v>
      </c>
      <c r="KTV48" s="363"/>
      <c r="KTW48" s="369">
        <f t="shared" ref="KTW48" si="3999">KTU48*1.01</f>
        <v>1.2716820312425588E+21</v>
      </c>
      <c r="KTX48" s="363"/>
      <c r="KTY48" s="369">
        <f t="shared" ref="KTY48" si="4000">KTW48*1.01</f>
        <v>1.2843988515549843E+21</v>
      </c>
      <c r="KTZ48" s="363"/>
      <c r="KUA48" s="369">
        <f t="shared" ref="KUA48" si="4001">KTY48*1.01</f>
        <v>1.2972428400705342E+21</v>
      </c>
      <c r="KUB48" s="363"/>
      <c r="KUC48" s="369">
        <f t="shared" ref="KUC48" si="4002">KUA48*1.01</f>
        <v>1.3102152684712396E+21</v>
      </c>
      <c r="KUD48" s="363"/>
      <c r="KUE48" s="369">
        <f t="shared" ref="KUE48" si="4003">KUC48*1.01</f>
        <v>1.3233174211559521E+21</v>
      </c>
      <c r="KUF48" s="363"/>
      <c r="KUG48" s="369">
        <f t="shared" ref="KUG48" si="4004">KUE48*1.01</f>
        <v>1.3365505953675115E+21</v>
      </c>
      <c r="KUH48" s="363"/>
      <c r="KUI48" s="369">
        <f t="shared" ref="KUI48" si="4005">KUG48*1.01</f>
        <v>1.3499161013211866E+21</v>
      </c>
      <c r="KUJ48" s="363"/>
      <c r="KUK48" s="369">
        <f t="shared" ref="KUK48" si="4006">KUI48*1.01</f>
        <v>1.3634152623343985E+21</v>
      </c>
      <c r="KUL48" s="363"/>
      <c r="KUM48" s="369">
        <f t="shared" ref="KUM48" si="4007">KUK48*1.01</f>
        <v>1.3770494149577424E+21</v>
      </c>
      <c r="KUN48" s="363"/>
      <c r="KUO48" s="369">
        <f t="shared" ref="KUO48" si="4008">KUM48*1.01</f>
        <v>1.3908199091073198E+21</v>
      </c>
      <c r="KUP48" s="363"/>
      <c r="KUQ48" s="369">
        <f t="shared" ref="KUQ48" si="4009">KUO48*1.01</f>
        <v>1.404728108198393E+21</v>
      </c>
      <c r="KUR48" s="363"/>
      <c r="KUS48" s="369">
        <f t="shared" ref="KUS48" si="4010">KUQ48*1.01</f>
        <v>1.418775389280377E+21</v>
      </c>
      <c r="KUT48" s="363"/>
      <c r="KUU48" s="369">
        <f t="shared" ref="KUU48" si="4011">KUS48*1.01</f>
        <v>1.4329631431731808E+21</v>
      </c>
      <c r="KUV48" s="363"/>
      <c r="KUW48" s="369">
        <f t="shared" ref="KUW48" si="4012">KUU48*1.01</f>
        <v>1.4472927746049125E+21</v>
      </c>
      <c r="KUX48" s="363"/>
      <c r="KUY48" s="369">
        <f t="shared" ref="KUY48" si="4013">KUW48*1.01</f>
        <v>1.4617657023509616E+21</v>
      </c>
      <c r="KUZ48" s="363"/>
      <c r="KVA48" s="369">
        <f t="shared" ref="KVA48" si="4014">KUY48*1.01</f>
        <v>1.4763833593744712E+21</v>
      </c>
      <c r="KVB48" s="363"/>
      <c r="KVC48" s="369">
        <f t="shared" ref="KVC48" si="4015">KVA48*1.01</f>
        <v>1.4911471929682161E+21</v>
      </c>
      <c r="KVD48" s="363"/>
      <c r="KVE48" s="369">
        <f t="shared" ref="KVE48" si="4016">KVC48*1.01</f>
        <v>1.5060586648978983E+21</v>
      </c>
      <c r="KVF48" s="363"/>
      <c r="KVG48" s="369">
        <f t="shared" ref="KVG48" si="4017">KVE48*1.01</f>
        <v>1.5211192515468775E+21</v>
      </c>
      <c r="KVH48" s="363"/>
      <c r="KVI48" s="369">
        <f t="shared" ref="KVI48" si="4018">KVG48*1.01</f>
        <v>1.5363304440623462E+21</v>
      </c>
      <c r="KVJ48" s="363"/>
      <c r="KVK48" s="369">
        <f t="shared" ref="KVK48" si="4019">KVI48*1.01</f>
        <v>1.5516937485029697E+21</v>
      </c>
      <c r="KVL48" s="363"/>
      <c r="KVM48" s="369">
        <f t="shared" ref="KVM48" si="4020">KVK48*1.01</f>
        <v>1.5672106859879994E+21</v>
      </c>
      <c r="KVN48" s="363"/>
      <c r="KVO48" s="369">
        <f t="shared" ref="KVO48" si="4021">KVM48*1.01</f>
        <v>1.5828827928478794E+21</v>
      </c>
      <c r="KVP48" s="363"/>
      <c r="KVQ48" s="369">
        <f t="shared" ref="KVQ48" si="4022">KVO48*1.01</f>
        <v>1.5987116207763583E+21</v>
      </c>
      <c r="KVR48" s="363"/>
      <c r="KVS48" s="369">
        <f t="shared" ref="KVS48" si="4023">KVQ48*1.01</f>
        <v>1.6146987369841219E+21</v>
      </c>
      <c r="KVT48" s="363"/>
      <c r="KVU48" s="369">
        <f t="shared" ref="KVU48" si="4024">KVS48*1.01</f>
        <v>1.6308457243539632E+21</v>
      </c>
      <c r="KVV48" s="363"/>
      <c r="KVW48" s="369">
        <f t="shared" ref="KVW48" si="4025">KVU48*1.01</f>
        <v>1.6471541815975029E+21</v>
      </c>
      <c r="KVX48" s="363"/>
      <c r="KVY48" s="369">
        <f t="shared" ref="KVY48" si="4026">KVW48*1.01</f>
        <v>1.663625723413478E+21</v>
      </c>
      <c r="KVZ48" s="363"/>
      <c r="KWA48" s="369">
        <f t="shared" ref="KWA48" si="4027">KVY48*1.01</f>
        <v>1.6802619806476127E+21</v>
      </c>
      <c r="KWB48" s="363"/>
      <c r="KWC48" s="369">
        <f t="shared" ref="KWC48" si="4028">KWA48*1.01</f>
        <v>1.6970646004540889E+21</v>
      </c>
      <c r="KWD48" s="363"/>
      <c r="KWE48" s="369">
        <f t="shared" ref="KWE48" si="4029">KWC48*1.01</f>
        <v>1.7140352464586298E+21</v>
      </c>
      <c r="KWF48" s="363"/>
      <c r="KWG48" s="369">
        <f t="shared" ref="KWG48" si="4030">KWE48*1.01</f>
        <v>1.7311755989232161E+21</v>
      </c>
      <c r="KWH48" s="363"/>
      <c r="KWI48" s="369">
        <f t="shared" ref="KWI48" si="4031">KWG48*1.01</f>
        <v>1.7484873549124482E+21</v>
      </c>
      <c r="KWJ48" s="363"/>
      <c r="KWK48" s="369">
        <f t="shared" ref="KWK48" si="4032">KWI48*1.01</f>
        <v>1.7659722284615727E+21</v>
      </c>
      <c r="KWL48" s="363"/>
      <c r="KWM48" s="369">
        <f t="shared" ref="KWM48" si="4033">KWK48*1.01</f>
        <v>1.7836319507461885E+21</v>
      </c>
      <c r="KWN48" s="363"/>
      <c r="KWO48" s="369">
        <f t="shared" ref="KWO48" si="4034">KWM48*1.01</f>
        <v>1.8014682702536505E+21</v>
      </c>
      <c r="KWP48" s="363"/>
      <c r="KWQ48" s="369">
        <f t="shared" ref="KWQ48" si="4035">KWO48*1.01</f>
        <v>1.819482952956187E+21</v>
      </c>
      <c r="KWR48" s="363"/>
      <c r="KWS48" s="369">
        <f t="shared" ref="KWS48" si="4036">KWQ48*1.01</f>
        <v>1.8376777824857489E+21</v>
      </c>
      <c r="KWT48" s="363"/>
      <c r="KWU48" s="369">
        <f t="shared" ref="KWU48" si="4037">KWS48*1.01</f>
        <v>1.8560545603106064E+21</v>
      </c>
      <c r="KWV48" s="363"/>
      <c r="KWW48" s="369">
        <f t="shared" ref="KWW48" si="4038">KWU48*1.01</f>
        <v>1.8746151059137125E+21</v>
      </c>
      <c r="KWX48" s="363"/>
      <c r="KWY48" s="369">
        <f t="shared" ref="KWY48" si="4039">KWW48*1.01</f>
        <v>1.8933612569728498E+21</v>
      </c>
      <c r="KWZ48" s="363"/>
      <c r="KXA48" s="369">
        <f t="shared" ref="KXA48" si="4040">KWY48*1.01</f>
        <v>1.9122948695425782E+21</v>
      </c>
      <c r="KXB48" s="363"/>
      <c r="KXC48" s="369">
        <f t="shared" ref="KXC48" si="4041">KXA48*1.01</f>
        <v>1.931417818238004E+21</v>
      </c>
      <c r="KXD48" s="363"/>
      <c r="KXE48" s="369">
        <f t="shared" ref="KXE48" si="4042">KXC48*1.01</f>
        <v>1.950731996420384E+21</v>
      </c>
      <c r="KXF48" s="363"/>
      <c r="KXG48" s="369">
        <f t="shared" ref="KXG48" si="4043">KXE48*1.01</f>
        <v>1.9702393163845877E+21</v>
      </c>
      <c r="KXH48" s="363"/>
      <c r="KXI48" s="369">
        <f t="shared" ref="KXI48" si="4044">KXG48*1.01</f>
        <v>1.9899417095484337E+21</v>
      </c>
      <c r="KXJ48" s="363"/>
      <c r="KXK48" s="369">
        <f t="shared" ref="KXK48" si="4045">KXI48*1.01</f>
        <v>2.0098411266439182E+21</v>
      </c>
      <c r="KXL48" s="363"/>
      <c r="KXM48" s="369">
        <f t="shared" ref="KXM48" si="4046">KXK48*1.01</f>
        <v>2.0299395379103573E+21</v>
      </c>
      <c r="KXN48" s="363"/>
      <c r="KXO48" s="369">
        <f t="shared" ref="KXO48" si="4047">KXM48*1.01</f>
        <v>2.0502389332894608E+21</v>
      </c>
      <c r="KXP48" s="363"/>
      <c r="KXQ48" s="369">
        <f t="shared" ref="KXQ48" si="4048">KXO48*1.01</f>
        <v>2.0707413226223554E+21</v>
      </c>
      <c r="KXR48" s="363"/>
      <c r="KXS48" s="369">
        <f t="shared" ref="KXS48" si="4049">KXQ48*1.01</f>
        <v>2.0914487358485789E+21</v>
      </c>
      <c r="KXT48" s="363"/>
      <c r="KXU48" s="369">
        <f t="shared" ref="KXU48" si="4050">KXS48*1.01</f>
        <v>2.1123632232070646E+21</v>
      </c>
      <c r="KXV48" s="363"/>
      <c r="KXW48" s="369">
        <f t="shared" ref="KXW48" si="4051">KXU48*1.01</f>
        <v>2.1334868554391353E+21</v>
      </c>
      <c r="KXX48" s="363"/>
      <c r="KXY48" s="369">
        <f t="shared" ref="KXY48" si="4052">KXW48*1.01</f>
        <v>2.1548217239935268E+21</v>
      </c>
      <c r="KXZ48" s="363"/>
      <c r="KYA48" s="369">
        <f t="shared" ref="KYA48" si="4053">KXY48*1.01</f>
        <v>2.1763699412334621E+21</v>
      </c>
      <c r="KYB48" s="363"/>
      <c r="KYC48" s="369">
        <f t="shared" ref="KYC48" si="4054">KYA48*1.01</f>
        <v>2.1981336406457967E+21</v>
      </c>
      <c r="KYD48" s="363"/>
      <c r="KYE48" s="369">
        <f t="shared" ref="KYE48" si="4055">KYC48*1.01</f>
        <v>2.2201149770522548E+21</v>
      </c>
      <c r="KYF48" s="363"/>
      <c r="KYG48" s="369">
        <f t="shared" ref="KYG48" si="4056">KYE48*1.01</f>
        <v>2.2423161268227775E+21</v>
      </c>
      <c r="KYH48" s="363"/>
      <c r="KYI48" s="369">
        <f t="shared" ref="KYI48" si="4057">KYG48*1.01</f>
        <v>2.2647392880910053E+21</v>
      </c>
      <c r="KYJ48" s="363"/>
      <c r="KYK48" s="369">
        <f t="shared" ref="KYK48" si="4058">KYI48*1.01</f>
        <v>2.2873866809719154E+21</v>
      </c>
      <c r="KYL48" s="363"/>
      <c r="KYM48" s="369">
        <f t="shared" ref="KYM48" si="4059">KYK48*1.01</f>
        <v>2.3102605477816346E+21</v>
      </c>
      <c r="KYN48" s="363"/>
      <c r="KYO48" s="369">
        <f t="shared" ref="KYO48" si="4060">KYM48*1.01</f>
        <v>2.3333631532594509E+21</v>
      </c>
      <c r="KYP48" s="363"/>
      <c r="KYQ48" s="369">
        <f t="shared" ref="KYQ48" si="4061">KYO48*1.01</f>
        <v>2.3566967847920455E+21</v>
      </c>
      <c r="KYR48" s="363"/>
      <c r="KYS48" s="369">
        <f t="shared" ref="KYS48" si="4062">KYQ48*1.01</f>
        <v>2.3802637526399661E+21</v>
      </c>
      <c r="KYT48" s="363"/>
      <c r="KYU48" s="369">
        <f t="shared" ref="KYU48" si="4063">KYS48*1.01</f>
        <v>2.4040663901663658E+21</v>
      </c>
      <c r="KYV48" s="363"/>
      <c r="KYW48" s="369">
        <f t="shared" ref="KYW48" si="4064">KYU48*1.01</f>
        <v>2.4281070540680295E+21</v>
      </c>
      <c r="KYX48" s="363"/>
      <c r="KYY48" s="369">
        <f t="shared" ref="KYY48" si="4065">KYW48*1.01</f>
        <v>2.4523881246087095E+21</v>
      </c>
      <c r="KYZ48" s="363"/>
      <c r="KZA48" s="369">
        <f t="shared" ref="KZA48" si="4066">KYY48*1.01</f>
        <v>2.4769120058547964E+21</v>
      </c>
      <c r="KZB48" s="363"/>
      <c r="KZC48" s="369">
        <f t="shared" ref="KZC48" si="4067">KZA48*1.01</f>
        <v>2.5016811259133443E+21</v>
      </c>
      <c r="KZD48" s="363"/>
      <c r="KZE48" s="369">
        <f t="shared" ref="KZE48" si="4068">KZC48*1.01</f>
        <v>2.526697937172478E+21</v>
      </c>
      <c r="KZF48" s="363"/>
      <c r="KZG48" s="369">
        <f t="shared" ref="KZG48" si="4069">KZE48*1.01</f>
        <v>2.5519649165442029E+21</v>
      </c>
      <c r="KZH48" s="363"/>
      <c r="KZI48" s="369">
        <f t="shared" ref="KZI48" si="4070">KZG48*1.01</f>
        <v>2.5774845657096452E+21</v>
      </c>
      <c r="KZJ48" s="363"/>
      <c r="KZK48" s="369">
        <f t="shared" ref="KZK48" si="4071">KZI48*1.01</f>
        <v>2.6032594113667415E+21</v>
      </c>
      <c r="KZL48" s="363"/>
      <c r="KZM48" s="369">
        <f t="shared" ref="KZM48" si="4072">KZK48*1.01</f>
        <v>2.6292920054804088E+21</v>
      </c>
      <c r="KZN48" s="363"/>
      <c r="KZO48" s="369">
        <f t="shared" ref="KZO48" si="4073">KZM48*1.01</f>
        <v>2.6555849255352129E+21</v>
      </c>
      <c r="KZP48" s="363"/>
      <c r="KZQ48" s="369">
        <f t="shared" ref="KZQ48" si="4074">KZO48*1.01</f>
        <v>2.6821407747905652E+21</v>
      </c>
      <c r="KZR48" s="363"/>
      <c r="KZS48" s="369">
        <f t="shared" ref="KZS48" si="4075">KZQ48*1.01</f>
        <v>2.7089621825384706E+21</v>
      </c>
      <c r="KZT48" s="363"/>
      <c r="KZU48" s="369">
        <f t="shared" ref="KZU48" si="4076">KZS48*1.01</f>
        <v>2.7360518043638552E+21</v>
      </c>
      <c r="KZV48" s="363"/>
      <c r="KZW48" s="369">
        <f t="shared" ref="KZW48" si="4077">KZU48*1.01</f>
        <v>2.7634123224074939E+21</v>
      </c>
      <c r="KZX48" s="363"/>
      <c r="KZY48" s="369">
        <f t="shared" ref="KZY48" si="4078">KZW48*1.01</f>
        <v>2.7910464456315691E+21</v>
      </c>
      <c r="KZZ48" s="363"/>
      <c r="LAA48" s="369">
        <f t="shared" ref="LAA48" si="4079">KZY48*1.01</f>
        <v>2.818956910087885E+21</v>
      </c>
      <c r="LAB48" s="363"/>
      <c r="LAC48" s="369">
        <f t="shared" ref="LAC48" si="4080">LAA48*1.01</f>
        <v>2.847146479188764E+21</v>
      </c>
      <c r="LAD48" s="363"/>
      <c r="LAE48" s="369">
        <f t="shared" ref="LAE48" si="4081">LAC48*1.01</f>
        <v>2.8756179439806516E+21</v>
      </c>
      <c r="LAF48" s="363"/>
      <c r="LAG48" s="369">
        <f t="shared" ref="LAG48" si="4082">LAE48*1.01</f>
        <v>2.9043741234204582E+21</v>
      </c>
      <c r="LAH48" s="363"/>
      <c r="LAI48" s="369">
        <f t="shared" ref="LAI48" si="4083">LAG48*1.01</f>
        <v>2.9334178646546627E+21</v>
      </c>
      <c r="LAJ48" s="363"/>
      <c r="LAK48" s="369">
        <f t="shared" ref="LAK48" si="4084">LAI48*1.01</f>
        <v>2.9627520433012091E+21</v>
      </c>
      <c r="LAL48" s="363"/>
      <c r="LAM48" s="369">
        <f t="shared" ref="LAM48" si="4085">LAK48*1.01</f>
        <v>2.9923795637342212E+21</v>
      </c>
      <c r="LAN48" s="363"/>
      <c r="LAO48" s="369">
        <f t="shared" ref="LAO48" si="4086">LAM48*1.01</f>
        <v>3.0223033593715632E+21</v>
      </c>
      <c r="LAP48" s="363"/>
      <c r="LAQ48" s="369">
        <f t="shared" ref="LAQ48" si="4087">LAO48*1.01</f>
        <v>3.052526392965279E+21</v>
      </c>
      <c r="LAR48" s="363"/>
      <c r="LAS48" s="369">
        <f t="shared" ref="LAS48" si="4088">LAQ48*1.01</f>
        <v>3.0830516568949318E+21</v>
      </c>
      <c r="LAT48" s="363"/>
      <c r="LAU48" s="369">
        <f t="shared" ref="LAU48" si="4089">LAS48*1.01</f>
        <v>3.1138821734638813E+21</v>
      </c>
      <c r="LAV48" s="363"/>
      <c r="LAW48" s="369">
        <f t="shared" ref="LAW48" si="4090">LAU48*1.01</f>
        <v>3.1450209951985204E+21</v>
      </c>
      <c r="LAX48" s="363"/>
      <c r="LAY48" s="369">
        <f t="shared" ref="LAY48" si="4091">LAW48*1.01</f>
        <v>3.1764712051505056E+21</v>
      </c>
      <c r="LAZ48" s="363"/>
      <c r="LBA48" s="369">
        <f t="shared" ref="LBA48" si="4092">LAY48*1.01</f>
        <v>3.2082359172020107E+21</v>
      </c>
      <c r="LBB48" s="363"/>
      <c r="LBC48" s="369">
        <f t="shared" ref="LBC48" si="4093">LBA48*1.01</f>
        <v>3.2403182763740307E+21</v>
      </c>
      <c r="LBD48" s="363"/>
      <c r="LBE48" s="369">
        <f t="shared" ref="LBE48" si="4094">LBC48*1.01</f>
        <v>3.2727214591377712E+21</v>
      </c>
      <c r="LBF48" s="363"/>
      <c r="LBG48" s="369">
        <f t="shared" ref="LBG48" si="4095">LBE48*1.01</f>
        <v>3.3054486737291491E+21</v>
      </c>
      <c r="LBH48" s="363"/>
      <c r="LBI48" s="369">
        <f t="shared" ref="LBI48" si="4096">LBG48*1.01</f>
        <v>3.3385031604664407E+21</v>
      </c>
      <c r="LBJ48" s="363"/>
      <c r="LBK48" s="369">
        <f t="shared" ref="LBK48" si="4097">LBI48*1.01</f>
        <v>3.3718881920711052E+21</v>
      </c>
      <c r="LBL48" s="363"/>
      <c r="LBM48" s="369">
        <f t="shared" ref="LBM48" si="4098">LBK48*1.01</f>
        <v>3.4056070739918161E+21</v>
      </c>
      <c r="LBN48" s="363"/>
      <c r="LBO48" s="369">
        <f t="shared" ref="LBO48" si="4099">LBM48*1.01</f>
        <v>3.4396631447317344E+21</v>
      </c>
      <c r="LBP48" s="363"/>
      <c r="LBQ48" s="369">
        <f t="shared" ref="LBQ48" si="4100">LBO48*1.01</f>
        <v>3.4740597761790517E+21</v>
      </c>
      <c r="LBR48" s="363"/>
      <c r="LBS48" s="369">
        <f t="shared" ref="LBS48" si="4101">LBQ48*1.01</f>
        <v>3.5088003739408421E+21</v>
      </c>
      <c r="LBT48" s="363"/>
      <c r="LBU48" s="369">
        <f t="shared" ref="LBU48" si="4102">LBS48*1.01</f>
        <v>3.5438883776802508E+21</v>
      </c>
      <c r="LBV48" s="363"/>
      <c r="LBW48" s="369">
        <f t="shared" ref="LBW48" si="4103">LBU48*1.01</f>
        <v>3.5793272614570531E+21</v>
      </c>
      <c r="LBX48" s="363"/>
      <c r="LBY48" s="369">
        <f t="shared" ref="LBY48" si="4104">LBW48*1.01</f>
        <v>3.6151205340716235E+21</v>
      </c>
      <c r="LBZ48" s="363"/>
      <c r="LCA48" s="369">
        <f t="shared" ref="LCA48" si="4105">LBY48*1.01</f>
        <v>3.6512717394123398E+21</v>
      </c>
      <c r="LCB48" s="363"/>
      <c r="LCC48" s="369">
        <f t="shared" ref="LCC48" si="4106">LCA48*1.01</f>
        <v>3.6877844568064634E+21</v>
      </c>
      <c r="LCD48" s="363"/>
      <c r="LCE48" s="369">
        <f t="shared" ref="LCE48" si="4107">LCC48*1.01</f>
        <v>3.7246623013745281E+21</v>
      </c>
      <c r="LCF48" s="363"/>
      <c r="LCG48" s="369">
        <f t="shared" ref="LCG48" si="4108">LCE48*1.01</f>
        <v>3.7619089243882736E+21</v>
      </c>
      <c r="LCH48" s="363"/>
      <c r="LCI48" s="369">
        <f t="shared" ref="LCI48" si="4109">LCG48*1.01</f>
        <v>3.7995280136321562E+21</v>
      </c>
      <c r="LCJ48" s="363"/>
      <c r="LCK48" s="369">
        <f t="shared" ref="LCK48" si="4110">LCI48*1.01</f>
        <v>3.8375232937684778E+21</v>
      </c>
      <c r="LCL48" s="363"/>
      <c r="LCM48" s="369">
        <f t="shared" ref="LCM48" si="4111">LCK48*1.01</f>
        <v>3.8758985267061625E+21</v>
      </c>
      <c r="LCN48" s="363"/>
      <c r="LCO48" s="369">
        <f t="shared" ref="LCO48" si="4112">LCM48*1.01</f>
        <v>3.9146575119732242E+21</v>
      </c>
      <c r="LCP48" s="363"/>
      <c r="LCQ48" s="369">
        <f t="shared" ref="LCQ48" si="4113">LCO48*1.01</f>
        <v>3.9538040870929564E+21</v>
      </c>
      <c r="LCR48" s="363"/>
      <c r="LCS48" s="369">
        <f t="shared" ref="LCS48" si="4114">LCQ48*1.01</f>
        <v>3.9933421279638858E+21</v>
      </c>
      <c r="LCT48" s="363"/>
      <c r="LCU48" s="369">
        <f t="shared" ref="LCU48" si="4115">LCS48*1.01</f>
        <v>4.0332755492435248E+21</v>
      </c>
      <c r="LCV48" s="363"/>
      <c r="LCW48" s="369">
        <f t="shared" ref="LCW48" si="4116">LCU48*1.01</f>
        <v>4.0736083047359599E+21</v>
      </c>
      <c r="LCX48" s="363"/>
      <c r="LCY48" s="369">
        <f t="shared" ref="LCY48" si="4117">LCW48*1.01</f>
        <v>4.1143443877833196E+21</v>
      </c>
      <c r="LCZ48" s="363"/>
      <c r="LDA48" s="369">
        <f t="shared" ref="LDA48" si="4118">LCY48*1.01</f>
        <v>4.1554878316611528E+21</v>
      </c>
      <c r="LDB48" s="363"/>
      <c r="LDC48" s="369">
        <f t="shared" ref="LDC48" si="4119">LDA48*1.01</f>
        <v>4.1970427099777645E+21</v>
      </c>
      <c r="LDD48" s="363"/>
      <c r="LDE48" s="369">
        <f t="shared" ref="LDE48" si="4120">LDC48*1.01</f>
        <v>4.2390131370775423E+21</v>
      </c>
      <c r="LDF48" s="363"/>
      <c r="LDG48" s="369">
        <f t="shared" ref="LDG48" si="4121">LDE48*1.01</f>
        <v>4.2814032684483179E+21</v>
      </c>
      <c r="LDH48" s="363"/>
      <c r="LDI48" s="369">
        <f t="shared" ref="LDI48" si="4122">LDG48*1.01</f>
        <v>4.3242173011328012E+21</v>
      </c>
      <c r="LDJ48" s="363"/>
      <c r="LDK48" s="369">
        <f t="shared" ref="LDK48" si="4123">LDI48*1.01</f>
        <v>4.3674594741441292E+21</v>
      </c>
      <c r="LDL48" s="363"/>
      <c r="LDM48" s="369">
        <f t="shared" ref="LDM48" si="4124">LDK48*1.01</f>
        <v>4.4111340688855705E+21</v>
      </c>
      <c r="LDN48" s="363"/>
      <c r="LDO48" s="369">
        <f t="shared" ref="LDO48" si="4125">LDM48*1.01</f>
        <v>4.455245409574426E+21</v>
      </c>
      <c r="LDP48" s="363"/>
      <c r="LDQ48" s="369">
        <f t="shared" ref="LDQ48" si="4126">LDO48*1.01</f>
        <v>4.4997978636701705E+21</v>
      </c>
      <c r="LDR48" s="363"/>
      <c r="LDS48" s="369">
        <f t="shared" ref="LDS48" si="4127">LDQ48*1.01</f>
        <v>4.5447958423068722E+21</v>
      </c>
      <c r="LDT48" s="363"/>
      <c r="LDU48" s="369">
        <f t="shared" ref="LDU48" si="4128">LDS48*1.01</f>
        <v>4.5902438007299412E+21</v>
      </c>
      <c r="LDV48" s="363"/>
      <c r="LDW48" s="369">
        <f t="shared" ref="LDW48" si="4129">LDU48*1.01</f>
        <v>4.6361462387372406E+21</v>
      </c>
      <c r="LDX48" s="363"/>
      <c r="LDY48" s="369">
        <f t="shared" ref="LDY48" si="4130">LDW48*1.01</f>
        <v>4.682507701124613E+21</v>
      </c>
      <c r="LDZ48" s="363"/>
      <c r="LEA48" s="369">
        <f t="shared" ref="LEA48" si="4131">LDY48*1.01</f>
        <v>4.7293327781358595E+21</v>
      </c>
      <c r="LEB48" s="363"/>
      <c r="LEC48" s="369">
        <f t="shared" ref="LEC48" si="4132">LEA48*1.01</f>
        <v>4.7766261059172182E+21</v>
      </c>
      <c r="LED48" s="363"/>
      <c r="LEE48" s="369">
        <f t="shared" ref="LEE48" si="4133">LEC48*1.01</f>
        <v>4.8243923669763909E+21</v>
      </c>
      <c r="LEF48" s="363"/>
      <c r="LEG48" s="369">
        <f t="shared" ref="LEG48" si="4134">LEE48*1.01</f>
        <v>4.8726362906461544E+21</v>
      </c>
      <c r="LEH48" s="363"/>
      <c r="LEI48" s="369">
        <f t="shared" ref="LEI48" si="4135">LEG48*1.01</f>
        <v>4.9213626535526164E+21</v>
      </c>
      <c r="LEJ48" s="363"/>
      <c r="LEK48" s="369">
        <f t="shared" ref="LEK48" si="4136">LEI48*1.01</f>
        <v>4.9705762800881422E+21</v>
      </c>
      <c r="LEL48" s="363"/>
      <c r="LEM48" s="369">
        <f t="shared" ref="LEM48" si="4137">LEK48*1.01</f>
        <v>5.0202820428890238E+21</v>
      </c>
      <c r="LEN48" s="363"/>
      <c r="LEO48" s="369">
        <f t="shared" ref="LEO48" si="4138">LEM48*1.01</f>
        <v>5.0704848633179144E+21</v>
      </c>
      <c r="LEP48" s="363"/>
      <c r="LEQ48" s="369">
        <f t="shared" ref="LEQ48" si="4139">LEO48*1.01</f>
        <v>5.1211897119510941E+21</v>
      </c>
      <c r="LER48" s="363"/>
      <c r="LES48" s="369">
        <f t="shared" ref="LES48" si="4140">LEQ48*1.01</f>
        <v>5.1724016090706052E+21</v>
      </c>
      <c r="LET48" s="363"/>
      <c r="LEU48" s="369">
        <f t="shared" ref="LEU48" si="4141">LES48*1.01</f>
        <v>5.2241256251613113E+21</v>
      </c>
      <c r="LEV48" s="363"/>
      <c r="LEW48" s="369">
        <f t="shared" ref="LEW48" si="4142">LEU48*1.01</f>
        <v>5.2763668814129246E+21</v>
      </c>
      <c r="LEX48" s="363"/>
      <c r="LEY48" s="369">
        <f t="shared" ref="LEY48" si="4143">LEW48*1.01</f>
        <v>5.3291305502270544E+21</v>
      </c>
      <c r="LEZ48" s="363"/>
      <c r="LFA48" s="369">
        <f t="shared" ref="LFA48" si="4144">LEY48*1.01</f>
        <v>5.3824218557293254E+21</v>
      </c>
      <c r="LFB48" s="363"/>
      <c r="LFC48" s="369">
        <f t="shared" ref="LFC48" si="4145">LFA48*1.01</f>
        <v>5.4362460742866184E+21</v>
      </c>
      <c r="LFD48" s="363"/>
      <c r="LFE48" s="369">
        <f t="shared" ref="LFE48" si="4146">LFC48*1.01</f>
        <v>5.4906085350294851E+21</v>
      </c>
      <c r="LFF48" s="363"/>
      <c r="LFG48" s="369">
        <f t="shared" ref="LFG48" si="4147">LFE48*1.01</f>
        <v>5.5455146203797803E+21</v>
      </c>
      <c r="LFH48" s="363"/>
      <c r="LFI48" s="369">
        <f t="shared" ref="LFI48" si="4148">LFG48*1.01</f>
        <v>5.6009697665835787E+21</v>
      </c>
      <c r="LFJ48" s="363"/>
      <c r="LFK48" s="369">
        <f t="shared" ref="LFK48" si="4149">LFI48*1.01</f>
        <v>5.6569794642494148E+21</v>
      </c>
      <c r="LFL48" s="363"/>
      <c r="LFM48" s="369">
        <f t="shared" ref="LFM48" si="4150">LFK48*1.01</f>
        <v>5.7135492588919094E+21</v>
      </c>
      <c r="LFN48" s="363"/>
      <c r="LFO48" s="369">
        <f t="shared" ref="LFO48" si="4151">LFM48*1.01</f>
        <v>5.7706847514808287E+21</v>
      </c>
      <c r="LFP48" s="363"/>
      <c r="LFQ48" s="369">
        <f t="shared" ref="LFQ48" si="4152">LFO48*1.01</f>
        <v>5.8283915989956375E+21</v>
      </c>
      <c r="LFR48" s="363"/>
      <c r="LFS48" s="369">
        <f t="shared" ref="LFS48" si="4153">LFQ48*1.01</f>
        <v>5.886675514985594E+21</v>
      </c>
      <c r="LFT48" s="363"/>
      <c r="LFU48" s="369">
        <f t="shared" ref="LFU48" si="4154">LFS48*1.01</f>
        <v>5.9455422701354499E+21</v>
      </c>
      <c r="LFV48" s="363"/>
      <c r="LFW48" s="369">
        <f t="shared" ref="LFW48" si="4155">LFU48*1.01</f>
        <v>6.0049976928368046E+21</v>
      </c>
      <c r="LFX48" s="363"/>
      <c r="LFY48" s="369">
        <f t="shared" ref="LFY48" si="4156">LFW48*1.01</f>
        <v>6.0650476697651731E+21</v>
      </c>
      <c r="LFZ48" s="363"/>
      <c r="LGA48" s="369">
        <f t="shared" ref="LGA48" si="4157">LFY48*1.01</f>
        <v>6.1256981464628247E+21</v>
      </c>
      <c r="LGB48" s="363"/>
      <c r="LGC48" s="369">
        <f t="shared" ref="LGC48" si="4158">LGA48*1.01</f>
        <v>6.1869551279274533E+21</v>
      </c>
      <c r="LGD48" s="363"/>
      <c r="LGE48" s="369">
        <f t="shared" ref="LGE48" si="4159">LGC48*1.01</f>
        <v>6.2488246792067282E+21</v>
      </c>
      <c r="LGF48" s="363"/>
      <c r="LGG48" s="369">
        <f t="shared" ref="LGG48" si="4160">LGE48*1.01</f>
        <v>6.3113129259987957E+21</v>
      </c>
      <c r="LGH48" s="363"/>
      <c r="LGI48" s="369">
        <f t="shared" ref="LGI48" si="4161">LGG48*1.01</f>
        <v>6.3744260552587834E+21</v>
      </c>
      <c r="LGJ48" s="363"/>
      <c r="LGK48" s="369">
        <f t="shared" ref="LGK48" si="4162">LGI48*1.01</f>
        <v>6.4381703158113711E+21</v>
      </c>
      <c r="LGL48" s="363"/>
      <c r="LGM48" s="369">
        <f t="shared" ref="LGM48" si="4163">LGK48*1.01</f>
        <v>6.5025520189694846E+21</v>
      </c>
      <c r="LGN48" s="363"/>
      <c r="LGO48" s="369">
        <f t="shared" ref="LGO48" si="4164">LGM48*1.01</f>
        <v>6.5675775391591794E+21</v>
      </c>
      <c r="LGP48" s="363"/>
      <c r="LGQ48" s="369">
        <f t="shared" ref="LGQ48" si="4165">LGO48*1.01</f>
        <v>6.6332533145507715E+21</v>
      </c>
      <c r="LGR48" s="363"/>
      <c r="LGS48" s="369">
        <f t="shared" ref="LGS48" si="4166">LGQ48*1.01</f>
        <v>6.6995858476962792E+21</v>
      </c>
      <c r="LGT48" s="363"/>
      <c r="LGU48" s="369">
        <f t="shared" ref="LGU48" si="4167">LGS48*1.01</f>
        <v>6.7665817061732416E+21</v>
      </c>
      <c r="LGV48" s="363"/>
      <c r="LGW48" s="369">
        <f t="shared" ref="LGW48" si="4168">LGU48*1.01</f>
        <v>6.834247523234974E+21</v>
      </c>
      <c r="LGX48" s="363"/>
      <c r="LGY48" s="369">
        <f t="shared" ref="LGY48" si="4169">LGW48*1.01</f>
        <v>6.9025899984673235E+21</v>
      </c>
      <c r="LGZ48" s="363"/>
      <c r="LHA48" s="369">
        <f t="shared" ref="LHA48" si="4170">LGY48*1.01</f>
        <v>6.9716158984519963E+21</v>
      </c>
      <c r="LHB48" s="363"/>
      <c r="LHC48" s="369">
        <f t="shared" ref="LHC48" si="4171">LHA48*1.01</f>
        <v>7.0413320574365168E+21</v>
      </c>
      <c r="LHD48" s="363"/>
      <c r="LHE48" s="369">
        <f t="shared" ref="LHE48" si="4172">LHC48*1.01</f>
        <v>7.1117453780108821E+21</v>
      </c>
      <c r="LHF48" s="363"/>
      <c r="LHG48" s="369">
        <f t="shared" ref="LHG48" si="4173">LHE48*1.01</f>
        <v>7.1828628317909906E+21</v>
      </c>
      <c r="LHH48" s="363"/>
      <c r="LHI48" s="369">
        <f t="shared" ref="LHI48" si="4174">LHG48*1.01</f>
        <v>7.2546914601089001E+21</v>
      </c>
      <c r="LHJ48" s="363"/>
      <c r="LHK48" s="369">
        <f t="shared" ref="LHK48" si="4175">LHI48*1.01</f>
        <v>7.327238374709989E+21</v>
      </c>
      <c r="LHL48" s="363"/>
      <c r="LHM48" s="369">
        <f t="shared" ref="LHM48" si="4176">LHK48*1.01</f>
        <v>7.4005107584570889E+21</v>
      </c>
      <c r="LHN48" s="363"/>
      <c r="LHO48" s="369">
        <f t="shared" ref="LHO48" si="4177">LHM48*1.01</f>
        <v>7.4745158660416602E+21</v>
      </c>
      <c r="LHP48" s="363"/>
      <c r="LHQ48" s="369">
        <f t="shared" ref="LHQ48" si="4178">LHO48*1.01</f>
        <v>7.5492610247020773E+21</v>
      </c>
      <c r="LHR48" s="363"/>
      <c r="LHS48" s="369">
        <f t="shared" ref="LHS48" si="4179">LHQ48*1.01</f>
        <v>7.6247536349490981E+21</v>
      </c>
      <c r="LHT48" s="363"/>
      <c r="LHU48" s="369">
        <f t="shared" ref="LHU48" si="4180">LHS48*1.01</f>
        <v>7.7010011712985896E+21</v>
      </c>
      <c r="LHV48" s="363"/>
      <c r="LHW48" s="369">
        <f t="shared" ref="LHW48" si="4181">LHU48*1.01</f>
        <v>7.7780111830115754E+21</v>
      </c>
      <c r="LHX48" s="363"/>
      <c r="LHY48" s="369">
        <f t="shared" ref="LHY48" si="4182">LHW48*1.01</f>
        <v>7.8557912948416908E+21</v>
      </c>
      <c r="LHZ48" s="363"/>
      <c r="LIA48" s="369">
        <f t="shared" ref="LIA48" si="4183">LHY48*1.01</f>
        <v>7.9343492077901075E+21</v>
      </c>
      <c r="LIB48" s="363"/>
      <c r="LIC48" s="369">
        <f t="shared" ref="LIC48" si="4184">LIA48*1.01</f>
        <v>8.0136926998680085E+21</v>
      </c>
      <c r="LID48" s="363"/>
      <c r="LIE48" s="369">
        <f t="shared" ref="LIE48" si="4185">LIC48*1.01</f>
        <v>8.0938296268666889E+21</v>
      </c>
      <c r="LIF48" s="363"/>
      <c r="LIG48" s="369">
        <f t="shared" ref="LIG48" si="4186">LIE48*1.01</f>
        <v>8.1747679231353553E+21</v>
      </c>
      <c r="LIH48" s="363"/>
      <c r="LII48" s="369">
        <f t="shared" ref="LII48" si="4187">LIG48*1.01</f>
        <v>8.2565156023667094E+21</v>
      </c>
      <c r="LIJ48" s="363"/>
      <c r="LIK48" s="369">
        <f t="shared" ref="LIK48" si="4188">LII48*1.01</f>
        <v>8.3390807583903764E+21</v>
      </c>
      <c r="LIL48" s="363"/>
      <c r="LIM48" s="369">
        <f t="shared" ref="LIM48" si="4189">LIK48*1.01</f>
        <v>8.4224715659742806E+21</v>
      </c>
      <c r="LIN48" s="363"/>
      <c r="LIO48" s="369">
        <f t="shared" ref="LIO48" si="4190">LIM48*1.01</f>
        <v>8.5066962816340234E+21</v>
      </c>
      <c r="LIP48" s="363"/>
      <c r="LIQ48" s="369">
        <f t="shared" ref="LIQ48" si="4191">LIO48*1.01</f>
        <v>8.5917632444503635E+21</v>
      </c>
      <c r="LIR48" s="363"/>
      <c r="LIS48" s="369">
        <f t="shared" ref="LIS48" si="4192">LIQ48*1.01</f>
        <v>8.6776808768948677E+21</v>
      </c>
      <c r="LIT48" s="363"/>
      <c r="LIU48" s="369">
        <f t="shared" ref="LIU48" si="4193">LIS48*1.01</f>
        <v>8.7644576856638164E+21</v>
      </c>
      <c r="LIV48" s="363"/>
      <c r="LIW48" s="369">
        <f t="shared" ref="LIW48" si="4194">LIU48*1.01</f>
        <v>8.8521022625204551E+21</v>
      </c>
      <c r="LIX48" s="363"/>
      <c r="LIY48" s="369">
        <f t="shared" ref="LIY48" si="4195">LIW48*1.01</f>
        <v>8.9406232851456595E+21</v>
      </c>
      <c r="LIZ48" s="363"/>
      <c r="LJA48" s="369">
        <f t="shared" ref="LJA48" si="4196">LIY48*1.01</f>
        <v>9.0300295179971162E+21</v>
      </c>
      <c r="LJB48" s="363"/>
      <c r="LJC48" s="369">
        <f t="shared" ref="LJC48" si="4197">LJA48*1.01</f>
        <v>9.1203298131770878E+21</v>
      </c>
      <c r="LJD48" s="363"/>
      <c r="LJE48" s="369">
        <f t="shared" ref="LJE48" si="4198">LJC48*1.01</f>
        <v>9.2115331113088587E+21</v>
      </c>
      <c r="LJF48" s="363"/>
      <c r="LJG48" s="369">
        <f t="shared" ref="LJG48" si="4199">LJE48*1.01</f>
        <v>9.3036484424219471E+21</v>
      </c>
      <c r="LJH48" s="363"/>
      <c r="LJI48" s="369">
        <f t="shared" ref="LJI48" si="4200">LJG48*1.01</f>
        <v>9.3966849268461664E+21</v>
      </c>
      <c r="LJJ48" s="363"/>
      <c r="LJK48" s="369">
        <f t="shared" ref="LJK48" si="4201">LJI48*1.01</f>
        <v>9.4906517761146277E+21</v>
      </c>
      <c r="LJL48" s="363"/>
      <c r="LJM48" s="369">
        <f t="shared" ref="LJM48" si="4202">LJK48*1.01</f>
        <v>9.5855582938757731E+21</v>
      </c>
      <c r="LJN48" s="363"/>
      <c r="LJO48" s="369">
        <f t="shared" ref="LJO48" si="4203">LJM48*1.01</f>
        <v>9.6814138768145305E+21</v>
      </c>
      <c r="LJP48" s="363"/>
      <c r="LJQ48" s="369">
        <f t="shared" ref="LJQ48" si="4204">LJO48*1.01</f>
        <v>9.7782280155826749E+21</v>
      </c>
      <c r="LJR48" s="363"/>
      <c r="LJS48" s="369">
        <f t="shared" ref="LJS48" si="4205">LJQ48*1.01</f>
        <v>9.8760102957385012E+21</v>
      </c>
      <c r="LJT48" s="363"/>
      <c r="LJU48" s="369">
        <f t="shared" ref="LJU48" si="4206">LJS48*1.01</f>
        <v>9.9747703986958872E+21</v>
      </c>
      <c r="LJV48" s="363"/>
      <c r="LJW48" s="369">
        <f t="shared" ref="LJW48" si="4207">LJU48*1.01</f>
        <v>1.0074518102682846E+22</v>
      </c>
      <c r="LJX48" s="363"/>
      <c r="LJY48" s="369">
        <f t="shared" ref="LJY48" si="4208">LJW48*1.01</f>
        <v>1.0175263283709674E+22</v>
      </c>
      <c r="LJZ48" s="363"/>
      <c r="LKA48" s="369">
        <f t="shared" ref="LKA48" si="4209">LJY48*1.01</f>
        <v>1.027701591654677E+22</v>
      </c>
      <c r="LKB48" s="363"/>
      <c r="LKC48" s="369">
        <f t="shared" ref="LKC48" si="4210">LKA48*1.01</f>
        <v>1.0379786075712239E+22</v>
      </c>
      <c r="LKD48" s="363"/>
      <c r="LKE48" s="369">
        <f t="shared" ref="LKE48" si="4211">LKC48*1.01</f>
        <v>1.0483583936469362E+22</v>
      </c>
      <c r="LKF48" s="363"/>
      <c r="LKG48" s="369">
        <f t="shared" ref="LKG48" si="4212">LKE48*1.01</f>
        <v>1.0588419775834056E+22</v>
      </c>
      <c r="LKH48" s="363"/>
      <c r="LKI48" s="369">
        <f t="shared" ref="LKI48" si="4213">LKG48*1.01</f>
        <v>1.0694303973592397E+22</v>
      </c>
      <c r="LKJ48" s="363"/>
      <c r="LKK48" s="369">
        <f t="shared" ref="LKK48" si="4214">LKI48*1.01</f>
        <v>1.0801247013328321E+22</v>
      </c>
      <c r="LKL48" s="363"/>
      <c r="LKM48" s="369">
        <f t="shared" ref="LKM48" si="4215">LKK48*1.01</f>
        <v>1.0909259483461605E+22</v>
      </c>
      <c r="LKN48" s="363"/>
      <c r="LKO48" s="369">
        <f t="shared" ref="LKO48" si="4216">LKM48*1.01</f>
        <v>1.101835207829622E+22</v>
      </c>
      <c r="LKP48" s="363"/>
      <c r="LKQ48" s="369">
        <f t="shared" ref="LKQ48" si="4217">LKO48*1.01</f>
        <v>1.1128535599079183E+22</v>
      </c>
      <c r="LKR48" s="363"/>
      <c r="LKS48" s="369">
        <f t="shared" ref="LKS48" si="4218">LKQ48*1.01</f>
        <v>1.1239820955069975E+22</v>
      </c>
      <c r="LKT48" s="363"/>
      <c r="LKU48" s="369">
        <f t="shared" ref="LKU48" si="4219">LKS48*1.01</f>
        <v>1.1352219164620674E+22</v>
      </c>
      <c r="LKV48" s="363"/>
      <c r="LKW48" s="369">
        <f t="shared" ref="LKW48" si="4220">LKU48*1.01</f>
        <v>1.1465741356266882E+22</v>
      </c>
      <c r="LKX48" s="363"/>
      <c r="LKY48" s="369">
        <f t="shared" ref="LKY48" si="4221">LKW48*1.01</f>
        <v>1.1580398769829549E+22</v>
      </c>
      <c r="LKZ48" s="363"/>
      <c r="LLA48" s="369">
        <f t="shared" ref="LLA48" si="4222">LKY48*1.01</f>
        <v>1.1696202757527845E+22</v>
      </c>
      <c r="LLB48" s="363"/>
      <c r="LLC48" s="369">
        <f t="shared" ref="LLC48" si="4223">LLA48*1.01</f>
        <v>1.1813164785103123E+22</v>
      </c>
      <c r="LLD48" s="363"/>
      <c r="LLE48" s="369">
        <f t="shared" ref="LLE48" si="4224">LLC48*1.01</f>
        <v>1.1931296432954154E+22</v>
      </c>
      <c r="LLF48" s="363"/>
      <c r="LLG48" s="369">
        <f t="shared" ref="LLG48" si="4225">LLE48*1.01</f>
        <v>1.2050609397283695E+22</v>
      </c>
      <c r="LLH48" s="363"/>
      <c r="LLI48" s="369">
        <f t="shared" ref="LLI48" si="4226">LLG48*1.01</f>
        <v>1.2171115491256531E+22</v>
      </c>
      <c r="LLJ48" s="363"/>
      <c r="LLK48" s="369">
        <f t="shared" ref="LLK48" si="4227">LLI48*1.01</f>
        <v>1.2292826646169097E+22</v>
      </c>
      <c r="LLL48" s="363"/>
      <c r="LLM48" s="369">
        <f t="shared" ref="LLM48" si="4228">LLK48*1.01</f>
        <v>1.2415754912630787E+22</v>
      </c>
      <c r="LLN48" s="363"/>
      <c r="LLO48" s="369">
        <f t="shared" ref="LLO48" si="4229">LLM48*1.01</f>
        <v>1.2539912461757096E+22</v>
      </c>
      <c r="LLP48" s="363"/>
      <c r="LLQ48" s="369">
        <f t="shared" ref="LLQ48" si="4230">LLO48*1.01</f>
        <v>1.2665311586374667E+22</v>
      </c>
      <c r="LLR48" s="363"/>
      <c r="LLS48" s="369">
        <f t="shared" ref="LLS48" si="4231">LLQ48*1.01</f>
        <v>1.2791964702238413E+22</v>
      </c>
      <c r="LLT48" s="363"/>
      <c r="LLU48" s="369">
        <f t="shared" ref="LLU48" si="4232">LLS48*1.01</f>
        <v>1.2919884349260798E+22</v>
      </c>
      <c r="LLV48" s="363"/>
      <c r="LLW48" s="369">
        <f t="shared" ref="LLW48" si="4233">LLU48*1.01</f>
        <v>1.3049083192753407E+22</v>
      </c>
      <c r="LLX48" s="363"/>
      <c r="LLY48" s="369">
        <f t="shared" ref="LLY48" si="4234">LLW48*1.01</f>
        <v>1.3179574024680942E+22</v>
      </c>
      <c r="LLZ48" s="363"/>
      <c r="LMA48" s="369">
        <f t="shared" ref="LMA48" si="4235">LLY48*1.01</f>
        <v>1.3311369764927751E+22</v>
      </c>
      <c r="LMB48" s="363"/>
      <c r="LMC48" s="369">
        <f t="shared" ref="LMC48" si="4236">LMA48*1.01</f>
        <v>1.344448346257703E+22</v>
      </c>
      <c r="LMD48" s="363"/>
      <c r="LME48" s="369">
        <f t="shared" ref="LME48" si="4237">LMC48*1.01</f>
        <v>1.3578928297202799E+22</v>
      </c>
      <c r="LMF48" s="363"/>
      <c r="LMG48" s="369">
        <f t="shared" ref="LMG48" si="4238">LME48*1.01</f>
        <v>1.3714717580174828E+22</v>
      </c>
      <c r="LMH48" s="363"/>
      <c r="LMI48" s="369">
        <f t="shared" ref="LMI48" si="4239">LMG48*1.01</f>
        <v>1.3851864755976576E+22</v>
      </c>
      <c r="LMJ48" s="363"/>
      <c r="LMK48" s="369">
        <f t="shared" ref="LMK48" si="4240">LMI48*1.01</f>
        <v>1.3990383403536342E+22</v>
      </c>
      <c r="LML48" s="363"/>
      <c r="LMM48" s="369">
        <f t="shared" ref="LMM48" si="4241">LMK48*1.01</f>
        <v>1.4130287237571705E+22</v>
      </c>
      <c r="LMN48" s="363"/>
      <c r="LMO48" s="369">
        <f t="shared" ref="LMO48" si="4242">LMM48*1.01</f>
        <v>1.4271590109947422E+22</v>
      </c>
      <c r="LMP48" s="363"/>
      <c r="LMQ48" s="369">
        <f t="shared" ref="LMQ48" si="4243">LMO48*1.01</f>
        <v>1.4414306011046897E+22</v>
      </c>
      <c r="LMR48" s="363"/>
      <c r="LMS48" s="369">
        <f t="shared" ref="LMS48" si="4244">LMQ48*1.01</f>
        <v>1.4558449071157366E+22</v>
      </c>
      <c r="LMT48" s="363"/>
      <c r="LMU48" s="369">
        <f t="shared" ref="LMU48" si="4245">LMS48*1.01</f>
        <v>1.4704033561868939E+22</v>
      </c>
      <c r="LMV48" s="363"/>
      <c r="LMW48" s="369">
        <f t="shared" ref="LMW48" si="4246">LMU48*1.01</f>
        <v>1.485107389748763E+22</v>
      </c>
      <c r="LMX48" s="363"/>
      <c r="LMY48" s="369">
        <f t="shared" ref="LMY48" si="4247">LMW48*1.01</f>
        <v>1.4999584636462506E+22</v>
      </c>
      <c r="LMZ48" s="363"/>
      <c r="LNA48" s="369">
        <f t="shared" ref="LNA48" si="4248">LMY48*1.01</f>
        <v>1.514958048282713E+22</v>
      </c>
      <c r="LNB48" s="363"/>
      <c r="LNC48" s="369">
        <f t="shared" ref="LNC48" si="4249">LNA48*1.01</f>
        <v>1.5301076287655401E+22</v>
      </c>
      <c r="LND48" s="363"/>
      <c r="LNE48" s="369">
        <f t="shared" ref="LNE48" si="4250">LNC48*1.01</f>
        <v>1.5454087050531954E+22</v>
      </c>
      <c r="LNF48" s="363"/>
      <c r="LNG48" s="369">
        <f t="shared" ref="LNG48" si="4251">LNE48*1.01</f>
        <v>1.5608627921037275E+22</v>
      </c>
      <c r="LNH48" s="363"/>
      <c r="LNI48" s="369">
        <f t="shared" ref="LNI48" si="4252">LNG48*1.01</f>
        <v>1.5764714200247648E+22</v>
      </c>
      <c r="LNJ48" s="363"/>
      <c r="LNK48" s="369">
        <f t="shared" ref="LNK48" si="4253">LNI48*1.01</f>
        <v>1.5922361342250124E+22</v>
      </c>
      <c r="LNL48" s="363"/>
      <c r="LNM48" s="369">
        <f t="shared" ref="LNM48" si="4254">LNK48*1.01</f>
        <v>1.6081584955672626E+22</v>
      </c>
      <c r="LNN48" s="363"/>
      <c r="LNO48" s="369">
        <f t="shared" ref="LNO48" si="4255">LNM48*1.01</f>
        <v>1.6242400805229353E+22</v>
      </c>
      <c r="LNP48" s="363"/>
      <c r="LNQ48" s="369">
        <f t="shared" ref="LNQ48" si="4256">LNO48*1.01</f>
        <v>1.6404824813281646E+22</v>
      </c>
      <c r="LNR48" s="363"/>
      <c r="LNS48" s="369">
        <f t="shared" ref="LNS48" si="4257">LNQ48*1.01</f>
        <v>1.6568873061414462E+22</v>
      </c>
      <c r="LNT48" s="363"/>
      <c r="LNU48" s="369">
        <f t="shared" ref="LNU48" si="4258">LNS48*1.01</f>
        <v>1.6734561792028607E+22</v>
      </c>
      <c r="LNV48" s="363"/>
      <c r="LNW48" s="369">
        <f t="shared" ref="LNW48" si="4259">LNU48*1.01</f>
        <v>1.6901907409948893E+22</v>
      </c>
      <c r="LNX48" s="363"/>
      <c r="LNY48" s="369">
        <f t="shared" ref="LNY48" si="4260">LNW48*1.01</f>
        <v>1.7070926484048383E+22</v>
      </c>
      <c r="LNZ48" s="363"/>
      <c r="LOA48" s="369">
        <f t="shared" ref="LOA48" si="4261">LNY48*1.01</f>
        <v>1.7241635748888866E+22</v>
      </c>
      <c r="LOB48" s="363"/>
      <c r="LOC48" s="369">
        <f t="shared" ref="LOC48" si="4262">LOA48*1.01</f>
        <v>1.7414052106377756E+22</v>
      </c>
      <c r="LOD48" s="363"/>
      <c r="LOE48" s="369">
        <f t="shared" ref="LOE48" si="4263">LOC48*1.01</f>
        <v>1.7588192627441533E+22</v>
      </c>
      <c r="LOF48" s="363"/>
      <c r="LOG48" s="369">
        <f t="shared" ref="LOG48" si="4264">LOE48*1.01</f>
        <v>1.7764074553715949E+22</v>
      </c>
      <c r="LOH48" s="363"/>
      <c r="LOI48" s="369">
        <f t="shared" ref="LOI48" si="4265">LOG48*1.01</f>
        <v>1.7941715299253109E+22</v>
      </c>
      <c r="LOJ48" s="363"/>
      <c r="LOK48" s="369">
        <f t="shared" ref="LOK48" si="4266">LOI48*1.01</f>
        <v>1.8121132452245641E+22</v>
      </c>
      <c r="LOL48" s="363"/>
      <c r="LOM48" s="369">
        <f t="shared" ref="LOM48" si="4267">LOK48*1.01</f>
        <v>1.8302343776768096E+22</v>
      </c>
      <c r="LON48" s="363"/>
      <c r="LOO48" s="369">
        <f t="shared" ref="LOO48" si="4268">LOM48*1.01</f>
        <v>1.8485367214535778E+22</v>
      </c>
      <c r="LOP48" s="363"/>
      <c r="LOQ48" s="369">
        <f t="shared" ref="LOQ48" si="4269">LOO48*1.01</f>
        <v>1.8670220886681137E+22</v>
      </c>
      <c r="LOR48" s="363"/>
      <c r="LOS48" s="369">
        <f t="shared" ref="LOS48" si="4270">LOQ48*1.01</f>
        <v>1.8856923095547949E+22</v>
      </c>
      <c r="LOT48" s="363"/>
      <c r="LOU48" s="369">
        <f t="shared" ref="LOU48" si="4271">LOS48*1.01</f>
        <v>1.9045492326503427E+22</v>
      </c>
      <c r="LOV48" s="363"/>
      <c r="LOW48" s="369">
        <f t="shared" ref="LOW48" si="4272">LOU48*1.01</f>
        <v>1.9235947249768463E+22</v>
      </c>
      <c r="LOX48" s="363"/>
      <c r="LOY48" s="369">
        <f t="shared" ref="LOY48" si="4273">LOW48*1.01</f>
        <v>1.9428306722266148E+22</v>
      </c>
      <c r="LOZ48" s="363"/>
      <c r="LPA48" s="369">
        <f t="shared" ref="LPA48" si="4274">LOY48*1.01</f>
        <v>1.9622589789488808E+22</v>
      </c>
      <c r="LPB48" s="363"/>
      <c r="LPC48" s="369">
        <f t="shared" ref="LPC48" si="4275">LPA48*1.01</f>
        <v>1.9818815687383698E+22</v>
      </c>
      <c r="LPD48" s="363"/>
      <c r="LPE48" s="369">
        <f t="shared" ref="LPE48" si="4276">LPC48*1.01</f>
        <v>2.0017003844257536E+22</v>
      </c>
      <c r="LPF48" s="363"/>
      <c r="LPG48" s="369">
        <f t="shared" ref="LPG48" si="4277">LPE48*1.01</f>
        <v>2.0217173882700112E+22</v>
      </c>
      <c r="LPH48" s="363"/>
      <c r="LPI48" s="369">
        <f t="shared" ref="LPI48" si="4278">LPG48*1.01</f>
        <v>2.0419345621527113E+22</v>
      </c>
      <c r="LPJ48" s="363"/>
      <c r="LPK48" s="369">
        <f t="shared" ref="LPK48" si="4279">LPI48*1.01</f>
        <v>2.0623539077742384E+22</v>
      </c>
      <c r="LPL48" s="363"/>
      <c r="LPM48" s="369">
        <f t="shared" ref="LPM48" si="4280">LPK48*1.01</f>
        <v>2.0829774468519809E+22</v>
      </c>
      <c r="LPN48" s="363"/>
      <c r="LPO48" s="369">
        <f t="shared" ref="LPO48" si="4281">LPM48*1.01</f>
        <v>2.1038072213205007E+22</v>
      </c>
      <c r="LPP48" s="363"/>
      <c r="LPQ48" s="369">
        <f t="shared" ref="LPQ48" si="4282">LPO48*1.01</f>
        <v>2.1248452935337057E+22</v>
      </c>
      <c r="LPR48" s="363"/>
      <c r="LPS48" s="369">
        <f t="shared" ref="LPS48" si="4283">LPQ48*1.01</f>
        <v>2.1460937464690428E+22</v>
      </c>
      <c r="LPT48" s="363"/>
      <c r="LPU48" s="369">
        <f t="shared" ref="LPU48" si="4284">LPS48*1.01</f>
        <v>2.1675546839337333E+22</v>
      </c>
      <c r="LPV48" s="363"/>
      <c r="LPW48" s="369">
        <f t="shared" ref="LPW48" si="4285">LPU48*1.01</f>
        <v>2.1892302307730708E+22</v>
      </c>
      <c r="LPX48" s="363"/>
      <c r="LPY48" s="369">
        <f t="shared" ref="LPY48" si="4286">LPW48*1.01</f>
        <v>2.2111225330808014E+22</v>
      </c>
      <c r="LPZ48" s="363"/>
      <c r="LQA48" s="369">
        <f t="shared" ref="LQA48" si="4287">LPY48*1.01</f>
        <v>2.2332337584116093E+22</v>
      </c>
      <c r="LQB48" s="363"/>
      <c r="LQC48" s="369">
        <f t="shared" ref="LQC48" si="4288">LQA48*1.01</f>
        <v>2.2555660959957255E+22</v>
      </c>
      <c r="LQD48" s="363"/>
      <c r="LQE48" s="369">
        <f t="shared" ref="LQE48" si="4289">LQC48*1.01</f>
        <v>2.2781217569556828E+22</v>
      </c>
      <c r="LQF48" s="363"/>
      <c r="LQG48" s="369">
        <f t="shared" ref="LQG48" si="4290">LQE48*1.01</f>
        <v>2.3009029745252397E+22</v>
      </c>
      <c r="LQH48" s="363"/>
      <c r="LQI48" s="369">
        <f t="shared" ref="LQI48" si="4291">LQG48*1.01</f>
        <v>2.3239120042704922E+22</v>
      </c>
      <c r="LQJ48" s="363"/>
      <c r="LQK48" s="369">
        <f t="shared" ref="LQK48" si="4292">LQI48*1.01</f>
        <v>2.3471511243131974E+22</v>
      </c>
      <c r="LQL48" s="363"/>
      <c r="LQM48" s="369">
        <f t="shared" ref="LQM48" si="4293">LQK48*1.01</f>
        <v>2.3706226355563294E+22</v>
      </c>
      <c r="LQN48" s="363"/>
      <c r="LQO48" s="369">
        <f t="shared" ref="LQO48" si="4294">LQM48*1.01</f>
        <v>2.3943288619118927E+22</v>
      </c>
      <c r="LQP48" s="363"/>
      <c r="LQQ48" s="369">
        <f t="shared" ref="LQQ48" si="4295">LQO48*1.01</f>
        <v>2.4182721505310118E+22</v>
      </c>
      <c r="LQR48" s="363"/>
      <c r="LQS48" s="369">
        <f t="shared" ref="LQS48" si="4296">LQQ48*1.01</f>
        <v>2.4424548720363218E+22</v>
      </c>
      <c r="LQT48" s="363"/>
      <c r="LQU48" s="369">
        <f t="shared" ref="LQU48" si="4297">LQS48*1.01</f>
        <v>2.4668794207566851E+22</v>
      </c>
      <c r="LQV48" s="363"/>
      <c r="LQW48" s="369">
        <f t="shared" ref="LQW48" si="4298">LQU48*1.01</f>
        <v>2.4915482149642517E+22</v>
      </c>
      <c r="LQX48" s="363"/>
      <c r="LQY48" s="369">
        <f t="shared" ref="LQY48" si="4299">LQW48*1.01</f>
        <v>2.5164636971138942E+22</v>
      </c>
      <c r="LQZ48" s="363"/>
      <c r="LRA48" s="369">
        <f t="shared" ref="LRA48" si="4300">LQY48*1.01</f>
        <v>2.5416283340850332E+22</v>
      </c>
      <c r="LRB48" s="363"/>
      <c r="LRC48" s="369">
        <f t="shared" ref="LRC48" si="4301">LRA48*1.01</f>
        <v>2.5670446174258837E+22</v>
      </c>
      <c r="LRD48" s="363"/>
      <c r="LRE48" s="369">
        <f t="shared" ref="LRE48" si="4302">LRC48*1.01</f>
        <v>2.5927150636001424E+22</v>
      </c>
      <c r="LRF48" s="363"/>
      <c r="LRG48" s="369">
        <f t="shared" ref="LRG48" si="4303">LRE48*1.01</f>
        <v>2.6186422142361437E+22</v>
      </c>
      <c r="LRH48" s="363"/>
      <c r="LRI48" s="369">
        <f t="shared" ref="LRI48" si="4304">LRG48*1.01</f>
        <v>2.6448286363785051E+22</v>
      </c>
      <c r="LRJ48" s="363"/>
      <c r="LRK48" s="369">
        <f t="shared" ref="LRK48" si="4305">LRI48*1.01</f>
        <v>2.6712769227422903E+22</v>
      </c>
      <c r="LRL48" s="363"/>
      <c r="LRM48" s="369">
        <f t="shared" ref="LRM48" si="4306">LRK48*1.01</f>
        <v>2.6979896919697132E+22</v>
      </c>
      <c r="LRN48" s="363"/>
      <c r="LRO48" s="369">
        <f t="shared" ref="LRO48" si="4307">LRM48*1.01</f>
        <v>2.7249695888894102E+22</v>
      </c>
      <c r="LRP48" s="363"/>
      <c r="LRQ48" s="369">
        <f t="shared" ref="LRQ48" si="4308">LRO48*1.01</f>
        <v>2.7522192847783042E+22</v>
      </c>
      <c r="LRR48" s="363"/>
      <c r="LRS48" s="369">
        <f t="shared" ref="LRS48" si="4309">LRQ48*1.01</f>
        <v>2.7797414776260872E+22</v>
      </c>
      <c r="LRT48" s="363"/>
      <c r="LRU48" s="369">
        <f t="shared" ref="LRU48" si="4310">LRS48*1.01</f>
        <v>2.8075388924023481E+22</v>
      </c>
      <c r="LRV48" s="363"/>
      <c r="LRW48" s="369">
        <f t="shared" ref="LRW48" si="4311">LRU48*1.01</f>
        <v>2.8356142813263715E+22</v>
      </c>
      <c r="LRX48" s="363"/>
      <c r="LRY48" s="369">
        <f t="shared" ref="LRY48" si="4312">LRW48*1.01</f>
        <v>2.8639704241396351E+22</v>
      </c>
      <c r="LRZ48" s="363"/>
      <c r="LSA48" s="369">
        <f t="shared" ref="LSA48" si="4313">LRY48*1.01</f>
        <v>2.8926101283810314E+22</v>
      </c>
      <c r="LSB48" s="363"/>
      <c r="LSC48" s="369">
        <f t="shared" ref="LSC48" si="4314">LSA48*1.01</f>
        <v>2.9215362296648416E+22</v>
      </c>
      <c r="LSD48" s="363"/>
      <c r="LSE48" s="369">
        <f t="shared" ref="LSE48" si="4315">LSC48*1.01</f>
        <v>2.9507515919614901E+22</v>
      </c>
      <c r="LSF48" s="363"/>
      <c r="LSG48" s="369">
        <f t="shared" ref="LSG48" si="4316">LSE48*1.01</f>
        <v>2.9802591078811049E+22</v>
      </c>
      <c r="LSH48" s="363"/>
      <c r="LSI48" s="369">
        <f t="shared" ref="LSI48" si="4317">LSG48*1.01</f>
        <v>3.0100616989599158E+22</v>
      </c>
      <c r="LSJ48" s="363"/>
      <c r="LSK48" s="369">
        <f t="shared" ref="LSK48" si="4318">LSI48*1.01</f>
        <v>3.0401623159495151E+22</v>
      </c>
      <c r="LSL48" s="363"/>
      <c r="LSM48" s="369">
        <f t="shared" ref="LSM48" si="4319">LSK48*1.01</f>
        <v>3.0705639391090103E+22</v>
      </c>
      <c r="LSN48" s="363"/>
      <c r="LSO48" s="369">
        <f t="shared" ref="LSO48" si="4320">LSM48*1.01</f>
        <v>3.1012695785001005E+22</v>
      </c>
      <c r="LSP48" s="363"/>
      <c r="LSQ48" s="369">
        <f t="shared" ref="LSQ48" si="4321">LSO48*1.01</f>
        <v>3.1322822742851017E+22</v>
      </c>
      <c r="LSR48" s="363"/>
      <c r="LSS48" s="369">
        <f t="shared" ref="LSS48" si="4322">LSQ48*1.01</f>
        <v>3.1636050970279529E+22</v>
      </c>
      <c r="LST48" s="363"/>
      <c r="LSU48" s="369">
        <f t="shared" ref="LSU48" si="4323">LSS48*1.01</f>
        <v>3.1952411479982326E+22</v>
      </c>
      <c r="LSV48" s="363"/>
      <c r="LSW48" s="369">
        <f t="shared" ref="LSW48" si="4324">LSU48*1.01</f>
        <v>3.2271935594782148E+22</v>
      </c>
      <c r="LSX48" s="363"/>
      <c r="LSY48" s="369">
        <f t="shared" ref="LSY48" si="4325">LSW48*1.01</f>
        <v>3.259465495072997E+22</v>
      </c>
      <c r="LSZ48" s="363"/>
      <c r="LTA48" s="369">
        <f t="shared" ref="LTA48" si="4326">LSY48*1.01</f>
        <v>3.2920601500237271E+22</v>
      </c>
      <c r="LTB48" s="363"/>
      <c r="LTC48" s="369">
        <f t="shared" ref="LTC48" si="4327">LTA48*1.01</f>
        <v>3.3249807515239643E+22</v>
      </c>
      <c r="LTD48" s="363"/>
      <c r="LTE48" s="369">
        <f t="shared" ref="LTE48" si="4328">LTC48*1.01</f>
        <v>3.3582305590392039E+22</v>
      </c>
      <c r="LTF48" s="363"/>
      <c r="LTG48" s="369">
        <f t="shared" ref="LTG48" si="4329">LTE48*1.01</f>
        <v>3.3918128646295959E+22</v>
      </c>
      <c r="LTH48" s="363"/>
      <c r="LTI48" s="369">
        <f t="shared" ref="LTI48" si="4330">LTG48*1.01</f>
        <v>3.4257309932758919E+22</v>
      </c>
      <c r="LTJ48" s="363"/>
      <c r="LTK48" s="369">
        <f t="shared" ref="LTK48" si="4331">LTI48*1.01</f>
        <v>3.4599883032086507E+22</v>
      </c>
      <c r="LTL48" s="363"/>
      <c r="LTM48" s="369">
        <f t="shared" ref="LTM48" si="4332">LTK48*1.01</f>
        <v>3.4945881862407371E+22</v>
      </c>
      <c r="LTN48" s="363"/>
      <c r="LTO48" s="369">
        <f t="shared" ref="LTO48" si="4333">LTM48*1.01</f>
        <v>3.5295340681031443E+22</v>
      </c>
      <c r="LTP48" s="363"/>
      <c r="LTQ48" s="369">
        <f t="shared" ref="LTQ48" si="4334">LTO48*1.01</f>
        <v>3.5648294087841758E+22</v>
      </c>
      <c r="LTR48" s="363"/>
      <c r="LTS48" s="369">
        <f t="shared" ref="LTS48" si="4335">LTQ48*1.01</f>
        <v>3.6004777028720177E+22</v>
      </c>
      <c r="LTT48" s="363"/>
      <c r="LTU48" s="369">
        <f t="shared" ref="LTU48" si="4336">LTS48*1.01</f>
        <v>3.6364824799007377E+22</v>
      </c>
      <c r="LTV48" s="363"/>
      <c r="LTW48" s="369">
        <f t="shared" ref="LTW48" si="4337">LTU48*1.01</f>
        <v>3.6728473046997451E+22</v>
      </c>
      <c r="LTX48" s="363"/>
      <c r="LTY48" s="369">
        <f t="shared" ref="LTY48" si="4338">LTW48*1.01</f>
        <v>3.7095757777467427E+22</v>
      </c>
      <c r="LTZ48" s="363"/>
      <c r="LUA48" s="369">
        <f t="shared" ref="LUA48" si="4339">LTY48*1.01</f>
        <v>3.74667153552421E+22</v>
      </c>
      <c r="LUB48" s="363"/>
      <c r="LUC48" s="369">
        <f t="shared" ref="LUC48" si="4340">LUA48*1.01</f>
        <v>3.7841382508794521E+22</v>
      </c>
      <c r="LUD48" s="363"/>
      <c r="LUE48" s="369">
        <f t="shared" ref="LUE48" si="4341">LUC48*1.01</f>
        <v>3.821979633388247E+22</v>
      </c>
      <c r="LUF48" s="363"/>
      <c r="LUG48" s="369">
        <f t="shared" ref="LUG48" si="4342">LUE48*1.01</f>
        <v>3.8601994297221296E+22</v>
      </c>
      <c r="LUH48" s="363"/>
      <c r="LUI48" s="369">
        <f t="shared" ref="LUI48" si="4343">LUG48*1.01</f>
        <v>3.8988014240193512E+22</v>
      </c>
      <c r="LUJ48" s="363"/>
      <c r="LUK48" s="369">
        <f t="shared" ref="LUK48" si="4344">LUI48*1.01</f>
        <v>3.9377894382595446E+22</v>
      </c>
      <c r="LUL48" s="363"/>
      <c r="LUM48" s="369">
        <f t="shared" ref="LUM48" si="4345">LUK48*1.01</f>
        <v>3.97716733264214E+22</v>
      </c>
      <c r="LUN48" s="363"/>
      <c r="LUO48" s="369">
        <f t="shared" ref="LUO48" si="4346">LUM48*1.01</f>
        <v>4.0169390059685618E+22</v>
      </c>
      <c r="LUP48" s="363"/>
      <c r="LUQ48" s="369">
        <f t="shared" ref="LUQ48" si="4347">LUO48*1.01</f>
        <v>4.0571083960282471E+22</v>
      </c>
      <c r="LUR48" s="363"/>
      <c r="LUS48" s="369">
        <f t="shared" ref="LUS48" si="4348">LUQ48*1.01</f>
        <v>4.0976794799885299E+22</v>
      </c>
      <c r="LUT48" s="363"/>
      <c r="LUU48" s="369">
        <f t="shared" ref="LUU48" si="4349">LUS48*1.01</f>
        <v>4.1386562747884154E+22</v>
      </c>
      <c r="LUV48" s="363"/>
      <c r="LUW48" s="369">
        <f t="shared" ref="LUW48" si="4350">LUU48*1.01</f>
        <v>4.1800428375362995E+22</v>
      </c>
      <c r="LUX48" s="363"/>
      <c r="LUY48" s="369">
        <f t="shared" ref="LUY48" si="4351">LUW48*1.01</f>
        <v>4.2218432659116622E+22</v>
      </c>
      <c r="LUZ48" s="363"/>
      <c r="LVA48" s="369">
        <f t="shared" ref="LVA48" si="4352">LUY48*1.01</f>
        <v>4.2640616985707789E+22</v>
      </c>
      <c r="LVB48" s="363"/>
      <c r="LVC48" s="369">
        <f t="shared" ref="LVC48" si="4353">LVA48*1.01</f>
        <v>4.3067023155564867E+22</v>
      </c>
      <c r="LVD48" s="363"/>
      <c r="LVE48" s="369">
        <f t="shared" ref="LVE48" si="4354">LVC48*1.01</f>
        <v>4.3497693387120513E+22</v>
      </c>
      <c r="LVF48" s="363"/>
      <c r="LVG48" s="369">
        <f t="shared" ref="LVG48" si="4355">LVE48*1.01</f>
        <v>4.3932670320991722E+22</v>
      </c>
      <c r="LVH48" s="363"/>
      <c r="LVI48" s="369">
        <f t="shared" ref="LVI48" si="4356">LVG48*1.01</f>
        <v>4.4371997024201638E+22</v>
      </c>
      <c r="LVJ48" s="363"/>
      <c r="LVK48" s="369">
        <f t="shared" ref="LVK48" si="4357">LVI48*1.01</f>
        <v>4.4815716994443658E+22</v>
      </c>
      <c r="LVL48" s="363"/>
      <c r="LVM48" s="369">
        <f t="shared" ref="LVM48" si="4358">LVK48*1.01</f>
        <v>4.5263874164388094E+22</v>
      </c>
      <c r="LVN48" s="363"/>
      <c r="LVO48" s="369">
        <f t="shared" ref="LVO48" si="4359">LVM48*1.01</f>
        <v>4.5716512906031978E+22</v>
      </c>
      <c r="LVP48" s="363"/>
      <c r="LVQ48" s="369">
        <f t="shared" ref="LVQ48" si="4360">LVO48*1.01</f>
        <v>4.6173678035092298E+22</v>
      </c>
      <c r="LVR48" s="363"/>
      <c r="LVS48" s="369">
        <f t="shared" ref="LVS48" si="4361">LVQ48*1.01</f>
        <v>4.6635414815443224E+22</v>
      </c>
      <c r="LVT48" s="363"/>
      <c r="LVU48" s="369">
        <f t="shared" ref="LVU48" si="4362">LVS48*1.01</f>
        <v>4.7101768963597659E+22</v>
      </c>
      <c r="LVV48" s="363"/>
      <c r="LVW48" s="369">
        <f t="shared" ref="LVW48" si="4363">LVU48*1.01</f>
        <v>4.7572786653233634E+22</v>
      </c>
      <c r="LVX48" s="363"/>
      <c r="LVY48" s="369">
        <f t="shared" ref="LVY48" si="4364">LVW48*1.01</f>
        <v>4.8048514519765973E+22</v>
      </c>
      <c r="LVZ48" s="363"/>
      <c r="LWA48" s="369">
        <f t="shared" ref="LWA48" si="4365">LVY48*1.01</f>
        <v>4.8528999664963633E+22</v>
      </c>
      <c r="LWB48" s="363"/>
      <c r="LWC48" s="369">
        <f t="shared" ref="LWC48" si="4366">LWA48*1.01</f>
        <v>4.9014289661613268E+22</v>
      </c>
      <c r="LWD48" s="363"/>
      <c r="LWE48" s="369">
        <f t="shared" ref="LWE48" si="4367">LWC48*1.01</f>
        <v>4.9504432558229399E+22</v>
      </c>
      <c r="LWF48" s="363"/>
      <c r="LWG48" s="369">
        <f t="shared" ref="LWG48" si="4368">LWE48*1.01</f>
        <v>4.9999476883811694E+22</v>
      </c>
      <c r="LWH48" s="363"/>
      <c r="LWI48" s="369">
        <f t="shared" ref="LWI48" si="4369">LWG48*1.01</f>
        <v>5.0499471652649811E+22</v>
      </c>
      <c r="LWJ48" s="363"/>
      <c r="LWK48" s="369">
        <f t="shared" ref="LWK48" si="4370">LWI48*1.01</f>
        <v>5.1004466369176309E+22</v>
      </c>
      <c r="LWL48" s="363"/>
      <c r="LWM48" s="369">
        <f t="shared" ref="LWM48" si="4371">LWK48*1.01</f>
        <v>5.151451103286807E+22</v>
      </c>
      <c r="LWN48" s="363"/>
      <c r="LWO48" s="369">
        <f t="shared" ref="LWO48" si="4372">LWM48*1.01</f>
        <v>5.2029656143196752E+22</v>
      </c>
      <c r="LWP48" s="363"/>
      <c r="LWQ48" s="369">
        <f t="shared" ref="LWQ48" si="4373">LWO48*1.01</f>
        <v>5.2549952704628717E+22</v>
      </c>
      <c r="LWR48" s="363"/>
      <c r="LWS48" s="369">
        <f t="shared" ref="LWS48" si="4374">LWQ48*1.01</f>
        <v>5.3075452231675009E+22</v>
      </c>
      <c r="LWT48" s="363"/>
      <c r="LWU48" s="369">
        <f t="shared" ref="LWU48" si="4375">LWS48*1.01</f>
        <v>5.3606206753991758E+22</v>
      </c>
      <c r="LWV48" s="363"/>
      <c r="LWW48" s="369">
        <f t="shared" ref="LWW48" si="4376">LWU48*1.01</f>
        <v>5.414226882153168E+22</v>
      </c>
      <c r="LWX48" s="363"/>
      <c r="LWY48" s="369">
        <f t="shared" ref="LWY48" si="4377">LWW48*1.01</f>
        <v>5.4683691509746997E+22</v>
      </c>
      <c r="LWZ48" s="363"/>
      <c r="LXA48" s="369">
        <f t="shared" ref="LXA48" si="4378">LWY48*1.01</f>
        <v>5.5230528424844464E+22</v>
      </c>
      <c r="LXB48" s="363"/>
      <c r="LXC48" s="369">
        <f t="shared" ref="LXC48" si="4379">LXA48*1.01</f>
        <v>5.5782833709092906E+22</v>
      </c>
      <c r="LXD48" s="363"/>
      <c r="LXE48" s="369">
        <f t="shared" ref="LXE48" si="4380">LXC48*1.01</f>
        <v>5.6340662046183832E+22</v>
      </c>
      <c r="LXF48" s="363"/>
      <c r="LXG48" s="369">
        <f t="shared" ref="LXG48" si="4381">LXE48*1.01</f>
        <v>5.6904068666645667E+22</v>
      </c>
      <c r="LXH48" s="363"/>
      <c r="LXI48" s="369">
        <f t="shared" ref="LXI48" si="4382">LXG48*1.01</f>
        <v>5.7473109353312123E+22</v>
      </c>
      <c r="LXJ48" s="363"/>
      <c r="LXK48" s="369">
        <f t="shared" ref="LXK48" si="4383">LXI48*1.01</f>
        <v>5.8047840446845244E+22</v>
      </c>
      <c r="LXL48" s="363"/>
      <c r="LXM48" s="369">
        <f t="shared" ref="LXM48" si="4384">LXK48*1.01</f>
        <v>5.8628318851313695E+22</v>
      </c>
      <c r="LXN48" s="363"/>
      <c r="LXO48" s="369">
        <f t="shared" ref="LXO48" si="4385">LXM48*1.01</f>
        <v>5.9214602039826833E+22</v>
      </c>
      <c r="LXP48" s="363"/>
      <c r="LXQ48" s="369">
        <f t="shared" ref="LXQ48" si="4386">LXO48*1.01</f>
        <v>5.9806748060225102E+22</v>
      </c>
      <c r="LXR48" s="363"/>
      <c r="LXS48" s="369">
        <f t="shared" ref="LXS48" si="4387">LXQ48*1.01</f>
        <v>6.0404815540827353E+22</v>
      </c>
      <c r="LXT48" s="363"/>
      <c r="LXU48" s="369">
        <f t="shared" ref="LXU48" si="4388">LXS48*1.01</f>
        <v>6.1008863696235625E+22</v>
      </c>
      <c r="LXV48" s="363"/>
      <c r="LXW48" s="369">
        <f t="shared" ref="LXW48" si="4389">LXU48*1.01</f>
        <v>6.1618952333197981E+22</v>
      </c>
      <c r="LXX48" s="363"/>
      <c r="LXY48" s="369">
        <f t="shared" ref="LXY48" si="4390">LXW48*1.01</f>
        <v>6.2235141856529962E+22</v>
      </c>
      <c r="LXZ48" s="363"/>
      <c r="LYA48" s="369">
        <f t="shared" ref="LYA48" si="4391">LXY48*1.01</f>
        <v>6.2857493275095259E+22</v>
      </c>
      <c r="LYB48" s="363"/>
      <c r="LYC48" s="369">
        <f t="shared" ref="LYC48" si="4392">LYA48*1.01</f>
        <v>6.3486068207846211E+22</v>
      </c>
      <c r="LYD48" s="363"/>
      <c r="LYE48" s="369">
        <f t="shared" ref="LYE48" si="4393">LYC48*1.01</f>
        <v>6.4120928889924674E+22</v>
      </c>
      <c r="LYF48" s="363"/>
      <c r="LYG48" s="369">
        <f t="shared" ref="LYG48" si="4394">LYE48*1.01</f>
        <v>6.4762138178823922E+22</v>
      </c>
      <c r="LYH48" s="363"/>
      <c r="LYI48" s="369">
        <f t="shared" ref="LYI48" si="4395">LYG48*1.01</f>
        <v>6.5409759560612159E+22</v>
      </c>
      <c r="LYJ48" s="363"/>
      <c r="LYK48" s="369">
        <f t="shared" ref="LYK48" si="4396">LYI48*1.01</f>
        <v>6.6063857156218281E+22</v>
      </c>
      <c r="LYL48" s="363"/>
      <c r="LYM48" s="369">
        <f t="shared" ref="LYM48" si="4397">LYK48*1.01</f>
        <v>6.6724495727780465E+22</v>
      </c>
      <c r="LYN48" s="363"/>
      <c r="LYO48" s="369">
        <f t="shared" ref="LYO48" si="4398">LYM48*1.01</f>
        <v>6.7391740685058274E+22</v>
      </c>
      <c r="LYP48" s="363"/>
      <c r="LYQ48" s="369">
        <f t="shared" ref="LYQ48" si="4399">LYO48*1.01</f>
        <v>6.8065658091908859E+22</v>
      </c>
      <c r="LYR48" s="363"/>
      <c r="LYS48" s="369">
        <f t="shared" ref="LYS48" si="4400">LYQ48*1.01</f>
        <v>6.8746314672827944E+22</v>
      </c>
      <c r="LYT48" s="363"/>
      <c r="LYU48" s="369">
        <f t="shared" ref="LYU48" si="4401">LYS48*1.01</f>
        <v>6.9433777819556227E+22</v>
      </c>
      <c r="LYV48" s="363"/>
      <c r="LYW48" s="369">
        <f t="shared" ref="LYW48" si="4402">LYU48*1.01</f>
        <v>7.012811559775179E+22</v>
      </c>
      <c r="LYX48" s="363"/>
      <c r="LYY48" s="369">
        <f t="shared" ref="LYY48" si="4403">LYW48*1.01</f>
        <v>7.0829396753729311E+22</v>
      </c>
      <c r="LYZ48" s="363"/>
      <c r="LZA48" s="369">
        <f t="shared" ref="LZA48" si="4404">LYY48*1.01</f>
        <v>7.1537690721266606E+22</v>
      </c>
      <c r="LZB48" s="363"/>
      <c r="LZC48" s="369">
        <f t="shared" ref="LZC48" si="4405">LZA48*1.01</f>
        <v>7.2253067628479271E+22</v>
      </c>
      <c r="LZD48" s="363"/>
      <c r="LZE48" s="369">
        <f t="shared" ref="LZE48" si="4406">LZC48*1.01</f>
        <v>7.2975598304764067E+22</v>
      </c>
      <c r="LZF48" s="363"/>
      <c r="LZG48" s="369">
        <f t="shared" ref="LZG48" si="4407">LZE48*1.01</f>
        <v>7.3705354287811706E+22</v>
      </c>
      <c r="LZH48" s="363"/>
      <c r="LZI48" s="369">
        <f t="shared" ref="LZI48" si="4408">LZG48*1.01</f>
        <v>7.4442407830689826E+22</v>
      </c>
      <c r="LZJ48" s="363"/>
      <c r="LZK48" s="369">
        <f t="shared" ref="LZK48" si="4409">LZI48*1.01</f>
        <v>7.5186831908996729E+22</v>
      </c>
      <c r="LZL48" s="363"/>
      <c r="LZM48" s="369">
        <f t="shared" ref="LZM48" si="4410">LZK48*1.01</f>
        <v>7.5938700228086704E+22</v>
      </c>
      <c r="LZN48" s="363"/>
      <c r="LZO48" s="369">
        <f t="shared" ref="LZO48" si="4411">LZM48*1.01</f>
        <v>7.6698087230367573E+22</v>
      </c>
      <c r="LZP48" s="363"/>
      <c r="LZQ48" s="369">
        <f t="shared" ref="LZQ48" si="4412">LZO48*1.01</f>
        <v>7.7465068102671252E+22</v>
      </c>
      <c r="LZR48" s="363"/>
      <c r="LZS48" s="369">
        <f t="shared" ref="LZS48" si="4413">LZQ48*1.01</f>
        <v>7.8239718783697971E+22</v>
      </c>
      <c r="LZT48" s="363"/>
      <c r="LZU48" s="369">
        <f t="shared" ref="LZU48" si="4414">LZS48*1.01</f>
        <v>7.9022115971534955E+22</v>
      </c>
      <c r="LZV48" s="363"/>
      <c r="LZW48" s="369">
        <f t="shared" ref="LZW48" si="4415">LZU48*1.01</f>
        <v>7.981233713125031E+22</v>
      </c>
      <c r="LZX48" s="363"/>
      <c r="LZY48" s="369">
        <f t="shared" ref="LZY48" si="4416">LZW48*1.01</f>
        <v>8.0610460502562815E+22</v>
      </c>
      <c r="LZZ48" s="363"/>
      <c r="MAA48" s="369">
        <f t="shared" ref="MAA48" si="4417">LZY48*1.01</f>
        <v>8.1416565107588441E+22</v>
      </c>
      <c r="MAB48" s="363"/>
      <c r="MAC48" s="369">
        <f t="shared" ref="MAC48" si="4418">MAA48*1.01</f>
        <v>8.223073075866433E+22</v>
      </c>
      <c r="MAD48" s="363"/>
      <c r="MAE48" s="369">
        <f t="shared" ref="MAE48" si="4419">MAC48*1.01</f>
        <v>8.3053038066250977E+22</v>
      </c>
      <c r="MAF48" s="363"/>
      <c r="MAG48" s="369">
        <f t="shared" ref="MAG48" si="4420">MAE48*1.01</f>
        <v>8.3883568446913489E+22</v>
      </c>
      <c r="MAH48" s="363"/>
      <c r="MAI48" s="369">
        <f t="shared" ref="MAI48" si="4421">MAG48*1.01</f>
        <v>8.4722404131382617E+22</v>
      </c>
      <c r="MAJ48" s="363"/>
      <c r="MAK48" s="369">
        <f t="shared" ref="MAK48" si="4422">MAI48*1.01</f>
        <v>8.5569628172696452E+22</v>
      </c>
      <c r="MAL48" s="363"/>
      <c r="MAM48" s="369">
        <f t="shared" ref="MAM48" si="4423">MAK48*1.01</f>
        <v>8.6425324454423411E+22</v>
      </c>
      <c r="MAN48" s="363"/>
      <c r="MAO48" s="369">
        <f t="shared" ref="MAO48" si="4424">MAM48*1.01</f>
        <v>8.7289577698967647E+22</v>
      </c>
      <c r="MAP48" s="363"/>
      <c r="MAQ48" s="369">
        <f t="shared" ref="MAQ48" si="4425">MAO48*1.01</f>
        <v>8.816247347595732E+22</v>
      </c>
      <c r="MAR48" s="363"/>
      <c r="MAS48" s="369">
        <f t="shared" ref="MAS48" si="4426">MAQ48*1.01</f>
        <v>8.9044098210716887E+22</v>
      </c>
      <c r="MAT48" s="363"/>
      <c r="MAU48" s="369">
        <f t="shared" ref="MAU48" si="4427">MAS48*1.01</f>
        <v>8.993453919282406E+22</v>
      </c>
      <c r="MAV48" s="363"/>
      <c r="MAW48" s="369">
        <f t="shared" ref="MAW48" si="4428">MAU48*1.01</f>
        <v>9.0833884584752296E+22</v>
      </c>
      <c r="MAX48" s="363"/>
      <c r="MAY48" s="369">
        <f t="shared" ref="MAY48" si="4429">MAW48*1.01</f>
        <v>9.1742223430599821E+22</v>
      </c>
      <c r="MAZ48" s="363"/>
      <c r="MBA48" s="369">
        <f t="shared" ref="MBA48" si="4430">MAY48*1.01</f>
        <v>9.2659645664905816E+22</v>
      </c>
      <c r="MBB48" s="363"/>
      <c r="MBC48" s="369">
        <f t="shared" ref="MBC48" si="4431">MBA48*1.01</f>
        <v>9.3586242121554878E+22</v>
      </c>
      <c r="MBD48" s="363"/>
      <c r="MBE48" s="369">
        <f t="shared" ref="MBE48" si="4432">MBC48*1.01</f>
        <v>9.452210454277043E+22</v>
      </c>
      <c r="MBF48" s="363"/>
      <c r="MBG48" s="369">
        <f t="shared" ref="MBG48" si="4433">MBE48*1.01</f>
        <v>9.546732558819814E+22</v>
      </c>
      <c r="MBH48" s="363"/>
      <c r="MBI48" s="369">
        <f t="shared" ref="MBI48" si="4434">MBG48*1.01</f>
        <v>9.642199884408012E+22</v>
      </c>
      <c r="MBJ48" s="363"/>
      <c r="MBK48" s="369">
        <f t="shared" ref="MBK48" si="4435">MBI48*1.01</f>
        <v>9.7386218832520918E+22</v>
      </c>
      <c r="MBL48" s="363"/>
      <c r="MBM48" s="369">
        <f t="shared" ref="MBM48" si="4436">MBK48*1.01</f>
        <v>9.8360081020846132E+22</v>
      </c>
      <c r="MBN48" s="363"/>
      <c r="MBO48" s="369">
        <f t="shared" ref="MBO48" si="4437">MBM48*1.01</f>
        <v>9.9343681831054598E+22</v>
      </c>
      <c r="MBP48" s="363"/>
      <c r="MBQ48" s="369">
        <f t="shared" ref="MBQ48" si="4438">MBO48*1.01</f>
        <v>1.0033711864936514E+23</v>
      </c>
      <c r="MBR48" s="363"/>
      <c r="MBS48" s="369">
        <f t="shared" ref="MBS48" si="4439">MBQ48*1.01</f>
        <v>1.0134048983585878E+23</v>
      </c>
      <c r="MBT48" s="363"/>
      <c r="MBU48" s="369">
        <f t="shared" ref="MBU48" si="4440">MBS48*1.01</f>
        <v>1.0235389473421738E+23</v>
      </c>
      <c r="MBV48" s="363"/>
      <c r="MBW48" s="369">
        <f t="shared" ref="MBW48" si="4441">MBU48*1.01</f>
        <v>1.0337743368155956E+23</v>
      </c>
      <c r="MBX48" s="363"/>
      <c r="MBY48" s="369">
        <f t="shared" ref="MBY48" si="4442">MBW48*1.01</f>
        <v>1.0441120801837516E+23</v>
      </c>
      <c r="MBZ48" s="363"/>
      <c r="MCA48" s="369">
        <f t="shared" ref="MCA48" si="4443">MBY48*1.01</f>
        <v>1.0545532009855892E+23</v>
      </c>
      <c r="MCB48" s="363"/>
      <c r="MCC48" s="369">
        <f t="shared" ref="MCC48" si="4444">MCA48*1.01</f>
        <v>1.0650987329954451E+23</v>
      </c>
      <c r="MCD48" s="363"/>
      <c r="MCE48" s="369">
        <f t="shared" ref="MCE48" si="4445">MCC48*1.01</f>
        <v>1.0757497203253995E+23</v>
      </c>
      <c r="MCF48" s="363"/>
      <c r="MCG48" s="369">
        <f t="shared" ref="MCG48" si="4446">MCE48*1.01</f>
        <v>1.0865072175286535E+23</v>
      </c>
      <c r="MCH48" s="363"/>
      <c r="MCI48" s="369">
        <f t="shared" ref="MCI48" si="4447">MCG48*1.01</f>
        <v>1.0973722897039401E+23</v>
      </c>
      <c r="MCJ48" s="363"/>
      <c r="MCK48" s="369">
        <f t="shared" ref="MCK48" si="4448">MCI48*1.01</f>
        <v>1.1083460126009794E+23</v>
      </c>
      <c r="MCL48" s="363"/>
      <c r="MCM48" s="369">
        <f t="shared" ref="MCM48" si="4449">MCK48*1.01</f>
        <v>1.1194294727269892E+23</v>
      </c>
      <c r="MCN48" s="363"/>
      <c r="MCO48" s="369">
        <f t="shared" ref="MCO48" si="4450">MCM48*1.01</f>
        <v>1.1306237674542591E+23</v>
      </c>
      <c r="MCP48" s="363"/>
      <c r="MCQ48" s="369">
        <f t="shared" ref="MCQ48" si="4451">MCO48*1.01</f>
        <v>1.1419300051288017E+23</v>
      </c>
      <c r="MCR48" s="363"/>
      <c r="MCS48" s="369">
        <f t="shared" ref="MCS48" si="4452">MCQ48*1.01</f>
        <v>1.1533493051800897E+23</v>
      </c>
      <c r="MCT48" s="363"/>
      <c r="MCU48" s="369">
        <f t="shared" ref="MCU48" si="4453">MCS48*1.01</f>
        <v>1.1648827982318906E+23</v>
      </c>
      <c r="MCV48" s="363"/>
      <c r="MCW48" s="369">
        <f t="shared" ref="MCW48" si="4454">MCU48*1.01</f>
        <v>1.1765316262142095E+23</v>
      </c>
      <c r="MCX48" s="363"/>
      <c r="MCY48" s="369">
        <f t="shared" ref="MCY48" si="4455">MCW48*1.01</f>
        <v>1.1882969424763517E+23</v>
      </c>
      <c r="MCZ48" s="363"/>
      <c r="MDA48" s="369">
        <f t="shared" ref="MDA48" si="4456">MCY48*1.01</f>
        <v>1.2001799119011153E+23</v>
      </c>
      <c r="MDB48" s="363"/>
      <c r="MDC48" s="369">
        <f t="shared" ref="MDC48" si="4457">MDA48*1.01</f>
        <v>1.2121817110201265E+23</v>
      </c>
      <c r="MDD48" s="363"/>
      <c r="MDE48" s="369">
        <f t="shared" ref="MDE48" si="4458">MDC48*1.01</f>
        <v>1.2243035281303278E+23</v>
      </c>
      <c r="MDF48" s="363"/>
      <c r="MDG48" s="369">
        <f t="shared" ref="MDG48" si="4459">MDE48*1.01</f>
        <v>1.2365465634116311E+23</v>
      </c>
      <c r="MDH48" s="363"/>
      <c r="MDI48" s="369">
        <f t="shared" ref="MDI48" si="4460">MDG48*1.01</f>
        <v>1.2489120290457474E+23</v>
      </c>
      <c r="MDJ48" s="363"/>
      <c r="MDK48" s="369">
        <f t="shared" ref="MDK48" si="4461">MDI48*1.01</f>
        <v>1.2614011493362048E+23</v>
      </c>
      <c r="MDL48" s="363"/>
      <c r="MDM48" s="369">
        <f t="shared" ref="MDM48" si="4462">MDK48*1.01</f>
        <v>1.2740151608295669E+23</v>
      </c>
      <c r="MDN48" s="363"/>
      <c r="MDO48" s="369">
        <f t="shared" ref="MDO48" si="4463">MDM48*1.01</f>
        <v>1.2867553124378626E+23</v>
      </c>
      <c r="MDP48" s="363"/>
      <c r="MDQ48" s="369">
        <f t="shared" ref="MDQ48" si="4464">MDO48*1.01</f>
        <v>1.2996228655622413E+23</v>
      </c>
      <c r="MDR48" s="363"/>
      <c r="MDS48" s="369">
        <f t="shared" ref="MDS48" si="4465">MDQ48*1.01</f>
        <v>1.3126190942178638E+23</v>
      </c>
      <c r="MDT48" s="363"/>
      <c r="MDU48" s="369">
        <f t="shared" ref="MDU48" si="4466">MDS48*1.01</f>
        <v>1.3257452851600425E+23</v>
      </c>
      <c r="MDV48" s="363"/>
      <c r="MDW48" s="369">
        <f t="shared" ref="MDW48" si="4467">MDU48*1.01</f>
        <v>1.3390027380116429E+23</v>
      </c>
      <c r="MDX48" s="363"/>
      <c r="MDY48" s="369">
        <f t="shared" ref="MDY48" si="4468">MDW48*1.01</f>
        <v>1.3523927653917592E+23</v>
      </c>
      <c r="MDZ48" s="363"/>
      <c r="MEA48" s="369">
        <f t="shared" ref="MEA48" si="4469">MDY48*1.01</f>
        <v>1.3659166930456768E+23</v>
      </c>
      <c r="MEB48" s="363"/>
      <c r="MEC48" s="369">
        <f t="shared" ref="MEC48" si="4470">MEA48*1.01</f>
        <v>1.3795758599761336E+23</v>
      </c>
      <c r="MED48" s="363"/>
      <c r="MEE48" s="369">
        <f t="shared" ref="MEE48" si="4471">MEC48*1.01</f>
        <v>1.393371618575895E+23</v>
      </c>
      <c r="MEF48" s="363"/>
      <c r="MEG48" s="369">
        <f t="shared" ref="MEG48" si="4472">MEE48*1.01</f>
        <v>1.4073053347616539E+23</v>
      </c>
      <c r="MEH48" s="363"/>
      <c r="MEI48" s="369">
        <f t="shared" ref="MEI48" si="4473">MEG48*1.01</f>
        <v>1.4213783881092705E+23</v>
      </c>
      <c r="MEJ48" s="363"/>
      <c r="MEK48" s="369">
        <f t="shared" ref="MEK48" si="4474">MEI48*1.01</f>
        <v>1.4355921719903632E+23</v>
      </c>
      <c r="MEL48" s="363"/>
      <c r="MEM48" s="369">
        <f t="shared" ref="MEM48" si="4475">MEK48*1.01</f>
        <v>1.4499480937102668E+23</v>
      </c>
      <c r="MEN48" s="363"/>
      <c r="MEO48" s="369">
        <f t="shared" ref="MEO48" si="4476">MEM48*1.01</f>
        <v>1.4644475746473694E+23</v>
      </c>
      <c r="MEP48" s="363"/>
      <c r="MEQ48" s="369">
        <f t="shared" ref="MEQ48" si="4477">MEO48*1.01</f>
        <v>1.4790920503938431E+23</v>
      </c>
      <c r="MER48" s="363"/>
      <c r="MES48" s="369">
        <f t="shared" ref="MES48" si="4478">MEQ48*1.01</f>
        <v>1.4938829708977815E+23</v>
      </c>
      <c r="MET48" s="363"/>
      <c r="MEU48" s="369">
        <f t="shared" ref="MEU48" si="4479">MES48*1.01</f>
        <v>1.5088218006067595E+23</v>
      </c>
      <c r="MEV48" s="363"/>
      <c r="MEW48" s="369">
        <f t="shared" ref="MEW48" si="4480">MEU48*1.01</f>
        <v>1.5239100186128272E+23</v>
      </c>
      <c r="MEX48" s="363"/>
      <c r="MEY48" s="369">
        <f t="shared" ref="MEY48" si="4481">MEW48*1.01</f>
        <v>1.5391491187989554E+23</v>
      </c>
      <c r="MEZ48" s="363"/>
      <c r="MFA48" s="369">
        <f t="shared" ref="MFA48" si="4482">MEY48*1.01</f>
        <v>1.5545406099869451E+23</v>
      </c>
      <c r="MFB48" s="363"/>
      <c r="MFC48" s="369">
        <f t="shared" ref="MFC48" si="4483">MFA48*1.01</f>
        <v>1.5700860160868147E+23</v>
      </c>
      <c r="MFD48" s="363"/>
      <c r="MFE48" s="369">
        <f t="shared" ref="MFE48" si="4484">MFC48*1.01</f>
        <v>1.5857868762476827E+23</v>
      </c>
      <c r="MFF48" s="363"/>
      <c r="MFG48" s="369">
        <f t="shared" ref="MFG48" si="4485">MFE48*1.01</f>
        <v>1.6016447450101596E+23</v>
      </c>
      <c r="MFH48" s="363"/>
      <c r="MFI48" s="369">
        <f t="shared" ref="MFI48" si="4486">MFG48*1.01</f>
        <v>1.6176611924602613E+23</v>
      </c>
      <c r="MFJ48" s="363"/>
      <c r="MFK48" s="369">
        <f t="shared" ref="MFK48" si="4487">MFI48*1.01</f>
        <v>1.6338378043848638E+23</v>
      </c>
      <c r="MFL48" s="363"/>
      <c r="MFM48" s="369">
        <f t="shared" ref="MFM48" si="4488">MFK48*1.01</f>
        <v>1.6501761824287124E+23</v>
      </c>
      <c r="MFN48" s="363"/>
      <c r="MFO48" s="369">
        <f t="shared" ref="MFO48" si="4489">MFM48*1.01</f>
        <v>1.6666779442529996E+23</v>
      </c>
      <c r="MFP48" s="363"/>
      <c r="MFQ48" s="369">
        <f t="shared" ref="MFQ48" si="4490">MFO48*1.01</f>
        <v>1.6833447236955295E+23</v>
      </c>
      <c r="MFR48" s="363"/>
      <c r="MFS48" s="369">
        <f t="shared" ref="MFS48" si="4491">MFQ48*1.01</f>
        <v>1.7001781709324848E+23</v>
      </c>
      <c r="MFT48" s="363"/>
      <c r="MFU48" s="369">
        <f t="shared" ref="MFU48" si="4492">MFS48*1.01</f>
        <v>1.7171799526418096E+23</v>
      </c>
      <c r="MFV48" s="363"/>
      <c r="MFW48" s="369">
        <f t="shared" ref="MFW48" si="4493">MFU48*1.01</f>
        <v>1.7343517521682279E+23</v>
      </c>
      <c r="MFX48" s="363"/>
      <c r="MFY48" s="369">
        <f t="shared" ref="MFY48" si="4494">MFW48*1.01</f>
        <v>1.7516952696899102E+23</v>
      </c>
      <c r="MFZ48" s="363"/>
      <c r="MGA48" s="369">
        <f t="shared" ref="MGA48" si="4495">MFY48*1.01</f>
        <v>1.7692122223868095E+23</v>
      </c>
      <c r="MGB48" s="363"/>
      <c r="MGC48" s="369">
        <f t="shared" ref="MGC48" si="4496">MGA48*1.01</f>
        <v>1.7869043446106777E+23</v>
      </c>
      <c r="MGD48" s="363"/>
      <c r="MGE48" s="369">
        <f t="shared" ref="MGE48" si="4497">MGC48*1.01</f>
        <v>1.8047733880567845E+23</v>
      </c>
      <c r="MGF48" s="363"/>
      <c r="MGG48" s="369">
        <f t="shared" ref="MGG48" si="4498">MGE48*1.01</f>
        <v>1.8228211219373522E+23</v>
      </c>
      <c r="MGH48" s="363"/>
      <c r="MGI48" s="369">
        <f t="shared" ref="MGI48" si="4499">MGG48*1.01</f>
        <v>1.8410493331567256E+23</v>
      </c>
      <c r="MGJ48" s="363"/>
      <c r="MGK48" s="369">
        <f t="shared" ref="MGK48" si="4500">MGI48*1.01</f>
        <v>1.8594598264882928E+23</v>
      </c>
      <c r="MGL48" s="363"/>
      <c r="MGM48" s="369">
        <f t="shared" ref="MGM48" si="4501">MGK48*1.01</f>
        <v>1.8780544247531757E+23</v>
      </c>
      <c r="MGN48" s="363"/>
      <c r="MGO48" s="369">
        <f t="shared" ref="MGO48" si="4502">MGM48*1.01</f>
        <v>1.8968349690007075E+23</v>
      </c>
      <c r="MGP48" s="363"/>
      <c r="MGQ48" s="369">
        <f t="shared" ref="MGQ48" si="4503">MGO48*1.01</f>
        <v>1.9158033186907146E+23</v>
      </c>
      <c r="MGR48" s="363"/>
      <c r="MGS48" s="369">
        <f t="shared" ref="MGS48" si="4504">MGQ48*1.01</f>
        <v>1.9349613518776216E+23</v>
      </c>
      <c r="MGT48" s="363"/>
      <c r="MGU48" s="369">
        <f t="shared" ref="MGU48" si="4505">MGS48*1.01</f>
        <v>1.954310965396398E+23</v>
      </c>
      <c r="MGV48" s="363"/>
      <c r="MGW48" s="369">
        <f t="shared" ref="MGW48" si="4506">MGU48*1.01</f>
        <v>1.9738540750503621E+23</v>
      </c>
      <c r="MGX48" s="363"/>
      <c r="MGY48" s="369">
        <f t="shared" ref="MGY48" si="4507">MGW48*1.01</f>
        <v>1.9935926158008657E+23</v>
      </c>
      <c r="MGZ48" s="363"/>
      <c r="MHA48" s="369">
        <f t="shared" ref="MHA48" si="4508">MGY48*1.01</f>
        <v>2.0135285419588743E+23</v>
      </c>
      <c r="MHB48" s="363"/>
      <c r="MHC48" s="369">
        <f t="shared" ref="MHC48" si="4509">MHA48*1.01</f>
        <v>2.0336638273784632E+23</v>
      </c>
      <c r="MHD48" s="363"/>
      <c r="MHE48" s="369">
        <f t="shared" ref="MHE48" si="4510">MHC48*1.01</f>
        <v>2.0540004656522478E+23</v>
      </c>
      <c r="MHF48" s="363"/>
      <c r="MHG48" s="369">
        <f t="shared" ref="MHG48" si="4511">MHE48*1.01</f>
        <v>2.0745404703087704E+23</v>
      </c>
      <c r="MHH48" s="363"/>
      <c r="MHI48" s="369">
        <f t="shared" ref="MHI48" si="4512">MHG48*1.01</f>
        <v>2.0952858750118581E+23</v>
      </c>
      <c r="MHJ48" s="363"/>
      <c r="MHK48" s="369">
        <f t="shared" ref="MHK48" si="4513">MHI48*1.01</f>
        <v>2.1162387337619768E+23</v>
      </c>
      <c r="MHL48" s="363"/>
      <c r="MHM48" s="369">
        <f t="shared" ref="MHM48" si="4514">MHK48*1.01</f>
        <v>2.1374011210995967E+23</v>
      </c>
      <c r="MHN48" s="363"/>
      <c r="MHO48" s="369">
        <f t="shared" ref="MHO48" si="4515">MHM48*1.01</f>
        <v>2.1587751323105928E+23</v>
      </c>
      <c r="MHP48" s="363"/>
      <c r="MHQ48" s="369">
        <f t="shared" ref="MHQ48" si="4516">MHO48*1.01</f>
        <v>2.1803628836336988E+23</v>
      </c>
      <c r="MHR48" s="363"/>
      <c r="MHS48" s="369">
        <f t="shared" ref="MHS48" si="4517">MHQ48*1.01</f>
        <v>2.2021665124700359E+23</v>
      </c>
      <c r="MHT48" s="363"/>
      <c r="MHU48" s="369">
        <f t="shared" ref="MHU48" si="4518">MHS48*1.01</f>
        <v>2.2241881775947364E+23</v>
      </c>
      <c r="MHV48" s="363"/>
      <c r="MHW48" s="369">
        <f t="shared" ref="MHW48" si="4519">MHU48*1.01</f>
        <v>2.2464300593706838E+23</v>
      </c>
      <c r="MHX48" s="363"/>
      <c r="MHY48" s="369">
        <f t="shared" ref="MHY48" si="4520">MHW48*1.01</f>
        <v>2.2688943599643908E+23</v>
      </c>
      <c r="MHZ48" s="363"/>
      <c r="MIA48" s="369">
        <f t="shared" ref="MIA48" si="4521">MHY48*1.01</f>
        <v>2.2915833035640345E+23</v>
      </c>
      <c r="MIB48" s="363"/>
      <c r="MIC48" s="369">
        <f t="shared" ref="MIC48" si="4522">MIA48*1.01</f>
        <v>2.3144991365996748E+23</v>
      </c>
      <c r="MID48" s="363"/>
      <c r="MIE48" s="369">
        <f t="shared" ref="MIE48" si="4523">MIC48*1.01</f>
        <v>2.3376441279656716E+23</v>
      </c>
      <c r="MIF48" s="363"/>
      <c r="MIG48" s="369">
        <f t="shared" ref="MIG48" si="4524">MIE48*1.01</f>
        <v>2.3610205692453284E+23</v>
      </c>
      <c r="MIH48" s="363"/>
      <c r="MII48" s="369">
        <f t="shared" ref="MII48" si="4525">MIG48*1.01</f>
        <v>2.3846307749377816E+23</v>
      </c>
      <c r="MIJ48" s="363"/>
      <c r="MIK48" s="369">
        <f t="shared" ref="MIK48" si="4526">MII48*1.01</f>
        <v>2.4084770826871596E+23</v>
      </c>
      <c r="MIL48" s="363"/>
      <c r="MIM48" s="369">
        <f t="shared" ref="MIM48" si="4527">MIK48*1.01</f>
        <v>2.4325618535140313E+23</v>
      </c>
      <c r="MIN48" s="363"/>
      <c r="MIO48" s="369">
        <f t="shared" ref="MIO48" si="4528">MIM48*1.01</f>
        <v>2.4568874720491717E+23</v>
      </c>
      <c r="MIP48" s="363"/>
      <c r="MIQ48" s="369">
        <f t="shared" ref="MIQ48" si="4529">MIO48*1.01</f>
        <v>2.4814563467696633E+23</v>
      </c>
      <c r="MIR48" s="363"/>
      <c r="MIS48" s="369">
        <f t="shared" ref="MIS48" si="4530">MIQ48*1.01</f>
        <v>2.5062709102373599E+23</v>
      </c>
      <c r="MIT48" s="363"/>
      <c r="MIU48" s="369">
        <f t="shared" ref="MIU48" si="4531">MIS48*1.01</f>
        <v>2.5313336193397334E+23</v>
      </c>
      <c r="MIV48" s="363"/>
      <c r="MIW48" s="369">
        <f t="shared" ref="MIW48" si="4532">MIU48*1.01</f>
        <v>2.5566469555331306E+23</v>
      </c>
      <c r="MIX48" s="363"/>
      <c r="MIY48" s="369">
        <f t="shared" ref="MIY48" si="4533">MIW48*1.01</f>
        <v>2.5822134250884619E+23</v>
      </c>
      <c r="MIZ48" s="363"/>
      <c r="MJA48" s="369">
        <f t="shared" ref="MJA48" si="4534">MIY48*1.01</f>
        <v>2.6080355593393464E+23</v>
      </c>
      <c r="MJB48" s="363"/>
      <c r="MJC48" s="369">
        <f t="shared" ref="MJC48" si="4535">MJA48*1.01</f>
        <v>2.63411591493274E+23</v>
      </c>
      <c r="MJD48" s="363"/>
      <c r="MJE48" s="369">
        <f t="shared" ref="MJE48" si="4536">MJC48*1.01</f>
        <v>2.6604570740820676E+23</v>
      </c>
      <c r="MJF48" s="363"/>
      <c r="MJG48" s="369">
        <f t="shared" ref="MJG48" si="4537">MJE48*1.01</f>
        <v>2.6870616448228882E+23</v>
      </c>
      <c r="MJH48" s="363"/>
      <c r="MJI48" s="369">
        <f t="shared" ref="MJI48" si="4538">MJG48*1.01</f>
        <v>2.7139322612711172E+23</v>
      </c>
      <c r="MJJ48" s="363"/>
      <c r="MJK48" s="369">
        <f t="shared" ref="MJK48" si="4539">MJI48*1.01</f>
        <v>2.7410715838838284E+23</v>
      </c>
      <c r="MJL48" s="363"/>
      <c r="MJM48" s="369">
        <f t="shared" ref="MJM48" si="4540">MJK48*1.01</f>
        <v>2.7684822997226669E+23</v>
      </c>
      <c r="MJN48" s="363"/>
      <c r="MJO48" s="369">
        <f t="shared" ref="MJO48" si="4541">MJM48*1.01</f>
        <v>2.7961671227198936E+23</v>
      </c>
      <c r="MJP48" s="363"/>
      <c r="MJQ48" s="369">
        <f t="shared" ref="MJQ48" si="4542">MJO48*1.01</f>
        <v>2.8241287939470926E+23</v>
      </c>
      <c r="MJR48" s="363"/>
      <c r="MJS48" s="369">
        <f t="shared" ref="MJS48" si="4543">MJQ48*1.01</f>
        <v>2.8523700818865634E+23</v>
      </c>
      <c r="MJT48" s="363"/>
      <c r="MJU48" s="369">
        <f t="shared" ref="MJU48" si="4544">MJS48*1.01</f>
        <v>2.8808937827054289E+23</v>
      </c>
      <c r="MJV48" s="363"/>
      <c r="MJW48" s="369">
        <f t="shared" ref="MJW48" si="4545">MJU48*1.01</f>
        <v>2.9097027205324832E+23</v>
      </c>
      <c r="MJX48" s="363"/>
      <c r="MJY48" s="369">
        <f t="shared" ref="MJY48" si="4546">MJW48*1.01</f>
        <v>2.9387997477378079E+23</v>
      </c>
      <c r="MJZ48" s="363"/>
      <c r="MKA48" s="369">
        <f t="shared" ref="MKA48" si="4547">MJY48*1.01</f>
        <v>2.9681877452151861E+23</v>
      </c>
      <c r="MKB48" s="363"/>
      <c r="MKC48" s="369">
        <f t="shared" ref="MKC48" si="4548">MKA48*1.01</f>
        <v>2.9978696226673378E+23</v>
      </c>
      <c r="MKD48" s="363"/>
      <c r="MKE48" s="369">
        <f t="shared" ref="MKE48" si="4549">MKC48*1.01</f>
        <v>3.027848318894011E+23</v>
      </c>
      <c r="MKF48" s="363"/>
      <c r="MKG48" s="369">
        <f t="shared" ref="MKG48" si="4550">MKE48*1.01</f>
        <v>3.0581268020829509E+23</v>
      </c>
      <c r="MKH48" s="363"/>
      <c r="MKI48" s="369">
        <f t="shared" ref="MKI48" si="4551">MKG48*1.01</f>
        <v>3.0887080701037805E+23</v>
      </c>
      <c r="MKJ48" s="363"/>
      <c r="MKK48" s="369">
        <f t="shared" ref="MKK48" si="4552">MKI48*1.01</f>
        <v>3.1195951508048186E+23</v>
      </c>
      <c r="MKL48" s="363"/>
      <c r="MKM48" s="369">
        <f t="shared" ref="MKM48" si="4553">MKK48*1.01</f>
        <v>3.1507911023128667E+23</v>
      </c>
      <c r="MKN48" s="363"/>
      <c r="MKO48" s="369">
        <f t="shared" ref="MKO48" si="4554">MKM48*1.01</f>
        <v>3.1822990133359954E+23</v>
      </c>
      <c r="MKP48" s="363"/>
      <c r="MKQ48" s="369">
        <f t="shared" ref="MKQ48" si="4555">MKO48*1.01</f>
        <v>3.2141220034693554E+23</v>
      </c>
      <c r="MKR48" s="363"/>
      <c r="MKS48" s="369">
        <f t="shared" ref="MKS48" si="4556">MKQ48*1.01</f>
        <v>3.2462632235040486E+23</v>
      </c>
      <c r="MKT48" s="363"/>
      <c r="MKU48" s="369">
        <f t="shared" ref="MKU48" si="4557">MKS48*1.01</f>
        <v>3.2787258557390889E+23</v>
      </c>
      <c r="MKV48" s="363"/>
      <c r="MKW48" s="369">
        <f t="shared" ref="MKW48" si="4558">MKU48*1.01</f>
        <v>3.3115131142964796E+23</v>
      </c>
      <c r="MKX48" s="363"/>
      <c r="MKY48" s="369">
        <f t="shared" ref="MKY48" si="4559">MKW48*1.01</f>
        <v>3.3446282454394442E+23</v>
      </c>
      <c r="MKZ48" s="363"/>
      <c r="MLA48" s="369">
        <f t="shared" ref="MLA48" si="4560">MKY48*1.01</f>
        <v>3.3780745278938386E+23</v>
      </c>
      <c r="MLB48" s="363"/>
      <c r="MLC48" s="369">
        <f t="shared" ref="MLC48" si="4561">MLA48*1.01</f>
        <v>3.4118552731727771E+23</v>
      </c>
      <c r="MLD48" s="363"/>
      <c r="MLE48" s="369">
        <f t="shared" ref="MLE48" si="4562">MLC48*1.01</f>
        <v>3.445973825904505E+23</v>
      </c>
      <c r="MLF48" s="363"/>
      <c r="MLG48" s="369">
        <f t="shared" ref="MLG48" si="4563">MLE48*1.01</f>
        <v>3.4804335641635501E+23</v>
      </c>
      <c r="MLH48" s="363"/>
      <c r="MLI48" s="369">
        <f t="shared" ref="MLI48" si="4564">MLG48*1.01</f>
        <v>3.5152378998051858E+23</v>
      </c>
      <c r="MLJ48" s="363"/>
      <c r="MLK48" s="369">
        <f t="shared" ref="MLK48" si="4565">MLI48*1.01</f>
        <v>3.5503902788032379E+23</v>
      </c>
      <c r="MLL48" s="363"/>
      <c r="MLM48" s="369">
        <f t="shared" ref="MLM48" si="4566">MLK48*1.01</f>
        <v>3.5858941815912705E+23</v>
      </c>
      <c r="MLN48" s="363"/>
      <c r="MLO48" s="369">
        <f t="shared" ref="MLO48" si="4567">MLM48*1.01</f>
        <v>3.6217531234071832E+23</v>
      </c>
      <c r="MLP48" s="363"/>
      <c r="MLQ48" s="369">
        <f t="shared" ref="MLQ48" si="4568">MLO48*1.01</f>
        <v>3.6579706546412553E+23</v>
      </c>
      <c r="MLR48" s="363"/>
      <c r="MLS48" s="369">
        <f t="shared" ref="MLS48" si="4569">MLQ48*1.01</f>
        <v>3.694550361187668E+23</v>
      </c>
      <c r="MLT48" s="363"/>
      <c r="MLU48" s="369">
        <f t="shared" ref="MLU48" si="4570">MLS48*1.01</f>
        <v>3.731495864799545E+23</v>
      </c>
      <c r="MLV48" s="363"/>
      <c r="MLW48" s="369">
        <f t="shared" ref="MLW48" si="4571">MLU48*1.01</f>
        <v>3.7688108234475404E+23</v>
      </c>
      <c r="MLX48" s="363"/>
      <c r="MLY48" s="369">
        <f t="shared" ref="MLY48" si="4572">MLW48*1.01</f>
        <v>3.8064989316820162E+23</v>
      </c>
      <c r="MLZ48" s="363"/>
      <c r="MMA48" s="369">
        <f t="shared" ref="MMA48" si="4573">MLY48*1.01</f>
        <v>3.8445639209988366E+23</v>
      </c>
      <c r="MMB48" s="363"/>
      <c r="MMC48" s="369">
        <f t="shared" ref="MMC48" si="4574">MMA48*1.01</f>
        <v>3.8830095602088252E+23</v>
      </c>
      <c r="MMD48" s="363"/>
      <c r="MME48" s="369">
        <f t="shared" ref="MME48" si="4575">MMC48*1.01</f>
        <v>3.9218396558109133E+23</v>
      </c>
      <c r="MMF48" s="363"/>
      <c r="MMG48" s="369">
        <f t="shared" ref="MMG48" si="4576">MME48*1.01</f>
        <v>3.9610580523690221E+23</v>
      </c>
      <c r="MMH48" s="363"/>
      <c r="MMI48" s="369">
        <f t="shared" ref="MMI48" si="4577">MMG48*1.01</f>
        <v>4.0006686328927123E+23</v>
      </c>
      <c r="MMJ48" s="363"/>
      <c r="MMK48" s="369">
        <f t="shared" ref="MMK48" si="4578">MMI48*1.01</f>
        <v>4.0406753192216392E+23</v>
      </c>
      <c r="MML48" s="363"/>
      <c r="MMM48" s="369">
        <f t="shared" ref="MMM48" si="4579">MMK48*1.01</f>
        <v>4.0810820724138559E+23</v>
      </c>
      <c r="MMN48" s="363"/>
      <c r="MMO48" s="369">
        <f t="shared" ref="MMO48" si="4580">MMM48*1.01</f>
        <v>4.1218928931379946E+23</v>
      </c>
      <c r="MMP48" s="363"/>
      <c r="MMQ48" s="369">
        <f t="shared" ref="MMQ48" si="4581">MMO48*1.01</f>
        <v>4.1631118220693744E+23</v>
      </c>
      <c r="MMR48" s="363"/>
      <c r="MMS48" s="369">
        <f t="shared" ref="MMS48" si="4582">MMQ48*1.01</f>
        <v>4.2047429402900684E+23</v>
      </c>
      <c r="MMT48" s="363"/>
      <c r="MMU48" s="369">
        <f t="shared" ref="MMU48" si="4583">MMS48*1.01</f>
        <v>4.2467903696929689E+23</v>
      </c>
      <c r="MMV48" s="363"/>
      <c r="MMW48" s="369">
        <f t="shared" ref="MMW48" si="4584">MMU48*1.01</f>
        <v>4.2892582733898987E+23</v>
      </c>
      <c r="MMX48" s="363"/>
      <c r="MMY48" s="369">
        <f t="shared" ref="MMY48" si="4585">MMW48*1.01</f>
        <v>4.332150856123798E+23</v>
      </c>
      <c r="MMZ48" s="363"/>
      <c r="MNA48" s="369">
        <f t="shared" ref="MNA48" si="4586">MMY48*1.01</f>
        <v>4.3754723646850361E+23</v>
      </c>
      <c r="MNB48" s="363"/>
      <c r="MNC48" s="369">
        <f t="shared" ref="MNC48" si="4587">MNA48*1.01</f>
        <v>4.4192270883318868E+23</v>
      </c>
      <c r="MND48" s="363"/>
      <c r="MNE48" s="369">
        <f t="shared" ref="MNE48" si="4588">MNC48*1.01</f>
        <v>4.463419359215206E+23</v>
      </c>
      <c r="MNF48" s="363"/>
      <c r="MNG48" s="369">
        <f t="shared" ref="MNG48" si="4589">MNE48*1.01</f>
        <v>4.5080535528073581E+23</v>
      </c>
      <c r="MNH48" s="363"/>
      <c r="MNI48" s="369">
        <f t="shared" ref="MNI48" si="4590">MNG48*1.01</f>
        <v>4.5531340883354316E+23</v>
      </c>
      <c r="MNJ48" s="363"/>
      <c r="MNK48" s="369">
        <f t="shared" ref="MNK48" si="4591">MNI48*1.01</f>
        <v>4.598665429218786E+23</v>
      </c>
      <c r="MNL48" s="363"/>
      <c r="MNM48" s="369">
        <f t="shared" ref="MNM48" si="4592">MNK48*1.01</f>
        <v>4.644652083510974E+23</v>
      </c>
      <c r="MNN48" s="363"/>
      <c r="MNO48" s="369">
        <f t="shared" ref="MNO48" si="4593">MNM48*1.01</f>
        <v>4.6910986043460835E+23</v>
      </c>
      <c r="MNP48" s="363"/>
      <c r="MNQ48" s="369">
        <f t="shared" ref="MNQ48" si="4594">MNO48*1.01</f>
        <v>4.7380095903895445E+23</v>
      </c>
      <c r="MNR48" s="363"/>
      <c r="MNS48" s="369">
        <f t="shared" ref="MNS48" si="4595">MNQ48*1.01</f>
        <v>4.7853896862934402E+23</v>
      </c>
      <c r="MNT48" s="363"/>
      <c r="MNU48" s="369">
        <f t="shared" ref="MNU48" si="4596">MNS48*1.01</f>
        <v>4.8332435831563748E+23</v>
      </c>
      <c r="MNV48" s="363"/>
      <c r="MNW48" s="369">
        <f t="shared" ref="MNW48" si="4597">MNU48*1.01</f>
        <v>4.8815760189879386E+23</v>
      </c>
      <c r="MNX48" s="363"/>
      <c r="MNY48" s="369">
        <f t="shared" ref="MNY48" si="4598">MNW48*1.01</f>
        <v>4.9303917791778177E+23</v>
      </c>
      <c r="MNZ48" s="363"/>
      <c r="MOA48" s="369">
        <f t="shared" ref="MOA48" si="4599">MNY48*1.01</f>
        <v>4.9796956969695959E+23</v>
      </c>
      <c r="MOB48" s="363"/>
      <c r="MOC48" s="369">
        <f t="shared" ref="MOC48" si="4600">MOA48*1.01</f>
        <v>5.0294926539392922E+23</v>
      </c>
      <c r="MOD48" s="363"/>
      <c r="MOE48" s="369">
        <f t="shared" ref="MOE48" si="4601">MOC48*1.01</f>
        <v>5.0797875804786851E+23</v>
      </c>
      <c r="MOF48" s="363"/>
      <c r="MOG48" s="369">
        <f t="shared" ref="MOG48" si="4602">MOE48*1.01</f>
        <v>5.1305854562834717E+23</v>
      </c>
      <c r="MOH48" s="363"/>
      <c r="MOI48" s="369">
        <f t="shared" ref="MOI48" si="4603">MOG48*1.01</f>
        <v>5.1818913108463068E+23</v>
      </c>
      <c r="MOJ48" s="363"/>
      <c r="MOK48" s="369">
        <f t="shared" ref="MOK48" si="4604">MOI48*1.01</f>
        <v>5.2337102239547697E+23</v>
      </c>
      <c r="MOL48" s="363"/>
      <c r="MOM48" s="369">
        <f t="shared" ref="MOM48" si="4605">MOK48*1.01</f>
        <v>5.2860473261943177E+23</v>
      </c>
      <c r="MON48" s="363"/>
      <c r="MOO48" s="369">
        <f t="shared" ref="MOO48" si="4606">MOM48*1.01</f>
        <v>5.3389077994562609E+23</v>
      </c>
      <c r="MOP48" s="363"/>
      <c r="MOQ48" s="369">
        <f t="shared" ref="MOQ48" si="4607">MOO48*1.01</f>
        <v>5.3922968774508234E+23</v>
      </c>
      <c r="MOR48" s="363"/>
      <c r="MOS48" s="369">
        <f t="shared" ref="MOS48" si="4608">MOQ48*1.01</f>
        <v>5.4462198462253315E+23</v>
      </c>
      <c r="MOT48" s="363"/>
      <c r="MOU48" s="369">
        <f t="shared" ref="MOU48" si="4609">MOS48*1.01</f>
        <v>5.5006820446875849E+23</v>
      </c>
      <c r="MOV48" s="363"/>
      <c r="MOW48" s="369">
        <f t="shared" ref="MOW48" si="4610">MOU48*1.01</f>
        <v>5.5556888651344606E+23</v>
      </c>
      <c r="MOX48" s="363"/>
      <c r="MOY48" s="369">
        <f t="shared" ref="MOY48" si="4611">MOW48*1.01</f>
        <v>5.6112457537858051E+23</v>
      </c>
      <c r="MOZ48" s="363"/>
      <c r="MPA48" s="369">
        <f t="shared" ref="MPA48" si="4612">MOY48*1.01</f>
        <v>5.6673582113236635E+23</v>
      </c>
      <c r="MPB48" s="363"/>
      <c r="MPC48" s="369">
        <f t="shared" ref="MPC48" si="4613">MPA48*1.01</f>
        <v>5.7240317934369002E+23</v>
      </c>
      <c r="MPD48" s="363"/>
      <c r="MPE48" s="369">
        <f t="shared" ref="MPE48" si="4614">MPC48*1.01</f>
        <v>5.7812721113712691E+23</v>
      </c>
      <c r="MPF48" s="363"/>
      <c r="MPG48" s="369">
        <f t="shared" ref="MPG48" si="4615">MPE48*1.01</f>
        <v>5.8390848324849816E+23</v>
      </c>
      <c r="MPH48" s="363"/>
      <c r="MPI48" s="369">
        <f t="shared" ref="MPI48" si="4616">MPG48*1.01</f>
        <v>5.8974756808098316E+23</v>
      </c>
      <c r="MPJ48" s="363"/>
      <c r="MPK48" s="369">
        <f t="shared" ref="MPK48" si="4617">MPI48*1.01</f>
        <v>5.9564504376179301E+23</v>
      </c>
      <c r="MPL48" s="363"/>
      <c r="MPM48" s="369">
        <f t="shared" ref="MPM48" si="4618">MPK48*1.01</f>
        <v>6.0160149419941093E+23</v>
      </c>
      <c r="MPN48" s="363"/>
      <c r="MPO48" s="369">
        <f t="shared" ref="MPO48" si="4619">MPM48*1.01</f>
        <v>6.0761750914140502E+23</v>
      </c>
      <c r="MPP48" s="363"/>
      <c r="MPQ48" s="369">
        <f t="shared" ref="MPQ48" si="4620">MPO48*1.01</f>
        <v>6.1369368423281902E+23</v>
      </c>
      <c r="MPR48" s="363"/>
      <c r="MPS48" s="369">
        <f t="shared" ref="MPS48" si="4621">MPQ48*1.01</f>
        <v>6.1983062107514715E+23</v>
      </c>
      <c r="MPT48" s="363"/>
      <c r="MPU48" s="369">
        <f t="shared" ref="MPU48" si="4622">MPS48*1.01</f>
        <v>6.2602892728589858E+23</v>
      </c>
      <c r="MPV48" s="363"/>
      <c r="MPW48" s="369">
        <f t="shared" ref="MPW48" si="4623">MPU48*1.01</f>
        <v>6.3228921655875762E+23</v>
      </c>
      <c r="MPX48" s="363"/>
      <c r="MPY48" s="369">
        <f t="shared" ref="MPY48" si="4624">MPW48*1.01</f>
        <v>6.3861210872434527E+23</v>
      </c>
      <c r="MPZ48" s="363"/>
      <c r="MQA48" s="369">
        <f t="shared" ref="MQA48" si="4625">MPY48*1.01</f>
        <v>6.449982298115887E+23</v>
      </c>
      <c r="MQB48" s="363"/>
      <c r="MQC48" s="369">
        <f t="shared" ref="MQC48" si="4626">MQA48*1.01</f>
        <v>6.5144821210970453E+23</v>
      </c>
      <c r="MQD48" s="363"/>
      <c r="MQE48" s="369">
        <f t="shared" ref="MQE48" si="4627">MQC48*1.01</f>
        <v>6.579626942308016E+23</v>
      </c>
      <c r="MQF48" s="363"/>
      <c r="MQG48" s="369">
        <f t="shared" ref="MQG48" si="4628">MQE48*1.01</f>
        <v>6.6454232117310957E+23</v>
      </c>
      <c r="MQH48" s="363"/>
      <c r="MQI48" s="369">
        <f t="shared" ref="MQI48" si="4629">MQG48*1.01</f>
        <v>6.7118774438484067E+23</v>
      </c>
      <c r="MQJ48" s="363"/>
      <c r="MQK48" s="369">
        <f t="shared" ref="MQK48" si="4630">MQI48*1.01</f>
        <v>6.7789962182868913E+23</v>
      </c>
      <c r="MQL48" s="363"/>
      <c r="MQM48" s="369">
        <f t="shared" ref="MQM48" si="4631">MQK48*1.01</f>
        <v>6.8467861804697598E+23</v>
      </c>
      <c r="MQN48" s="363"/>
      <c r="MQO48" s="369">
        <f t="shared" ref="MQO48" si="4632">MQM48*1.01</f>
        <v>6.9152540422744571E+23</v>
      </c>
      <c r="MQP48" s="363"/>
      <c r="MQQ48" s="369">
        <f t="shared" ref="MQQ48" si="4633">MQO48*1.01</f>
        <v>6.9844065826972015E+23</v>
      </c>
      <c r="MQR48" s="363"/>
      <c r="MQS48" s="369">
        <f t="shared" ref="MQS48" si="4634">MQQ48*1.01</f>
        <v>7.0542506485241737E+23</v>
      </c>
      <c r="MQT48" s="363"/>
      <c r="MQU48" s="369">
        <f t="shared" ref="MQU48" si="4635">MQS48*1.01</f>
        <v>7.1247931550094161E+23</v>
      </c>
      <c r="MQV48" s="363"/>
      <c r="MQW48" s="369">
        <f t="shared" ref="MQW48" si="4636">MQU48*1.01</f>
        <v>7.1960410865595104E+23</v>
      </c>
      <c r="MQX48" s="363"/>
      <c r="MQY48" s="369">
        <f t="shared" ref="MQY48" si="4637">MQW48*1.01</f>
        <v>7.2680014974251056E+23</v>
      </c>
      <c r="MQZ48" s="363"/>
      <c r="MRA48" s="369">
        <f t="shared" ref="MRA48" si="4638">MQY48*1.01</f>
        <v>7.3406815123993569E+23</v>
      </c>
      <c r="MRB48" s="363"/>
      <c r="MRC48" s="369">
        <f t="shared" ref="MRC48" si="4639">MRA48*1.01</f>
        <v>7.4140883275233503E+23</v>
      </c>
      <c r="MRD48" s="363"/>
      <c r="MRE48" s="369">
        <f t="shared" ref="MRE48" si="4640">MRC48*1.01</f>
        <v>7.488229210798584E+23</v>
      </c>
      <c r="MRF48" s="363"/>
      <c r="MRG48" s="369">
        <f t="shared" ref="MRG48" si="4641">MRE48*1.01</f>
        <v>7.5631115029065696E+23</v>
      </c>
      <c r="MRH48" s="363"/>
      <c r="MRI48" s="369">
        <f t="shared" ref="MRI48" si="4642">MRG48*1.01</f>
        <v>7.6387426179356351E+23</v>
      </c>
      <c r="MRJ48" s="363"/>
      <c r="MRK48" s="369">
        <f t="shared" ref="MRK48" si="4643">MRI48*1.01</f>
        <v>7.715130044114991E+23</v>
      </c>
      <c r="MRL48" s="363"/>
      <c r="MRM48" s="369">
        <f t="shared" ref="MRM48" si="4644">MRK48*1.01</f>
        <v>7.7922813445561406E+23</v>
      </c>
      <c r="MRN48" s="363"/>
      <c r="MRO48" s="369">
        <f t="shared" ref="MRO48" si="4645">MRM48*1.01</f>
        <v>7.8702041580017027E+23</v>
      </c>
      <c r="MRP48" s="363"/>
      <c r="MRQ48" s="369">
        <f t="shared" ref="MRQ48" si="4646">MRO48*1.01</f>
        <v>7.9489061995817201E+23</v>
      </c>
      <c r="MRR48" s="363"/>
      <c r="MRS48" s="369">
        <f t="shared" ref="MRS48" si="4647">MRQ48*1.01</f>
        <v>8.0283952615775372E+23</v>
      </c>
      <c r="MRT48" s="363"/>
      <c r="MRU48" s="369">
        <f t="shared" ref="MRU48" si="4648">MRS48*1.01</f>
        <v>8.1086792141933128E+23</v>
      </c>
      <c r="MRV48" s="363"/>
      <c r="MRW48" s="369">
        <f t="shared" ref="MRW48" si="4649">MRU48*1.01</f>
        <v>8.1897660063352456E+23</v>
      </c>
      <c r="MRX48" s="363"/>
      <c r="MRY48" s="369">
        <f t="shared" ref="MRY48" si="4650">MRW48*1.01</f>
        <v>8.2716636663985984E+23</v>
      </c>
      <c r="MRZ48" s="363"/>
      <c r="MSA48" s="369">
        <f t="shared" ref="MSA48" si="4651">MRY48*1.01</f>
        <v>8.3543803030625841E+23</v>
      </c>
      <c r="MSB48" s="363"/>
      <c r="MSC48" s="369">
        <f t="shared" ref="MSC48" si="4652">MSA48*1.01</f>
        <v>8.4379241060932103E+23</v>
      </c>
      <c r="MSD48" s="363"/>
      <c r="MSE48" s="369">
        <f t="shared" ref="MSE48" si="4653">MSC48*1.01</f>
        <v>8.5223033471541426E+23</v>
      </c>
      <c r="MSF48" s="363"/>
      <c r="MSG48" s="369">
        <f t="shared" ref="MSG48" si="4654">MSE48*1.01</f>
        <v>8.6075263806256845E+23</v>
      </c>
      <c r="MSH48" s="363"/>
      <c r="MSI48" s="369">
        <f t="shared" ref="MSI48" si="4655">MSG48*1.01</f>
        <v>8.6936016444319417E+23</v>
      </c>
      <c r="MSJ48" s="363"/>
      <c r="MSK48" s="369">
        <f t="shared" ref="MSK48" si="4656">MSI48*1.01</f>
        <v>8.7805376608762615E+23</v>
      </c>
      <c r="MSL48" s="363"/>
      <c r="MSM48" s="369">
        <f t="shared" ref="MSM48" si="4657">MSK48*1.01</f>
        <v>8.8683430374850246E+23</v>
      </c>
      <c r="MSN48" s="363"/>
      <c r="MSO48" s="369">
        <f t="shared" ref="MSO48" si="4658">MSM48*1.01</f>
        <v>8.9570264678598756E+23</v>
      </c>
      <c r="MSP48" s="363"/>
      <c r="MSQ48" s="369">
        <f t="shared" ref="MSQ48" si="4659">MSO48*1.01</f>
        <v>9.0465967325384744E+23</v>
      </c>
      <c r="MSR48" s="363"/>
      <c r="MSS48" s="369">
        <f t="shared" ref="MSS48" si="4660">MSQ48*1.01</f>
        <v>9.1370626998638596E+23</v>
      </c>
      <c r="MST48" s="363"/>
      <c r="MSU48" s="369">
        <f t="shared" ref="MSU48" si="4661">MSS48*1.01</f>
        <v>9.2284333268624981E+23</v>
      </c>
      <c r="MSV48" s="363"/>
      <c r="MSW48" s="369">
        <f t="shared" ref="MSW48" si="4662">MSU48*1.01</f>
        <v>9.3207176601311231E+23</v>
      </c>
      <c r="MSX48" s="363"/>
      <c r="MSY48" s="369">
        <f t="shared" ref="MSY48" si="4663">MSW48*1.01</f>
        <v>9.4139248367324341E+23</v>
      </c>
      <c r="MSZ48" s="363"/>
      <c r="MTA48" s="369">
        <f t="shared" ref="MTA48" si="4664">MSY48*1.01</f>
        <v>9.5080640850997584E+23</v>
      </c>
      <c r="MTB48" s="363"/>
      <c r="MTC48" s="369">
        <f t="shared" ref="MTC48" si="4665">MTA48*1.01</f>
        <v>9.6031447259507566E+23</v>
      </c>
      <c r="MTD48" s="363"/>
      <c r="MTE48" s="369">
        <f t="shared" ref="MTE48" si="4666">MTC48*1.01</f>
        <v>9.699176173210264E+23</v>
      </c>
      <c r="MTF48" s="363"/>
      <c r="MTG48" s="369">
        <f t="shared" ref="MTG48" si="4667">MTE48*1.01</f>
        <v>9.7961679349423663E+23</v>
      </c>
      <c r="MTH48" s="363"/>
      <c r="MTI48" s="369">
        <f t="shared" ref="MTI48" si="4668">MTG48*1.01</f>
        <v>9.89412961429179E+23</v>
      </c>
      <c r="MTJ48" s="363"/>
      <c r="MTK48" s="369">
        <f t="shared" ref="MTK48" si="4669">MTI48*1.01</f>
        <v>9.9930709104347081E+23</v>
      </c>
      <c r="MTL48" s="363"/>
      <c r="MTM48" s="369">
        <f t="shared" ref="MTM48" si="4670">MTK48*1.01</f>
        <v>1.0093001619539055E+24</v>
      </c>
      <c r="MTN48" s="363"/>
      <c r="MTO48" s="369">
        <f t="shared" ref="MTO48" si="4671">MTM48*1.01</f>
        <v>1.0193931635734447E+24</v>
      </c>
      <c r="MTP48" s="363"/>
      <c r="MTQ48" s="369">
        <f t="shared" ref="MTQ48" si="4672">MTO48*1.01</f>
        <v>1.0295870952091791E+24</v>
      </c>
      <c r="MTR48" s="363"/>
      <c r="MTS48" s="369">
        <f t="shared" ref="MTS48" si="4673">MTQ48*1.01</f>
        <v>1.0398829661612709E+24</v>
      </c>
      <c r="MTT48" s="363"/>
      <c r="MTU48" s="369">
        <f t="shared" ref="MTU48" si="4674">MTS48*1.01</f>
        <v>1.0502817958228837E+24</v>
      </c>
      <c r="MTV48" s="363"/>
      <c r="MTW48" s="369">
        <f t="shared" ref="MTW48" si="4675">MTU48*1.01</f>
        <v>1.0607846137811125E+24</v>
      </c>
      <c r="MTX48" s="363"/>
      <c r="MTY48" s="369">
        <f t="shared" ref="MTY48" si="4676">MTW48*1.01</f>
        <v>1.0713924599189237E+24</v>
      </c>
      <c r="MTZ48" s="363"/>
      <c r="MUA48" s="369">
        <f t="shared" ref="MUA48" si="4677">MTY48*1.01</f>
        <v>1.0821063845181129E+24</v>
      </c>
      <c r="MUB48" s="363"/>
      <c r="MUC48" s="369">
        <f t="shared" ref="MUC48" si="4678">MUA48*1.01</f>
        <v>1.0929274483632941E+24</v>
      </c>
      <c r="MUD48" s="363"/>
      <c r="MUE48" s="369">
        <f t="shared" ref="MUE48" si="4679">MUC48*1.01</f>
        <v>1.103856722846927E+24</v>
      </c>
      <c r="MUF48" s="363"/>
      <c r="MUG48" s="369">
        <f t="shared" ref="MUG48" si="4680">MUE48*1.01</f>
        <v>1.1148952900753962E+24</v>
      </c>
      <c r="MUH48" s="363"/>
      <c r="MUI48" s="369">
        <f t="shared" ref="MUI48" si="4681">MUG48*1.01</f>
        <v>1.1260442429761502E+24</v>
      </c>
      <c r="MUJ48" s="363"/>
      <c r="MUK48" s="369">
        <f t="shared" ref="MUK48" si="4682">MUI48*1.01</f>
        <v>1.1373046854059117E+24</v>
      </c>
      <c r="MUL48" s="363"/>
      <c r="MUM48" s="369">
        <f t="shared" ref="MUM48" si="4683">MUK48*1.01</f>
        <v>1.1486777322599709E+24</v>
      </c>
      <c r="MUN48" s="363"/>
      <c r="MUO48" s="369">
        <f t="shared" ref="MUO48" si="4684">MUM48*1.01</f>
        <v>1.1601645095825706E+24</v>
      </c>
      <c r="MUP48" s="363"/>
      <c r="MUQ48" s="369">
        <f t="shared" ref="MUQ48" si="4685">MUO48*1.01</f>
        <v>1.1717661546783964E+24</v>
      </c>
      <c r="MUR48" s="363"/>
      <c r="MUS48" s="369">
        <f t="shared" ref="MUS48" si="4686">MUQ48*1.01</f>
        <v>1.1834838162251803E+24</v>
      </c>
      <c r="MUT48" s="363"/>
      <c r="MUU48" s="369">
        <f t="shared" ref="MUU48" si="4687">MUS48*1.01</f>
        <v>1.1953186543874321E+24</v>
      </c>
      <c r="MUV48" s="363"/>
      <c r="MUW48" s="369">
        <f t="shared" ref="MUW48" si="4688">MUU48*1.01</f>
        <v>1.2072718409313064E+24</v>
      </c>
      <c r="MUX48" s="363"/>
      <c r="MUY48" s="369">
        <f t="shared" ref="MUY48" si="4689">MUW48*1.01</f>
        <v>1.2193445593406196E+24</v>
      </c>
      <c r="MUZ48" s="363"/>
      <c r="MVA48" s="369">
        <f t="shared" ref="MVA48" si="4690">MUY48*1.01</f>
        <v>1.2315380049340258E+24</v>
      </c>
      <c r="MVB48" s="363"/>
      <c r="MVC48" s="369">
        <f t="shared" ref="MVC48" si="4691">MVA48*1.01</f>
        <v>1.2438533849833661E+24</v>
      </c>
      <c r="MVD48" s="363"/>
      <c r="MVE48" s="369">
        <f t="shared" ref="MVE48" si="4692">MVC48*1.01</f>
        <v>1.2562919188331999E+24</v>
      </c>
      <c r="MVF48" s="363"/>
      <c r="MVG48" s="369">
        <f t="shared" ref="MVG48" si="4693">MVE48*1.01</f>
        <v>1.2688548380215318E+24</v>
      </c>
      <c r="MVH48" s="363"/>
      <c r="MVI48" s="369">
        <f t="shared" ref="MVI48" si="4694">MVG48*1.01</f>
        <v>1.2815433864017472E+24</v>
      </c>
      <c r="MVJ48" s="363"/>
      <c r="MVK48" s="369">
        <f t="shared" ref="MVK48" si="4695">MVI48*1.01</f>
        <v>1.2943588202657648E+24</v>
      </c>
      <c r="MVL48" s="363"/>
      <c r="MVM48" s="369">
        <f t="shared" ref="MVM48" si="4696">MVK48*1.01</f>
        <v>1.3073024084684226E+24</v>
      </c>
      <c r="MVN48" s="363"/>
      <c r="MVO48" s="369">
        <f t="shared" ref="MVO48" si="4697">MVM48*1.01</f>
        <v>1.3203754325531068E+24</v>
      </c>
      <c r="MVP48" s="363"/>
      <c r="MVQ48" s="369">
        <f t="shared" ref="MVQ48" si="4698">MVO48*1.01</f>
        <v>1.3335791868786377E+24</v>
      </c>
      <c r="MVR48" s="363"/>
      <c r="MVS48" s="369">
        <f t="shared" ref="MVS48" si="4699">MVQ48*1.01</f>
        <v>1.3469149787474241E+24</v>
      </c>
      <c r="MVT48" s="363"/>
      <c r="MVU48" s="369">
        <f t="shared" ref="MVU48" si="4700">MVS48*1.01</f>
        <v>1.3603841285348983E+24</v>
      </c>
      <c r="MVV48" s="363"/>
      <c r="MVW48" s="369">
        <f t="shared" ref="MVW48" si="4701">MVU48*1.01</f>
        <v>1.3739879698202472E+24</v>
      </c>
      <c r="MVX48" s="363"/>
      <c r="MVY48" s="369">
        <f t="shared" ref="MVY48" si="4702">MVW48*1.01</f>
        <v>1.3877278495184498E+24</v>
      </c>
      <c r="MVZ48" s="363"/>
      <c r="MWA48" s="369">
        <f t="shared" ref="MWA48" si="4703">MVY48*1.01</f>
        <v>1.4016051280136343E+24</v>
      </c>
      <c r="MWB48" s="363"/>
      <c r="MWC48" s="369">
        <f t="shared" ref="MWC48" si="4704">MWA48*1.01</f>
        <v>1.4156211792937708E+24</v>
      </c>
      <c r="MWD48" s="363"/>
      <c r="MWE48" s="369">
        <f t="shared" ref="MWE48" si="4705">MWC48*1.01</f>
        <v>1.4297773910867085E+24</v>
      </c>
      <c r="MWF48" s="363"/>
      <c r="MWG48" s="369">
        <f t="shared" ref="MWG48" si="4706">MWE48*1.01</f>
        <v>1.4440751649975755E+24</v>
      </c>
      <c r="MWH48" s="363"/>
      <c r="MWI48" s="369">
        <f t="shared" ref="MWI48" si="4707">MWG48*1.01</f>
        <v>1.4585159166475514E+24</v>
      </c>
      <c r="MWJ48" s="363"/>
      <c r="MWK48" s="369">
        <f t="shared" ref="MWK48" si="4708">MWI48*1.01</f>
        <v>1.4731010758140269E+24</v>
      </c>
      <c r="MWL48" s="363"/>
      <c r="MWM48" s="369">
        <f t="shared" ref="MWM48" si="4709">MWK48*1.01</f>
        <v>1.4878320865721672E+24</v>
      </c>
      <c r="MWN48" s="363"/>
      <c r="MWO48" s="369">
        <f t="shared" ref="MWO48" si="4710">MWM48*1.01</f>
        <v>1.5027104074378887E+24</v>
      </c>
      <c r="MWP48" s="363"/>
      <c r="MWQ48" s="369">
        <f t="shared" ref="MWQ48" si="4711">MWO48*1.01</f>
        <v>1.5177375115122676E+24</v>
      </c>
      <c r="MWR48" s="363"/>
      <c r="MWS48" s="369">
        <f t="shared" ref="MWS48" si="4712">MWQ48*1.01</f>
        <v>1.5329148866273903E+24</v>
      </c>
      <c r="MWT48" s="363"/>
      <c r="MWU48" s="369">
        <f t="shared" ref="MWU48" si="4713">MWS48*1.01</f>
        <v>1.5482440354936643E+24</v>
      </c>
      <c r="MWV48" s="363"/>
      <c r="MWW48" s="369">
        <f t="shared" ref="MWW48" si="4714">MWU48*1.01</f>
        <v>1.563726475848601E+24</v>
      </c>
      <c r="MWX48" s="363"/>
      <c r="MWY48" s="369">
        <f t="shared" ref="MWY48" si="4715">MWW48*1.01</f>
        <v>1.579363740607087E+24</v>
      </c>
      <c r="MWZ48" s="363"/>
      <c r="MXA48" s="369">
        <f t="shared" ref="MXA48" si="4716">MWY48*1.01</f>
        <v>1.5951573780131578E+24</v>
      </c>
      <c r="MXB48" s="363"/>
      <c r="MXC48" s="369">
        <f t="shared" ref="MXC48" si="4717">MXA48*1.01</f>
        <v>1.6111089517932895E+24</v>
      </c>
      <c r="MXD48" s="363"/>
      <c r="MXE48" s="369">
        <f t="shared" ref="MXE48" si="4718">MXC48*1.01</f>
        <v>1.6272200413112224E+24</v>
      </c>
      <c r="MXF48" s="363"/>
      <c r="MXG48" s="369">
        <f t="shared" ref="MXG48" si="4719">MXE48*1.01</f>
        <v>1.6434922417243347E+24</v>
      </c>
      <c r="MXH48" s="363"/>
      <c r="MXI48" s="369">
        <f t="shared" ref="MXI48" si="4720">MXG48*1.01</f>
        <v>1.6599271641415781E+24</v>
      </c>
      <c r="MXJ48" s="363"/>
      <c r="MXK48" s="369">
        <f t="shared" ref="MXK48" si="4721">MXI48*1.01</f>
        <v>1.6765264357829938E+24</v>
      </c>
      <c r="MXL48" s="363"/>
      <c r="MXM48" s="369">
        <f t="shared" ref="MXM48" si="4722">MXK48*1.01</f>
        <v>1.6932917001408237E+24</v>
      </c>
      <c r="MXN48" s="363"/>
      <c r="MXO48" s="369">
        <f t="shared" ref="MXO48" si="4723">MXM48*1.01</f>
        <v>1.710224617142232E+24</v>
      </c>
      <c r="MXP48" s="363"/>
      <c r="MXQ48" s="369">
        <f t="shared" ref="MXQ48" si="4724">MXO48*1.01</f>
        <v>1.7273268633136543E+24</v>
      </c>
      <c r="MXR48" s="363"/>
      <c r="MXS48" s="369">
        <f t="shared" ref="MXS48" si="4725">MXQ48*1.01</f>
        <v>1.7446001319467908E+24</v>
      </c>
      <c r="MXT48" s="363"/>
      <c r="MXU48" s="369">
        <f t="shared" ref="MXU48" si="4726">MXS48*1.01</f>
        <v>1.7620461332662588E+24</v>
      </c>
      <c r="MXV48" s="363"/>
      <c r="MXW48" s="369">
        <f t="shared" ref="MXW48" si="4727">MXU48*1.01</f>
        <v>1.7796665945989214E+24</v>
      </c>
      <c r="MXX48" s="363"/>
      <c r="MXY48" s="369">
        <f t="shared" ref="MXY48" si="4728">MXW48*1.01</f>
        <v>1.7974632605449105E+24</v>
      </c>
      <c r="MXZ48" s="363"/>
      <c r="MYA48" s="369">
        <f t="shared" ref="MYA48" si="4729">MXY48*1.01</f>
        <v>1.8154378931503597E+24</v>
      </c>
      <c r="MYB48" s="363"/>
      <c r="MYC48" s="369">
        <f t="shared" ref="MYC48" si="4730">MYA48*1.01</f>
        <v>1.8335922720818634E+24</v>
      </c>
      <c r="MYD48" s="363"/>
      <c r="MYE48" s="369">
        <f t="shared" ref="MYE48" si="4731">MYC48*1.01</f>
        <v>1.851928194802682E+24</v>
      </c>
      <c r="MYF48" s="363"/>
      <c r="MYG48" s="369">
        <f t="shared" ref="MYG48" si="4732">MYE48*1.01</f>
        <v>1.8704474767507088E+24</v>
      </c>
      <c r="MYH48" s="363"/>
      <c r="MYI48" s="369">
        <f t="shared" ref="MYI48" si="4733">MYG48*1.01</f>
        <v>1.8891519515182159E+24</v>
      </c>
      <c r="MYJ48" s="363"/>
      <c r="MYK48" s="369">
        <f t="shared" ref="MYK48" si="4734">MYI48*1.01</f>
        <v>1.9080434710333981E+24</v>
      </c>
      <c r="MYL48" s="363"/>
      <c r="MYM48" s="369">
        <f t="shared" ref="MYM48" si="4735">MYK48*1.01</f>
        <v>1.927123905743732E+24</v>
      </c>
      <c r="MYN48" s="363"/>
      <c r="MYO48" s="369">
        <f t="shared" ref="MYO48" si="4736">MYM48*1.01</f>
        <v>1.9463951448011695E+24</v>
      </c>
      <c r="MYP48" s="363"/>
      <c r="MYQ48" s="369">
        <f t="shared" ref="MYQ48" si="4737">MYO48*1.01</f>
        <v>1.9658590962491812E+24</v>
      </c>
      <c r="MYR48" s="363"/>
      <c r="MYS48" s="369">
        <f t="shared" ref="MYS48" si="4738">MYQ48*1.01</f>
        <v>1.9855176872116731E+24</v>
      </c>
      <c r="MYT48" s="363"/>
      <c r="MYU48" s="369">
        <f t="shared" ref="MYU48" si="4739">MYS48*1.01</f>
        <v>2.0053728640837899E+24</v>
      </c>
      <c r="MYV48" s="363"/>
      <c r="MYW48" s="369">
        <f t="shared" ref="MYW48" si="4740">MYU48*1.01</f>
        <v>2.0254265927246277E+24</v>
      </c>
      <c r="MYX48" s="363"/>
      <c r="MYY48" s="369">
        <f t="shared" ref="MYY48" si="4741">MYW48*1.01</f>
        <v>2.0456808586518739E+24</v>
      </c>
      <c r="MYZ48" s="363"/>
      <c r="MZA48" s="369">
        <f t="shared" ref="MZA48" si="4742">MYY48*1.01</f>
        <v>2.0661376672383927E+24</v>
      </c>
      <c r="MZB48" s="363"/>
      <c r="MZC48" s="369">
        <f t="shared" ref="MZC48" si="4743">MZA48*1.01</f>
        <v>2.0867990439107766E+24</v>
      </c>
      <c r="MZD48" s="363"/>
      <c r="MZE48" s="369">
        <f t="shared" ref="MZE48" si="4744">MZC48*1.01</f>
        <v>2.1076670343498844E+24</v>
      </c>
      <c r="MZF48" s="363"/>
      <c r="MZG48" s="369">
        <f t="shared" ref="MZG48" si="4745">MZE48*1.01</f>
        <v>2.1287437046933832E+24</v>
      </c>
      <c r="MZH48" s="363"/>
      <c r="MZI48" s="369">
        <f t="shared" ref="MZI48" si="4746">MZG48*1.01</f>
        <v>2.1500311417403169E+24</v>
      </c>
      <c r="MZJ48" s="363"/>
      <c r="MZK48" s="369">
        <f t="shared" ref="MZK48" si="4747">MZI48*1.01</f>
        <v>2.1715314531577201E+24</v>
      </c>
      <c r="MZL48" s="363"/>
      <c r="MZM48" s="369">
        <f t="shared" ref="MZM48" si="4748">MZK48*1.01</f>
        <v>2.1932467676892974E+24</v>
      </c>
      <c r="MZN48" s="363"/>
      <c r="MZO48" s="369">
        <f t="shared" ref="MZO48" si="4749">MZM48*1.01</f>
        <v>2.2151792353661904E+24</v>
      </c>
      <c r="MZP48" s="363"/>
      <c r="MZQ48" s="369">
        <f t="shared" ref="MZQ48" si="4750">MZO48*1.01</f>
        <v>2.2373310277198524E+24</v>
      </c>
      <c r="MZR48" s="363"/>
      <c r="MZS48" s="369">
        <f t="shared" ref="MZS48" si="4751">MZQ48*1.01</f>
        <v>2.259704337997051E+24</v>
      </c>
      <c r="MZT48" s="363"/>
      <c r="MZU48" s="369">
        <f t="shared" ref="MZU48" si="4752">MZS48*1.01</f>
        <v>2.2823013813770215E+24</v>
      </c>
      <c r="MZV48" s="363"/>
      <c r="MZW48" s="369">
        <f t="shared" ref="MZW48" si="4753">MZU48*1.01</f>
        <v>2.3051243951907918E+24</v>
      </c>
      <c r="MZX48" s="363"/>
      <c r="MZY48" s="369">
        <f t="shared" ref="MZY48" si="4754">MZW48*1.01</f>
        <v>2.3281756391426999E+24</v>
      </c>
      <c r="MZZ48" s="363"/>
      <c r="NAA48" s="369">
        <f t="shared" ref="NAA48" si="4755">MZY48*1.01</f>
        <v>2.351457395534127E+24</v>
      </c>
      <c r="NAB48" s="363"/>
      <c r="NAC48" s="369">
        <f t="shared" ref="NAC48" si="4756">NAA48*1.01</f>
        <v>2.3749719694894682E+24</v>
      </c>
      <c r="NAD48" s="363"/>
      <c r="NAE48" s="369">
        <f t="shared" ref="NAE48" si="4757">NAC48*1.01</f>
        <v>2.3987216891843629E+24</v>
      </c>
      <c r="NAF48" s="363"/>
      <c r="NAG48" s="369">
        <f t="shared" ref="NAG48" si="4758">NAE48*1.01</f>
        <v>2.4227089060762063E+24</v>
      </c>
      <c r="NAH48" s="363"/>
      <c r="NAI48" s="369">
        <f t="shared" ref="NAI48" si="4759">NAG48*1.01</f>
        <v>2.4469359951369685E+24</v>
      </c>
      <c r="NAJ48" s="363"/>
      <c r="NAK48" s="369">
        <f t="shared" ref="NAK48" si="4760">NAI48*1.01</f>
        <v>2.4714053550883382E+24</v>
      </c>
      <c r="NAL48" s="363"/>
      <c r="NAM48" s="369">
        <f t="shared" ref="NAM48" si="4761">NAK48*1.01</f>
        <v>2.4961194086392215E+24</v>
      </c>
      <c r="NAN48" s="363"/>
      <c r="NAO48" s="369">
        <f t="shared" ref="NAO48" si="4762">NAM48*1.01</f>
        <v>2.5210806027256138E+24</v>
      </c>
      <c r="NAP48" s="363"/>
      <c r="NAQ48" s="369">
        <f t="shared" ref="NAQ48" si="4763">NAO48*1.01</f>
        <v>2.5462914087528698E+24</v>
      </c>
      <c r="NAR48" s="363"/>
      <c r="NAS48" s="369">
        <f t="shared" ref="NAS48" si="4764">NAQ48*1.01</f>
        <v>2.5717543228403985E+24</v>
      </c>
      <c r="NAT48" s="363"/>
      <c r="NAU48" s="369">
        <f t="shared" ref="NAU48" si="4765">NAS48*1.01</f>
        <v>2.5974718660688025E+24</v>
      </c>
      <c r="NAV48" s="363"/>
      <c r="NAW48" s="369">
        <f t="shared" ref="NAW48" si="4766">NAU48*1.01</f>
        <v>2.6234465847294903E+24</v>
      </c>
      <c r="NAX48" s="363"/>
      <c r="NAY48" s="369">
        <f t="shared" ref="NAY48" si="4767">NAW48*1.01</f>
        <v>2.6496810505767852E+24</v>
      </c>
      <c r="NAZ48" s="363"/>
      <c r="NBA48" s="369">
        <f t="shared" ref="NBA48" si="4768">NAY48*1.01</f>
        <v>2.6761778610825528E+24</v>
      </c>
      <c r="NBB48" s="363"/>
      <c r="NBC48" s="369">
        <f t="shared" ref="NBC48" si="4769">NBA48*1.01</f>
        <v>2.7029396396933784E+24</v>
      </c>
      <c r="NBD48" s="363"/>
      <c r="NBE48" s="369">
        <f t="shared" ref="NBE48" si="4770">NBC48*1.01</f>
        <v>2.7299690360903119E+24</v>
      </c>
      <c r="NBF48" s="363"/>
      <c r="NBG48" s="369">
        <f t="shared" ref="NBG48" si="4771">NBE48*1.01</f>
        <v>2.7572687264512149E+24</v>
      </c>
      <c r="NBH48" s="363"/>
      <c r="NBI48" s="369">
        <f t="shared" ref="NBI48" si="4772">NBG48*1.01</f>
        <v>2.7848414137157272E+24</v>
      </c>
      <c r="NBJ48" s="363"/>
      <c r="NBK48" s="369">
        <f t="shared" ref="NBK48" si="4773">NBI48*1.01</f>
        <v>2.8126898278528846E+24</v>
      </c>
      <c r="NBL48" s="363"/>
      <c r="NBM48" s="369">
        <f t="shared" ref="NBM48" si="4774">NBK48*1.01</f>
        <v>2.8408167261314132E+24</v>
      </c>
      <c r="NBN48" s="363"/>
      <c r="NBO48" s="369">
        <f t="shared" ref="NBO48" si="4775">NBM48*1.01</f>
        <v>2.8692248933927271E+24</v>
      </c>
      <c r="NBP48" s="363"/>
      <c r="NBQ48" s="369">
        <f t="shared" ref="NBQ48" si="4776">NBO48*1.01</f>
        <v>2.8979171423266545E+24</v>
      </c>
      <c r="NBR48" s="363"/>
      <c r="NBS48" s="369">
        <f t="shared" ref="NBS48" si="4777">NBQ48*1.01</f>
        <v>2.9268963137499212E+24</v>
      </c>
      <c r="NBT48" s="363"/>
      <c r="NBU48" s="369">
        <f t="shared" ref="NBU48" si="4778">NBS48*1.01</f>
        <v>2.9561652768874206E+24</v>
      </c>
      <c r="NBV48" s="363"/>
      <c r="NBW48" s="369">
        <f t="shared" ref="NBW48" si="4779">NBU48*1.01</f>
        <v>2.9857269296562946E+24</v>
      </c>
      <c r="NBX48" s="363"/>
      <c r="NBY48" s="369">
        <f t="shared" ref="NBY48" si="4780">NBW48*1.01</f>
        <v>3.0155841989528574E+24</v>
      </c>
      <c r="NBZ48" s="363"/>
      <c r="NCA48" s="369">
        <f t="shared" ref="NCA48" si="4781">NBY48*1.01</f>
        <v>3.0457400409423861E+24</v>
      </c>
      <c r="NCB48" s="363"/>
      <c r="NCC48" s="369">
        <f t="shared" ref="NCC48" si="4782">NCA48*1.01</f>
        <v>3.0761974413518098E+24</v>
      </c>
      <c r="NCD48" s="363"/>
      <c r="NCE48" s="369">
        <f t="shared" ref="NCE48" si="4783">NCC48*1.01</f>
        <v>3.1069594157653278E+24</v>
      </c>
      <c r="NCF48" s="363"/>
      <c r="NCG48" s="369">
        <f t="shared" ref="NCG48" si="4784">NCE48*1.01</f>
        <v>3.1380290099229808E+24</v>
      </c>
      <c r="NCH48" s="363"/>
      <c r="NCI48" s="369">
        <f t="shared" ref="NCI48" si="4785">NCG48*1.01</f>
        <v>3.1694093000222109E+24</v>
      </c>
      <c r="NCJ48" s="363"/>
      <c r="NCK48" s="369">
        <f t="shared" ref="NCK48" si="4786">NCI48*1.01</f>
        <v>3.2011033930224332E+24</v>
      </c>
      <c r="NCL48" s="363"/>
      <c r="NCM48" s="369">
        <f t="shared" ref="NCM48" si="4787">NCK48*1.01</f>
        <v>3.2331144269526576E+24</v>
      </c>
      <c r="NCN48" s="363"/>
      <c r="NCO48" s="369">
        <f t="shared" ref="NCO48" si="4788">NCM48*1.01</f>
        <v>3.2654455712221842E+24</v>
      </c>
      <c r="NCP48" s="363"/>
      <c r="NCQ48" s="369">
        <f t="shared" ref="NCQ48" si="4789">NCO48*1.01</f>
        <v>3.298100026934406E+24</v>
      </c>
      <c r="NCR48" s="363"/>
      <c r="NCS48" s="369">
        <f t="shared" ref="NCS48" si="4790">NCQ48*1.01</f>
        <v>3.3310810272037502E+24</v>
      </c>
      <c r="NCT48" s="363"/>
      <c r="NCU48" s="369">
        <f t="shared" ref="NCU48" si="4791">NCS48*1.01</f>
        <v>3.3643918374757875E+24</v>
      </c>
      <c r="NCV48" s="363"/>
      <c r="NCW48" s="369">
        <f t="shared" ref="NCW48" si="4792">NCU48*1.01</f>
        <v>3.3980357558505454E+24</v>
      </c>
      <c r="NCX48" s="363"/>
      <c r="NCY48" s="369">
        <f t="shared" ref="NCY48" si="4793">NCW48*1.01</f>
        <v>3.432016113409051E+24</v>
      </c>
      <c r="NCZ48" s="363"/>
      <c r="NDA48" s="369">
        <f t="shared" ref="NDA48" si="4794">NCY48*1.01</f>
        <v>3.4663362745431418E+24</v>
      </c>
      <c r="NDB48" s="363"/>
      <c r="NDC48" s="369">
        <f t="shared" ref="NDC48" si="4795">NDA48*1.01</f>
        <v>3.5009996372885733E+24</v>
      </c>
      <c r="NDD48" s="363"/>
      <c r="NDE48" s="369">
        <f t="shared" ref="NDE48" si="4796">NDC48*1.01</f>
        <v>3.536009633661459E+24</v>
      </c>
      <c r="NDF48" s="363"/>
      <c r="NDG48" s="369">
        <f t="shared" ref="NDG48" si="4797">NDE48*1.01</f>
        <v>3.5713697299980739E+24</v>
      </c>
      <c r="NDH48" s="363"/>
      <c r="NDI48" s="369">
        <f t="shared" ref="NDI48" si="4798">NDG48*1.01</f>
        <v>3.6070834272980547E+24</v>
      </c>
      <c r="NDJ48" s="363"/>
      <c r="NDK48" s="369">
        <f t="shared" ref="NDK48" si="4799">NDI48*1.01</f>
        <v>3.6431542615710352E+24</v>
      </c>
      <c r="NDL48" s="363"/>
      <c r="NDM48" s="369">
        <f t="shared" ref="NDM48" si="4800">NDK48*1.01</f>
        <v>3.6795858041867457E+24</v>
      </c>
      <c r="NDN48" s="363"/>
      <c r="NDO48" s="369">
        <f t="shared" ref="NDO48" si="4801">NDM48*1.01</f>
        <v>3.716381662228613E+24</v>
      </c>
      <c r="NDP48" s="363"/>
      <c r="NDQ48" s="369">
        <f t="shared" ref="NDQ48" si="4802">NDO48*1.01</f>
        <v>3.7535454788508991E+24</v>
      </c>
      <c r="NDR48" s="363"/>
      <c r="NDS48" s="369">
        <f t="shared" ref="NDS48" si="4803">NDQ48*1.01</f>
        <v>3.791080933639408E+24</v>
      </c>
      <c r="NDT48" s="363"/>
      <c r="NDU48" s="369">
        <f t="shared" ref="NDU48" si="4804">NDS48*1.01</f>
        <v>3.828991742975802E+24</v>
      </c>
      <c r="NDV48" s="363"/>
      <c r="NDW48" s="369">
        <f t="shared" ref="NDW48" si="4805">NDU48*1.01</f>
        <v>3.8672816604055602E+24</v>
      </c>
      <c r="NDX48" s="363"/>
      <c r="NDY48" s="369">
        <f t="shared" ref="NDY48" si="4806">NDW48*1.01</f>
        <v>3.905954477009616E+24</v>
      </c>
      <c r="NDZ48" s="363"/>
      <c r="NEA48" s="369">
        <f t="shared" ref="NEA48" si="4807">NDY48*1.01</f>
        <v>3.9450140217797122E+24</v>
      </c>
      <c r="NEB48" s="363"/>
      <c r="NEC48" s="369">
        <f t="shared" ref="NEC48" si="4808">NEA48*1.01</f>
        <v>3.9844641619975094E+24</v>
      </c>
      <c r="NED48" s="363"/>
      <c r="NEE48" s="369">
        <f t="shared" ref="NEE48" si="4809">NEC48*1.01</f>
        <v>4.0243088036174847E+24</v>
      </c>
      <c r="NEF48" s="363"/>
      <c r="NEG48" s="369">
        <f t="shared" ref="NEG48" si="4810">NEE48*1.01</f>
        <v>4.0645518916536599E+24</v>
      </c>
      <c r="NEH48" s="363"/>
      <c r="NEI48" s="369">
        <f t="shared" ref="NEI48" si="4811">NEG48*1.01</f>
        <v>4.1051974105701965E+24</v>
      </c>
      <c r="NEJ48" s="363"/>
      <c r="NEK48" s="369">
        <f t="shared" ref="NEK48" si="4812">NEI48*1.01</f>
        <v>4.1462493846758986E+24</v>
      </c>
      <c r="NEL48" s="363"/>
      <c r="NEM48" s="369">
        <f t="shared" ref="NEM48" si="4813">NEK48*1.01</f>
        <v>4.1877118785226576E+24</v>
      </c>
      <c r="NEN48" s="363"/>
      <c r="NEO48" s="369">
        <f t="shared" ref="NEO48" si="4814">NEM48*1.01</f>
        <v>4.2295889973078843E+24</v>
      </c>
      <c r="NEP48" s="363"/>
      <c r="NEQ48" s="369">
        <f t="shared" ref="NEQ48" si="4815">NEO48*1.01</f>
        <v>4.2718848872809633E+24</v>
      </c>
      <c r="NER48" s="363"/>
      <c r="NES48" s="369">
        <f t="shared" ref="NES48" si="4816">NEQ48*1.01</f>
        <v>4.3146037361537729E+24</v>
      </c>
      <c r="NET48" s="363"/>
      <c r="NEU48" s="369">
        <f t="shared" ref="NEU48" si="4817">NES48*1.01</f>
        <v>4.3577497735153106E+24</v>
      </c>
      <c r="NEV48" s="363"/>
      <c r="NEW48" s="369">
        <f t="shared" ref="NEW48" si="4818">NEU48*1.01</f>
        <v>4.4013272712504638E+24</v>
      </c>
      <c r="NEX48" s="363"/>
      <c r="NEY48" s="369">
        <f t="shared" ref="NEY48" si="4819">NEW48*1.01</f>
        <v>4.4453405439629684E+24</v>
      </c>
      <c r="NEZ48" s="363"/>
      <c r="NFA48" s="369">
        <f t="shared" ref="NFA48" si="4820">NEY48*1.01</f>
        <v>4.4897939494025979E+24</v>
      </c>
      <c r="NFB48" s="363"/>
      <c r="NFC48" s="369">
        <f t="shared" ref="NFC48" si="4821">NFA48*1.01</f>
        <v>4.5346918888966242E+24</v>
      </c>
      <c r="NFD48" s="363"/>
      <c r="NFE48" s="369">
        <f t="shared" ref="NFE48" si="4822">NFC48*1.01</f>
        <v>4.5800388077855906E+24</v>
      </c>
      <c r="NFF48" s="363"/>
      <c r="NFG48" s="369">
        <f t="shared" ref="NFG48" si="4823">NFE48*1.01</f>
        <v>4.6258391958634467E+24</v>
      </c>
      <c r="NFH48" s="363"/>
      <c r="NFI48" s="369">
        <f t="shared" ref="NFI48" si="4824">NFG48*1.01</f>
        <v>4.6720975878220813E+24</v>
      </c>
      <c r="NFJ48" s="363"/>
      <c r="NFK48" s="369">
        <f t="shared" ref="NFK48" si="4825">NFI48*1.01</f>
        <v>4.7188185637003024E+24</v>
      </c>
      <c r="NFL48" s="363"/>
      <c r="NFM48" s="369">
        <f t="shared" ref="NFM48" si="4826">NFK48*1.01</f>
        <v>4.7660067493373056E+24</v>
      </c>
      <c r="NFN48" s="363"/>
      <c r="NFO48" s="369">
        <f t="shared" ref="NFO48" si="4827">NFM48*1.01</f>
        <v>4.8136668168306785E+24</v>
      </c>
      <c r="NFP48" s="363"/>
      <c r="NFQ48" s="369">
        <f t="shared" ref="NFQ48" si="4828">NFO48*1.01</f>
        <v>4.8618034849989853E+24</v>
      </c>
      <c r="NFR48" s="363"/>
      <c r="NFS48" s="369">
        <f t="shared" ref="NFS48" si="4829">NFQ48*1.01</f>
        <v>4.9104215198489756E+24</v>
      </c>
      <c r="NFT48" s="363"/>
      <c r="NFU48" s="369">
        <f t="shared" ref="NFU48" si="4830">NFS48*1.01</f>
        <v>4.9595257350474654E+24</v>
      </c>
      <c r="NFV48" s="363"/>
      <c r="NFW48" s="369">
        <f t="shared" ref="NFW48" si="4831">NFU48*1.01</f>
        <v>5.0091209923979397E+24</v>
      </c>
      <c r="NFX48" s="363"/>
      <c r="NFY48" s="369">
        <f t="shared" ref="NFY48" si="4832">NFW48*1.01</f>
        <v>5.0592122023219192E+24</v>
      </c>
      <c r="NFZ48" s="363"/>
      <c r="NGA48" s="369">
        <f t="shared" ref="NGA48" si="4833">NFY48*1.01</f>
        <v>5.1098043243451385E+24</v>
      </c>
      <c r="NGB48" s="363"/>
      <c r="NGC48" s="369">
        <f t="shared" ref="NGC48" si="4834">NGA48*1.01</f>
        <v>5.1609023675885896E+24</v>
      </c>
      <c r="NGD48" s="363"/>
      <c r="NGE48" s="369">
        <f t="shared" ref="NGE48" si="4835">NGC48*1.01</f>
        <v>5.2125113912644753E+24</v>
      </c>
      <c r="NGF48" s="363"/>
      <c r="NGG48" s="369">
        <f t="shared" ref="NGG48" si="4836">NGE48*1.01</f>
        <v>5.2646365051771196E+24</v>
      </c>
      <c r="NGH48" s="363"/>
      <c r="NGI48" s="369">
        <f t="shared" ref="NGI48" si="4837">NGG48*1.01</f>
        <v>5.3172828702288909E+24</v>
      </c>
      <c r="NGJ48" s="363"/>
      <c r="NGK48" s="369">
        <f t="shared" ref="NGK48" si="4838">NGI48*1.01</f>
        <v>5.3704556989311803E+24</v>
      </c>
      <c r="NGL48" s="363"/>
      <c r="NGM48" s="369">
        <f t="shared" ref="NGM48" si="4839">NGK48*1.01</f>
        <v>5.4241602559204926E+24</v>
      </c>
      <c r="NGN48" s="363"/>
      <c r="NGO48" s="369">
        <f t="shared" ref="NGO48" si="4840">NGM48*1.01</f>
        <v>5.4784018584796972E+24</v>
      </c>
      <c r="NGP48" s="363"/>
      <c r="NGQ48" s="369">
        <f t="shared" ref="NGQ48" si="4841">NGO48*1.01</f>
        <v>5.5331858770644938E+24</v>
      </c>
      <c r="NGR48" s="363"/>
      <c r="NGS48" s="369">
        <f t="shared" ref="NGS48" si="4842">NGQ48*1.01</f>
        <v>5.5885177358351387E+24</v>
      </c>
      <c r="NGT48" s="363"/>
      <c r="NGU48" s="369">
        <f t="shared" ref="NGU48" si="4843">NGS48*1.01</f>
        <v>5.6444029131934907E+24</v>
      </c>
      <c r="NGV48" s="363"/>
      <c r="NGW48" s="369">
        <f t="shared" ref="NGW48" si="4844">NGU48*1.01</f>
        <v>5.7008469423254259E+24</v>
      </c>
      <c r="NGX48" s="363"/>
      <c r="NGY48" s="369">
        <f t="shared" ref="NGY48" si="4845">NGW48*1.01</f>
        <v>5.7578554117486802E+24</v>
      </c>
      <c r="NGZ48" s="363"/>
      <c r="NHA48" s="369">
        <f t="shared" ref="NHA48" si="4846">NGY48*1.01</f>
        <v>5.8154339658661676E+24</v>
      </c>
      <c r="NHB48" s="363"/>
      <c r="NHC48" s="369">
        <f t="shared" ref="NHC48" si="4847">NHA48*1.01</f>
        <v>5.8735883055248295E+24</v>
      </c>
      <c r="NHD48" s="363"/>
      <c r="NHE48" s="369">
        <f t="shared" ref="NHE48" si="4848">NHC48*1.01</f>
        <v>5.9323241885800783E+24</v>
      </c>
      <c r="NHF48" s="363"/>
      <c r="NHG48" s="369">
        <f t="shared" ref="NHG48" si="4849">NHE48*1.01</f>
        <v>5.9916474304658793E+24</v>
      </c>
      <c r="NHH48" s="363"/>
      <c r="NHI48" s="369">
        <f t="shared" ref="NHI48" si="4850">NHG48*1.01</f>
        <v>6.0515639047705381E+24</v>
      </c>
      <c r="NHJ48" s="363"/>
      <c r="NHK48" s="369">
        <f t="shared" ref="NHK48" si="4851">NHI48*1.01</f>
        <v>6.1120795438182435E+24</v>
      </c>
      <c r="NHL48" s="363"/>
      <c r="NHM48" s="369">
        <f t="shared" ref="NHM48" si="4852">NHK48*1.01</f>
        <v>6.1732003392564259E+24</v>
      </c>
      <c r="NHN48" s="363"/>
      <c r="NHO48" s="369">
        <f t="shared" ref="NHO48" si="4853">NHM48*1.01</f>
        <v>6.2349323426489897E+24</v>
      </c>
      <c r="NHP48" s="363"/>
      <c r="NHQ48" s="369">
        <f t="shared" ref="NHQ48" si="4854">NHO48*1.01</f>
        <v>6.2972816660754799E+24</v>
      </c>
      <c r="NHR48" s="363"/>
      <c r="NHS48" s="369">
        <f t="shared" ref="NHS48" si="4855">NHQ48*1.01</f>
        <v>6.3602544827362351E+24</v>
      </c>
      <c r="NHT48" s="363"/>
      <c r="NHU48" s="369">
        <f t="shared" ref="NHU48" si="4856">NHS48*1.01</f>
        <v>6.423857027563598E+24</v>
      </c>
      <c r="NHV48" s="363"/>
      <c r="NHW48" s="369">
        <f t="shared" ref="NHW48" si="4857">NHU48*1.01</f>
        <v>6.4880955978392343E+24</v>
      </c>
      <c r="NHX48" s="363"/>
      <c r="NHY48" s="369">
        <f t="shared" ref="NHY48" si="4858">NHW48*1.01</f>
        <v>6.5529765538176268E+24</v>
      </c>
      <c r="NHZ48" s="363"/>
      <c r="NIA48" s="369">
        <f t="shared" ref="NIA48" si="4859">NHY48*1.01</f>
        <v>6.6185063193558031E+24</v>
      </c>
      <c r="NIB48" s="363"/>
      <c r="NIC48" s="369">
        <f t="shared" ref="NIC48" si="4860">NIA48*1.01</f>
        <v>6.6846913825493615E+24</v>
      </c>
      <c r="NID48" s="363"/>
      <c r="NIE48" s="369">
        <f t="shared" ref="NIE48" si="4861">NIC48*1.01</f>
        <v>6.7515382963748554E+24</v>
      </c>
      <c r="NIF48" s="363"/>
      <c r="NIG48" s="369">
        <f t="shared" ref="NIG48" si="4862">NIE48*1.01</f>
        <v>6.8190536793386036E+24</v>
      </c>
      <c r="NIH48" s="363"/>
      <c r="NII48" s="369">
        <f t="shared" ref="NII48" si="4863">NIG48*1.01</f>
        <v>6.8872442161319899E+24</v>
      </c>
      <c r="NIJ48" s="363"/>
      <c r="NIK48" s="369">
        <f t="shared" ref="NIK48" si="4864">NII48*1.01</f>
        <v>6.9561166582933097E+24</v>
      </c>
      <c r="NIL48" s="363"/>
      <c r="NIM48" s="369">
        <f t="shared" ref="NIM48" si="4865">NIK48*1.01</f>
        <v>7.0256778248762423E+24</v>
      </c>
      <c r="NIN48" s="363"/>
      <c r="NIO48" s="369">
        <f t="shared" ref="NIO48" si="4866">NIM48*1.01</f>
        <v>7.0959346031250046E+24</v>
      </c>
      <c r="NIP48" s="363"/>
      <c r="NIQ48" s="369">
        <f t="shared" ref="NIQ48" si="4867">NIO48*1.01</f>
        <v>7.1668939491562542E+24</v>
      </c>
      <c r="NIR48" s="363"/>
      <c r="NIS48" s="369">
        <f t="shared" ref="NIS48" si="4868">NIQ48*1.01</f>
        <v>7.2385628886478167E+24</v>
      </c>
      <c r="NIT48" s="363"/>
      <c r="NIU48" s="369">
        <f t="shared" ref="NIU48" si="4869">NIS48*1.01</f>
        <v>7.3109485175342945E+24</v>
      </c>
      <c r="NIV48" s="363"/>
      <c r="NIW48" s="369">
        <f t="shared" ref="NIW48" si="4870">NIU48*1.01</f>
        <v>7.3840580027096379E+24</v>
      </c>
      <c r="NIX48" s="363"/>
      <c r="NIY48" s="369">
        <f t="shared" ref="NIY48" si="4871">NIW48*1.01</f>
        <v>7.4578985827367346E+24</v>
      </c>
      <c r="NIZ48" s="363"/>
      <c r="NJA48" s="369">
        <f t="shared" ref="NJA48" si="4872">NIY48*1.01</f>
        <v>7.5324775685641019E+24</v>
      </c>
      <c r="NJB48" s="363"/>
      <c r="NJC48" s="369">
        <f t="shared" ref="NJC48" si="4873">NJA48*1.01</f>
        <v>7.6078023442497434E+24</v>
      </c>
      <c r="NJD48" s="363"/>
      <c r="NJE48" s="369">
        <f t="shared" ref="NJE48" si="4874">NJC48*1.01</f>
        <v>7.6838803676922414E+24</v>
      </c>
      <c r="NJF48" s="363"/>
      <c r="NJG48" s="369">
        <f t="shared" ref="NJG48" si="4875">NJE48*1.01</f>
        <v>7.7607191713691642E+24</v>
      </c>
      <c r="NJH48" s="363"/>
      <c r="NJI48" s="369">
        <f t="shared" ref="NJI48" si="4876">NJG48*1.01</f>
        <v>7.8383263630828555E+24</v>
      </c>
      <c r="NJJ48" s="363"/>
      <c r="NJK48" s="369">
        <f t="shared" ref="NJK48" si="4877">NJI48*1.01</f>
        <v>7.916709626713684E+24</v>
      </c>
      <c r="NJL48" s="363"/>
      <c r="NJM48" s="369">
        <f t="shared" ref="NJM48" si="4878">NJK48*1.01</f>
        <v>7.9958767229808205E+24</v>
      </c>
      <c r="NJN48" s="363"/>
      <c r="NJO48" s="369">
        <f t="shared" ref="NJO48" si="4879">NJM48*1.01</f>
        <v>8.075835490210629E+24</v>
      </c>
      <c r="NJP48" s="363"/>
      <c r="NJQ48" s="369">
        <f t="shared" ref="NJQ48" si="4880">NJO48*1.01</f>
        <v>8.1565938451127351E+24</v>
      </c>
      <c r="NJR48" s="363"/>
      <c r="NJS48" s="369">
        <f t="shared" ref="NJS48" si="4881">NJQ48*1.01</f>
        <v>8.2381597835638629E+24</v>
      </c>
      <c r="NJT48" s="363"/>
      <c r="NJU48" s="369">
        <f t="shared" ref="NJU48" si="4882">NJS48*1.01</f>
        <v>8.3205413813995016E+24</v>
      </c>
      <c r="NJV48" s="363"/>
      <c r="NJW48" s="369">
        <f t="shared" ref="NJW48" si="4883">NJU48*1.01</f>
        <v>8.4037467952134965E+24</v>
      </c>
      <c r="NJX48" s="363"/>
      <c r="NJY48" s="369">
        <f t="shared" ref="NJY48" si="4884">NJW48*1.01</f>
        <v>8.4877842631656313E+24</v>
      </c>
      <c r="NJZ48" s="363"/>
      <c r="NKA48" s="369">
        <f t="shared" ref="NKA48" si="4885">NJY48*1.01</f>
        <v>8.5726621057972881E+24</v>
      </c>
      <c r="NKB48" s="363"/>
      <c r="NKC48" s="369">
        <f t="shared" ref="NKC48" si="4886">NKA48*1.01</f>
        <v>8.6583887268552612E+24</v>
      </c>
      <c r="NKD48" s="363"/>
      <c r="NKE48" s="369">
        <f t="shared" ref="NKE48" si="4887">NKC48*1.01</f>
        <v>8.744972614123814E+24</v>
      </c>
      <c r="NKF48" s="363"/>
      <c r="NKG48" s="369">
        <f t="shared" ref="NKG48" si="4888">NKE48*1.01</f>
        <v>8.8324223402650517E+24</v>
      </c>
      <c r="NKH48" s="363"/>
      <c r="NKI48" s="369">
        <f t="shared" ref="NKI48" si="4889">NKG48*1.01</f>
        <v>8.920746563667702E+24</v>
      </c>
      <c r="NKJ48" s="363"/>
      <c r="NKK48" s="369">
        <f t="shared" ref="NKK48" si="4890">NKI48*1.01</f>
        <v>9.0099540293043792E+24</v>
      </c>
      <c r="NKL48" s="363"/>
      <c r="NKM48" s="369">
        <f t="shared" ref="NKM48" si="4891">NKK48*1.01</f>
        <v>9.1000535695974234E+24</v>
      </c>
      <c r="NKN48" s="363"/>
      <c r="NKO48" s="369">
        <f t="shared" ref="NKO48" si="4892">NKM48*1.01</f>
        <v>9.1910541052933982E+24</v>
      </c>
      <c r="NKP48" s="363"/>
      <c r="NKQ48" s="369">
        <f t="shared" ref="NKQ48" si="4893">NKO48*1.01</f>
        <v>9.2829646463463321E+24</v>
      </c>
      <c r="NKR48" s="363"/>
      <c r="NKS48" s="369">
        <f t="shared" ref="NKS48" si="4894">NKQ48*1.01</f>
        <v>9.3757942928097951E+24</v>
      </c>
      <c r="NKT48" s="363"/>
      <c r="NKU48" s="369">
        <f t="shared" ref="NKU48" si="4895">NKS48*1.01</f>
        <v>9.4695522357378927E+24</v>
      </c>
      <c r="NKV48" s="363"/>
      <c r="NKW48" s="369">
        <f t="shared" ref="NKW48" si="4896">NKU48*1.01</f>
        <v>9.5642477580952719E+24</v>
      </c>
      <c r="NKX48" s="363"/>
      <c r="NKY48" s="369">
        <f t="shared" ref="NKY48" si="4897">NKW48*1.01</f>
        <v>9.6598902356762246E+24</v>
      </c>
      <c r="NKZ48" s="363"/>
      <c r="NLA48" s="369">
        <f t="shared" ref="NLA48" si="4898">NKY48*1.01</f>
        <v>9.7564891380329868E+24</v>
      </c>
      <c r="NLB48" s="363"/>
      <c r="NLC48" s="369">
        <f t="shared" ref="NLC48" si="4899">NLA48*1.01</f>
        <v>9.8540540294133163E+24</v>
      </c>
      <c r="NLD48" s="363"/>
      <c r="NLE48" s="369">
        <f t="shared" ref="NLE48" si="4900">NLC48*1.01</f>
        <v>9.952594569707449E+24</v>
      </c>
      <c r="NLF48" s="363"/>
      <c r="NLG48" s="369">
        <f t="shared" ref="NLG48" si="4901">NLE48*1.01</f>
        <v>1.0052120515404524E+25</v>
      </c>
      <c r="NLH48" s="363"/>
      <c r="NLI48" s="369">
        <f t="shared" ref="NLI48" si="4902">NLG48*1.01</f>
        <v>1.0152641720558569E+25</v>
      </c>
      <c r="NLJ48" s="363"/>
      <c r="NLK48" s="369">
        <f t="shared" ref="NLK48" si="4903">NLI48*1.01</f>
        <v>1.0254168137764155E+25</v>
      </c>
      <c r="NLL48" s="363"/>
      <c r="NLM48" s="369">
        <f t="shared" ref="NLM48" si="4904">NLK48*1.01</f>
        <v>1.0356709819141798E+25</v>
      </c>
      <c r="NLN48" s="363"/>
      <c r="NLO48" s="369">
        <f t="shared" ref="NLO48" si="4905">NLM48*1.01</f>
        <v>1.0460276917333216E+25</v>
      </c>
      <c r="NLP48" s="363"/>
      <c r="NLQ48" s="369">
        <f t="shared" ref="NLQ48" si="4906">NLO48*1.01</f>
        <v>1.0564879686506548E+25</v>
      </c>
      <c r="NLR48" s="363"/>
      <c r="NLS48" s="369">
        <f t="shared" ref="NLS48" si="4907">NLQ48*1.01</f>
        <v>1.0670528483371613E+25</v>
      </c>
      <c r="NLT48" s="363"/>
      <c r="NLU48" s="369">
        <f t="shared" ref="NLU48" si="4908">NLS48*1.01</f>
        <v>1.0777233768205329E+25</v>
      </c>
      <c r="NLV48" s="363"/>
      <c r="NLW48" s="369">
        <f t="shared" ref="NLW48" si="4909">NLU48*1.01</f>
        <v>1.0885006105887381E+25</v>
      </c>
      <c r="NLX48" s="363"/>
      <c r="NLY48" s="369">
        <f t="shared" ref="NLY48" si="4910">NLW48*1.01</f>
        <v>1.0993856166946255E+25</v>
      </c>
      <c r="NLZ48" s="363"/>
      <c r="NMA48" s="369">
        <f t="shared" ref="NMA48" si="4911">NLY48*1.01</f>
        <v>1.1103794728615717E+25</v>
      </c>
      <c r="NMB48" s="363"/>
      <c r="NMC48" s="369">
        <f t="shared" ref="NMC48" si="4912">NMA48*1.01</f>
        <v>1.1214832675901874E+25</v>
      </c>
      <c r="NMD48" s="363"/>
      <c r="NME48" s="369">
        <f t="shared" ref="NME48" si="4913">NMC48*1.01</f>
        <v>1.1326981002660894E+25</v>
      </c>
      <c r="NMF48" s="363"/>
      <c r="NMG48" s="369">
        <f t="shared" ref="NMG48" si="4914">NME48*1.01</f>
        <v>1.1440250812687503E+25</v>
      </c>
      <c r="NMH48" s="363"/>
      <c r="NMI48" s="369">
        <f t="shared" ref="NMI48" si="4915">NMG48*1.01</f>
        <v>1.1554653320814379E+25</v>
      </c>
      <c r="NMJ48" s="363"/>
      <c r="NMK48" s="369">
        <f t="shared" ref="NMK48" si="4916">NMI48*1.01</f>
        <v>1.1670199854022523E+25</v>
      </c>
      <c r="NML48" s="363"/>
      <c r="NMM48" s="369">
        <f t="shared" ref="NMM48" si="4917">NMK48*1.01</f>
        <v>1.1786901852562748E+25</v>
      </c>
      <c r="NMN48" s="363"/>
      <c r="NMO48" s="369">
        <f t="shared" ref="NMO48" si="4918">NMM48*1.01</f>
        <v>1.1904770871088377E+25</v>
      </c>
      <c r="NMP48" s="363"/>
      <c r="NMQ48" s="369">
        <f t="shared" ref="NMQ48" si="4919">NMO48*1.01</f>
        <v>1.2023818579799261E+25</v>
      </c>
      <c r="NMR48" s="363"/>
      <c r="NMS48" s="369">
        <f t="shared" ref="NMS48" si="4920">NMQ48*1.01</f>
        <v>1.2144056765597253E+25</v>
      </c>
      <c r="NMT48" s="363"/>
      <c r="NMU48" s="369">
        <f t="shared" ref="NMU48" si="4921">NMS48*1.01</f>
        <v>1.2265497333253226E+25</v>
      </c>
      <c r="NMV48" s="363"/>
      <c r="NMW48" s="369">
        <f t="shared" ref="NMW48" si="4922">NMU48*1.01</f>
        <v>1.2388152306585757E+25</v>
      </c>
      <c r="NMX48" s="363"/>
      <c r="NMY48" s="369">
        <f t="shared" ref="NMY48" si="4923">NMW48*1.01</f>
        <v>1.2512033829651615E+25</v>
      </c>
      <c r="NMZ48" s="363"/>
      <c r="NNA48" s="369">
        <f t="shared" ref="NNA48" si="4924">NMY48*1.01</f>
        <v>1.2637154167948133E+25</v>
      </c>
      <c r="NNB48" s="363"/>
      <c r="NNC48" s="369">
        <f t="shared" ref="NNC48" si="4925">NNA48*1.01</f>
        <v>1.2763525709627614E+25</v>
      </c>
      <c r="NND48" s="363"/>
      <c r="NNE48" s="369">
        <f t="shared" ref="NNE48" si="4926">NNC48*1.01</f>
        <v>1.289116096672389E+25</v>
      </c>
      <c r="NNF48" s="363"/>
      <c r="NNG48" s="369">
        <f t="shared" ref="NNG48" si="4927">NNE48*1.01</f>
        <v>1.3020072576391128E+25</v>
      </c>
      <c r="NNH48" s="363"/>
      <c r="NNI48" s="369">
        <f t="shared" ref="NNI48" si="4928">NNG48*1.01</f>
        <v>1.315027330215504E+25</v>
      </c>
      <c r="NNJ48" s="363"/>
      <c r="NNK48" s="369">
        <f t="shared" ref="NNK48" si="4929">NNI48*1.01</f>
        <v>1.328177603517659E+25</v>
      </c>
      <c r="NNL48" s="363"/>
      <c r="NNM48" s="369">
        <f t="shared" ref="NNM48" si="4930">NNK48*1.01</f>
        <v>1.3414593795528355E+25</v>
      </c>
      <c r="NNN48" s="363"/>
      <c r="NNO48" s="369">
        <f t="shared" ref="NNO48" si="4931">NNM48*1.01</f>
        <v>1.354873973348364E+25</v>
      </c>
      <c r="NNP48" s="363"/>
      <c r="NNQ48" s="369">
        <f t="shared" ref="NNQ48" si="4932">NNO48*1.01</f>
        <v>1.3684227130818476E+25</v>
      </c>
      <c r="NNR48" s="363"/>
      <c r="NNS48" s="369">
        <f t="shared" ref="NNS48" si="4933">NNQ48*1.01</f>
        <v>1.3821069402126661E+25</v>
      </c>
      <c r="NNT48" s="363"/>
      <c r="NNU48" s="369">
        <f t="shared" ref="NNU48" si="4934">NNS48*1.01</f>
        <v>1.3959280096147927E+25</v>
      </c>
      <c r="NNV48" s="363"/>
      <c r="NNW48" s="369">
        <f t="shared" ref="NNW48" si="4935">NNU48*1.01</f>
        <v>1.4098872897109408E+25</v>
      </c>
      <c r="NNX48" s="363"/>
      <c r="NNY48" s="369">
        <f t="shared" ref="NNY48" si="4936">NNW48*1.01</f>
        <v>1.4239861626080502E+25</v>
      </c>
      <c r="NNZ48" s="363"/>
      <c r="NOA48" s="369">
        <f t="shared" ref="NOA48" si="4937">NNY48*1.01</f>
        <v>1.4382260242341307E+25</v>
      </c>
      <c r="NOB48" s="363"/>
      <c r="NOC48" s="369">
        <f t="shared" ref="NOC48" si="4938">NOA48*1.01</f>
        <v>1.4526082844764721E+25</v>
      </c>
      <c r="NOD48" s="363"/>
      <c r="NOE48" s="369">
        <f t="shared" ref="NOE48" si="4939">NOC48*1.01</f>
        <v>1.4671343673212368E+25</v>
      </c>
      <c r="NOF48" s="363"/>
      <c r="NOG48" s="369">
        <f t="shared" ref="NOG48" si="4940">NOE48*1.01</f>
        <v>1.4818057109944491E+25</v>
      </c>
      <c r="NOH48" s="363"/>
      <c r="NOI48" s="369">
        <f t="shared" ref="NOI48" si="4941">NOG48*1.01</f>
        <v>1.4966237681043937E+25</v>
      </c>
      <c r="NOJ48" s="363"/>
      <c r="NOK48" s="369">
        <f t="shared" ref="NOK48" si="4942">NOI48*1.01</f>
        <v>1.5115900057854376E+25</v>
      </c>
      <c r="NOL48" s="363"/>
      <c r="NOM48" s="369">
        <f t="shared" ref="NOM48" si="4943">NOK48*1.01</f>
        <v>1.526705905843292E+25</v>
      </c>
      <c r="NON48" s="363"/>
      <c r="NOO48" s="369">
        <f t="shared" ref="NOO48" si="4944">NOM48*1.01</f>
        <v>1.541972964901725E+25</v>
      </c>
      <c r="NOP48" s="363"/>
      <c r="NOQ48" s="369">
        <f t="shared" ref="NOQ48" si="4945">NOO48*1.01</f>
        <v>1.5573926945507423E+25</v>
      </c>
      <c r="NOR48" s="363"/>
      <c r="NOS48" s="369">
        <f t="shared" ref="NOS48" si="4946">NOQ48*1.01</f>
        <v>1.5729666214962497E+25</v>
      </c>
      <c r="NOT48" s="363"/>
      <c r="NOU48" s="369">
        <f t="shared" ref="NOU48" si="4947">NOS48*1.01</f>
        <v>1.5886962877112123E+25</v>
      </c>
      <c r="NOV48" s="363"/>
      <c r="NOW48" s="369">
        <f t="shared" ref="NOW48" si="4948">NOU48*1.01</f>
        <v>1.6045832505883244E+25</v>
      </c>
      <c r="NOX48" s="363"/>
      <c r="NOY48" s="369">
        <f t="shared" ref="NOY48" si="4949">NOW48*1.01</f>
        <v>1.6206290830942077E+25</v>
      </c>
      <c r="NOZ48" s="363"/>
      <c r="NPA48" s="369">
        <f t="shared" ref="NPA48" si="4950">NOY48*1.01</f>
        <v>1.6368353739251498E+25</v>
      </c>
      <c r="NPB48" s="363"/>
      <c r="NPC48" s="369">
        <f t="shared" ref="NPC48" si="4951">NPA48*1.01</f>
        <v>1.6532037276644013E+25</v>
      </c>
      <c r="NPD48" s="363"/>
      <c r="NPE48" s="369">
        <f t="shared" ref="NPE48" si="4952">NPC48*1.01</f>
        <v>1.6697357649410453E+25</v>
      </c>
      <c r="NPF48" s="363"/>
      <c r="NPG48" s="369">
        <f t="shared" ref="NPG48" si="4953">NPE48*1.01</f>
        <v>1.6864331225904558E+25</v>
      </c>
      <c r="NPH48" s="363"/>
      <c r="NPI48" s="369">
        <f t="shared" ref="NPI48" si="4954">NPG48*1.01</f>
        <v>1.7032974538163603E+25</v>
      </c>
      <c r="NPJ48" s="363"/>
      <c r="NPK48" s="369">
        <f t="shared" ref="NPK48" si="4955">NPI48*1.01</f>
        <v>1.7203304283545239E+25</v>
      </c>
      <c r="NPL48" s="363"/>
      <c r="NPM48" s="369">
        <f t="shared" ref="NPM48" si="4956">NPK48*1.01</f>
        <v>1.7375337326380691E+25</v>
      </c>
      <c r="NPN48" s="363"/>
      <c r="NPO48" s="369">
        <f t="shared" ref="NPO48" si="4957">NPM48*1.01</f>
        <v>1.7549090699644499E+25</v>
      </c>
      <c r="NPP48" s="363"/>
      <c r="NPQ48" s="369">
        <f t="shared" ref="NPQ48" si="4958">NPO48*1.01</f>
        <v>1.7724581606640943E+25</v>
      </c>
      <c r="NPR48" s="363"/>
      <c r="NPS48" s="369">
        <f t="shared" ref="NPS48" si="4959">NPQ48*1.01</f>
        <v>1.7901827422707353E+25</v>
      </c>
      <c r="NPT48" s="363"/>
      <c r="NPU48" s="369">
        <f t="shared" ref="NPU48" si="4960">NPS48*1.01</f>
        <v>1.8080845696934426E+25</v>
      </c>
      <c r="NPV48" s="363"/>
      <c r="NPW48" s="369">
        <f t="shared" ref="NPW48" si="4961">NPU48*1.01</f>
        <v>1.8261654153903771E+25</v>
      </c>
      <c r="NPX48" s="363"/>
      <c r="NPY48" s="369">
        <f t="shared" ref="NPY48" si="4962">NPW48*1.01</f>
        <v>1.844427069544281E+25</v>
      </c>
      <c r="NPZ48" s="363"/>
      <c r="NQA48" s="369">
        <f t="shared" ref="NQA48" si="4963">NPY48*1.01</f>
        <v>1.8628713402397238E+25</v>
      </c>
      <c r="NQB48" s="363"/>
      <c r="NQC48" s="369">
        <f t="shared" ref="NQC48" si="4964">NQA48*1.01</f>
        <v>1.8815000536421209E+25</v>
      </c>
      <c r="NQD48" s="363"/>
      <c r="NQE48" s="369">
        <f t="shared" ref="NQE48" si="4965">NQC48*1.01</f>
        <v>1.9003150541785421E+25</v>
      </c>
      <c r="NQF48" s="363"/>
      <c r="NQG48" s="369">
        <f t="shared" ref="NQG48" si="4966">NQE48*1.01</f>
        <v>1.9193182047203276E+25</v>
      </c>
      <c r="NQH48" s="363"/>
      <c r="NQI48" s="369">
        <f t="shared" ref="NQI48" si="4967">NQG48*1.01</f>
        <v>1.9385113867675308E+25</v>
      </c>
      <c r="NQJ48" s="363"/>
      <c r="NQK48" s="369">
        <f t="shared" ref="NQK48" si="4968">NQI48*1.01</f>
        <v>1.9578965006352061E+25</v>
      </c>
      <c r="NQL48" s="363"/>
      <c r="NQM48" s="369">
        <f t="shared" ref="NQM48" si="4969">NQK48*1.01</f>
        <v>1.977475465641558E+25</v>
      </c>
      <c r="NQN48" s="363"/>
      <c r="NQO48" s="369">
        <f t="shared" ref="NQO48" si="4970">NQM48*1.01</f>
        <v>1.9972502202979736E+25</v>
      </c>
      <c r="NQP48" s="363"/>
      <c r="NQQ48" s="369">
        <f t="shared" ref="NQQ48" si="4971">NQO48*1.01</f>
        <v>2.0172227225009533E+25</v>
      </c>
      <c r="NQR48" s="363"/>
      <c r="NQS48" s="369">
        <f t="shared" ref="NQS48" si="4972">NQQ48*1.01</f>
        <v>2.0373949497259629E+25</v>
      </c>
      <c r="NQT48" s="363"/>
      <c r="NQU48" s="369">
        <f t="shared" ref="NQU48" si="4973">NQS48*1.01</f>
        <v>2.0577688992232226E+25</v>
      </c>
      <c r="NQV48" s="363"/>
      <c r="NQW48" s="369">
        <f t="shared" ref="NQW48" si="4974">NQU48*1.01</f>
        <v>2.0783465882154549E+25</v>
      </c>
      <c r="NQX48" s="363"/>
      <c r="NQY48" s="369">
        <f t="shared" ref="NQY48" si="4975">NQW48*1.01</f>
        <v>2.0991300540976095E+25</v>
      </c>
      <c r="NQZ48" s="363"/>
      <c r="NRA48" s="369">
        <f t="shared" ref="NRA48" si="4976">NQY48*1.01</f>
        <v>2.1201213546385857E+25</v>
      </c>
      <c r="NRB48" s="363"/>
      <c r="NRC48" s="369">
        <f t="shared" ref="NRC48" si="4977">NRA48*1.01</f>
        <v>2.1413225681849717E+25</v>
      </c>
      <c r="NRD48" s="363"/>
      <c r="NRE48" s="369">
        <f t="shared" ref="NRE48" si="4978">NRC48*1.01</f>
        <v>2.1627357938668213E+25</v>
      </c>
      <c r="NRF48" s="363"/>
      <c r="NRG48" s="369">
        <f t="shared" ref="NRG48" si="4979">NRE48*1.01</f>
        <v>2.1843631518054897E+25</v>
      </c>
      <c r="NRH48" s="363"/>
      <c r="NRI48" s="369">
        <f t="shared" ref="NRI48" si="4980">NRG48*1.01</f>
        <v>2.2062067833235447E+25</v>
      </c>
      <c r="NRJ48" s="363"/>
      <c r="NRK48" s="369">
        <f t="shared" ref="NRK48" si="4981">NRI48*1.01</f>
        <v>2.22826885115678E+25</v>
      </c>
      <c r="NRL48" s="363"/>
      <c r="NRM48" s="369">
        <f t="shared" ref="NRM48" si="4982">NRK48*1.01</f>
        <v>2.2505515396683477E+25</v>
      </c>
      <c r="NRN48" s="363"/>
      <c r="NRO48" s="369">
        <f t="shared" ref="NRO48" si="4983">NRM48*1.01</f>
        <v>2.2730570550650312E+25</v>
      </c>
      <c r="NRP48" s="363"/>
      <c r="NRQ48" s="369">
        <f t="shared" ref="NRQ48" si="4984">NRO48*1.01</f>
        <v>2.2957876256156815E+25</v>
      </c>
      <c r="NRR48" s="363"/>
      <c r="NRS48" s="369">
        <f t="shared" ref="NRS48" si="4985">NRQ48*1.01</f>
        <v>2.3187455018718384E+25</v>
      </c>
      <c r="NRT48" s="363"/>
      <c r="NRU48" s="369">
        <f t="shared" ref="NRU48" si="4986">NRS48*1.01</f>
        <v>2.341932956890557E+25</v>
      </c>
      <c r="NRV48" s="363"/>
      <c r="NRW48" s="369">
        <f t="shared" ref="NRW48" si="4987">NRU48*1.01</f>
        <v>2.3653522864594626E+25</v>
      </c>
      <c r="NRX48" s="363"/>
      <c r="NRY48" s="369">
        <f t="shared" ref="NRY48" si="4988">NRW48*1.01</f>
        <v>2.3890058093240573E+25</v>
      </c>
      <c r="NRZ48" s="363"/>
      <c r="NSA48" s="369">
        <f t="shared" ref="NSA48" si="4989">NRY48*1.01</f>
        <v>2.4128958674172977E+25</v>
      </c>
      <c r="NSB48" s="363"/>
      <c r="NSC48" s="369">
        <f t="shared" ref="NSC48" si="4990">NSA48*1.01</f>
        <v>2.4370248260914706E+25</v>
      </c>
      <c r="NSD48" s="363"/>
      <c r="NSE48" s="369">
        <f t="shared" ref="NSE48" si="4991">NSC48*1.01</f>
        <v>2.4613950743523855E+25</v>
      </c>
      <c r="NSF48" s="363"/>
      <c r="NSG48" s="369">
        <f t="shared" ref="NSG48" si="4992">NSE48*1.01</f>
        <v>2.4860090250959093E+25</v>
      </c>
      <c r="NSH48" s="363"/>
      <c r="NSI48" s="369">
        <f t="shared" ref="NSI48" si="4993">NSG48*1.01</f>
        <v>2.5108691153468684E+25</v>
      </c>
      <c r="NSJ48" s="363"/>
      <c r="NSK48" s="369">
        <f t="shared" ref="NSK48" si="4994">NSI48*1.01</f>
        <v>2.535977806500337E+25</v>
      </c>
      <c r="NSL48" s="363"/>
      <c r="NSM48" s="369">
        <f t="shared" ref="NSM48" si="4995">NSK48*1.01</f>
        <v>2.5613375845653402E+25</v>
      </c>
      <c r="NSN48" s="363"/>
      <c r="NSO48" s="369">
        <f t="shared" ref="NSO48" si="4996">NSM48*1.01</f>
        <v>2.5869509604109938E+25</v>
      </c>
      <c r="NSP48" s="363"/>
      <c r="NSQ48" s="369">
        <f t="shared" ref="NSQ48" si="4997">NSO48*1.01</f>
        <v>2.6128204700151038E+25</v>
      </c>
      <c r="NSR48" s="363"/>
      <c r="NSS48" s="369">
        <f t="shared" ref="NSS48" si="4998">NSQ48*1.01</f>
        <v>2.6389486747152548E+25</v>
      </c>
      <c r="NST48" s="363"/>
      <c r="NSU48" s="369">
        <f t="shared" ref="NSU48" si="4999">NSS48*1.01</f>
        <v>2.6653381614624074E+25</v>
      </c>
      <c r="NSV48" s="363"/>
      <c r="NSW48" s="369">
        <f t="shared" ref="NSW48" si="5000">NSU48*1.01</f>
        <v>2.6919915430770313E+25</v>
      </c>
      <c r="NSX48" s="363"/>
      <c r="NSY48" s="369">
        <f t="shared" ref="NSY48" si="5001">NSW48*1.01</f>
        <v>2.7189114585078016E+25</v>
      </c>
      <c r="NSZ48" s="363"/>
      <c r="NTA48" s="369">
        <f t="shared" ref="NTA48" si="5002">NSY48*1.01</f>
        <v>2.7461005730928795E+25</v>
      </c>
      <c r="NTB48" s="363"/>
      <c r="NTC48" s="369">
        <f t="shared" ref="NTC48" si="5003">NTA48*1.01</f>
        <v>2.7735615788238085E+25</v>
      </c>
      <c r="NTD48" s="363"/>
      <c r="NTE48" s="369">
        <f t="shared" ref="NTE48" si="5004">NTC48*1.01</f>
        <v>2.8012971946120466E+25</v>
      </c>
      <c r="NTF48" s="363"/>
      <c r="NTG48" s="369">
        <f t="shared" ref="NTG48" si="5005">NTE48*1.01</f>
        <v>2.829310166558167E+25</v>
      </c>
      <c r="NTH48" s="363"/>
      <c r="NTI48" s="369">
        <f t="shared" ref="NTI48" si="5006">NTG48*1.01</f>
        <v>2.8576032682237488E+25</v>
      </c>
      <c r="NTJ48" s="363"/>
      <c r="NTK48" s="369">
        <f t="shared" ref="NTK48" si="5007">NTI48*1.01</f>
        <v>2.8861793009059865E+25</v>
      </c>
      <c r="NTL48" s="363"/>
      <c r="NTM48" s="369">
        <f t="shared" ref="NTM48" si="5008">NTK48*1.01</f>
        <v>2.9150410939150465E+25</v>
      </c>
      <c r="NTN48" s="363"/>
      <c r="NTO48" s="369">
        <f t="shared" ref="NTO48" si="5009">NTM48*1.01</f>
        <v>2.9441915048541969E+25</v>
      </c>
      <c r="NTP48" s="363"/>
      <c r="NTQ48" s="369">
        <f t="shared" ref="NTQ48" si="5010">NTO48*1.01</f>
        <v>2.973633419902739E+25</v>
      </c>
      <c r="NTR48" s="363"/>
      <c r="NTS48" s="369">
        <f t="shared" ref="NTS48" si="5011">NTQ48*1.01</f>
        <v>3.0033697541017663E+25</v>
      </c>
      <c r="NTT48" s="363"/>
      <c r="NTU48" s="369">
        <f t="shared" ref="NTU48" si="5012">NTS48*1.01</f>
        <v>3.033403451642784E+25</v>
      </c>
      <c r="NTV48" s="363"/>
      <c r="NTW48" s="369">
        <f t="shared" ref="NTW48" si="5013">NTU48*1.01</f>
        <v>3.0637374861592119E+25</v>
      </c>
      <c r="NTX48" s="363"/>
      <c r="NTY48" s="369">
        <f t="shared" ref="NTY48" si="5014">NTW48*1.01</f>
        <v>3.0943748610208041E+25</v>
      </c>
      <c r="NTZ48" s="363"/>
      <c r="NUA48" s="369">
        <f t="shared" ref="NUA48" si="5015">NTY48*1.01</f>
        <v>3.1253186096310123E+25</v>
      </c>
      <c r="NUB48" s="363"/>
      <c r="NUC48" s="369">
        <f t="shared" ref="NUC48" si="5016">NUA48*1.01</f>
        <v>3.1565717957273226E+25</v>
      </c>
      <c r="NUD48" s="363"/>
      <c r="NUE48" s="369">
        <f t="shared" ref="NUE48" si="5017">NUC48*1.01</f>
        <v>3.1881375136845957E+25</v>
      </c>
      <c r="NUF48" s="363"/>
      <c r="NUG48" s="369">
        <f t="shared" ref="NUG48" si="5018">NUE48*1.01</f>
        <v>3.2200188888214415E+25</v>
      </c>
      <c r="NUH48" s="363"/>
      <c r="NUI48" s="369">
        <f t="shared" ref="NUI48" si="5019">NUG48*1.01</f>
        <v>3.2522190777096558E+25</v>
      </c>
      <c r="NUJ48" s="363"/>
      <c r="NUK48" s="369">
        <f t="shared" ref="NUK48" si="5020">NUI48*1.01</f>
        <v>3.2847412684867522E+25</v>
      </c>
      <c r="NUL48" s="363"/>
      <c r="NUM48" s="369">
        <f t="shared" ref="NUM48" si="5021">NUK48*1.01</f>
        <v>3.3175886811716198E+25</v>
      </c>
      <c r="NUN48" s="363"/>
      <c r="NUO48" s="369">
        <f t="shared" ref="NUO48" si="5022">NUM48*1.01</f>
        <v>3.3507645679833359E+25</v>
      </c>
      <c r="NUP48" s="363"/>
      <c r="NUQ48" s="369">
        <f t="shared" ref="NUQ48" si="5023">NUO48*1.01</f>
        <v>3.3842722136631693E+25</v>
      </c>
      <c r="NUR48" s="363"/>
      <c r="NUS48" s="369">
        <f t="shared" ref="NUS48" si="5024">NUQ48*1.01</f>
        <v>3.4181149357998009E+25</v>
      </c>
      <c r="NUT48" s="363"/>
      <c r="NUU48" s="369">
        <f t="shared" ref="NUU48" si="5025">NUS48*1.01</f>
        <v>3.4522960851577988E+25</v>
      </c>
      <c r="NUV48" s="363"/>
      <c r="NUW48" s="369">
        <f t="shared" ref="NUW48" si="5026">NUU48*1.01</f>
        <v>3.486819046009377E+25</v>
      </c>
      <c r="NUX48" s="363"/>
      <c r="NUY48" s="369">
        <f t="shared" ref="NUY48" si="5027">NUW48*1.01</f>
        <v>3.521687236469471E+25</v>
      </c>
      <c r="NUZ48" s="363"/>
      <c r="NVA48" s="369">
        <f t="shared" ref="NVA48" si="5028">NUY48*1.01</f>
        <v>3.5569041088341659E+25</v>
      </c>
      <c r="NVB48" s="363"/>
      <c r="NVC48" s="369">
        <f t="shared" ref="NVC48" si="5029">NVA48*1.01</f>
        <v>3.5924731499225075E+25</v>
      </c>
      <c r="NVD48" s="363"/>
      <c r="NVE48" s="369">
        <f t="shared" ref="NVE48" si="5030">NVC48*1.01</f>
        <v>3.6283978814217325E+25</v>
      </c>
      <c r="NVF48" s="363"/>
      <c r="NVG48" s="369">
        <f t="shared" ref="NVG48" si="5031">NVE48*1.01</f>
        <v>3.6646818602359498E+25</v>
      </c>
      <c r="NVH48" s="363"/>
      <c r="NVI48" s="369">
        <f t="shared" ref="NVI48" si="5032">NVG48*1.01</f>
        <v>3.7013286788383095E+25</v>
      </c>
      <c r="NVJ48" s="363"/>
      <c r="NVK48" s="369">
        <f t="shared" ref="NVK48" si="5033">NVI48*1.01</f>
        <v>3.7383419656266926E+25</v>
      </c>
      <c r="NVL48" s="363"/>
      <c r="NVM48" s="369">
        <f t="shared" ref="NVM48" si="5034">NVK48*1.01</f>
        <v>3.7757253852829597E+25</v>
      </c>
      <c r="NVN48" s="363"/>
      <c r="NVO48" s="369">
        <f t="shared" ref="NVO48" si="5035">NVM48*1.01</f>
        <v>3.8134826391357894E+25</v>
      </c>
      <c r="NVP48" s="363"/>
      <c r="NVQ48" s="369">
        <f t="shared" ref="NVQ48" si="5036">NVO48*1.01</f>
        <v>3.8516174655271472E+25</v>
      </c>
      <c r="NVR48" s="363"/>
      <c r="NVS48" s="369">
        <f t="shared" ref="NVS48" si="5037">NVQ48*1.01</f>
        <v>3.8901336401824186E+25</v>
      </c>
      <c r="NVT48" s="363"/>
      <c r="NVU48" s="369">
        <f t="shared" ref="NVU48" si="5038">NVS48*1.01</f>
        <v>3.9290349765842426E+25</v>
      </c>
      <c r="NVV48" s="363"/>
      <c r="NVW48" s="369">
        <f t="shared" ref="NVW48" si="5039">NVU48*1.01</f>
        <v>3.9683253263500852E+25</v>
      </c>
      <c r="NVX48" s="363"/>
      <c r="NVY48" s="369">
        <f t="shared" ref="NVY48" si="5040">NVW48*1.01</f>
        <v>4.008008579613586E+25</v>
      </c>
      <c r="NVZ48" s="363"/>
      <c r="NWA48" s="369">
        <f t="shared" ref="NWA48" si="5041">NVY48*1.01</f>
        <v>4.0480886654097217E+25</v>
      </c>
      <c r="NWB48" s="363"/>
      <c r="NWC48" s="369">
        <f t="shared" ref="NWC48" si="5042">NWA48*1.01</f>
        <v>4.088569552063819E+25</v>
      </c>
      <c r="NWD48" s="363"/>
      <c r="NWE48" s="369">
        <f t="shared" ref="NWE48" si="5043">NWC48*1.01</f>
        <v>4.1294552475844575E+25</v>
      </c>
      <c r="NWF48" s="363"/>
      <c r="NWG48" s="369">
        <f t="shared" ref="NWG48" si="5044">NWE48*1.01</f>
        <v>4.1707498000603021E+25</v>
      </c>
      <c r="NWH48" s="363"/>
      <c r="NWI48" s="369">
        <f t="shared" ref="NWI48" si="5045">NWG48*1.01</f>
        <v>4.2124572980609048E+25</v>
      </c>
      <c r="NWJ48" s="363"/>
      <c r="NWK48" s="369">
        <f t="shared" ref="NWK48" si="5046">NWI48*1.01</f>
        <v>4.2545818710415138E+25</v>
      </c>
      <c r="NWL48" s="363"/>
      <c r="NWM48" s="369">
        <f t="shared" ref="NWM48" si="5047">NWK48*1.01</f>
        <v>4.2971276897519289E+25</v>
      </c>
      <c r="NWN48" s="363"/>
      <c r="NWO48" s="369">
        <f t="shared" ref="NWO48" si="5048">NWM48*1.01</f>
        <v>4.3400989666494479E+25</v>
      </c>
      <c r="NWP48" s="363"/>
      <c r="NWQ48" s="369">
        <f t="shared" ref="NWQ48" si="5049">NWO48*1.01</f>
        <v>4.3834999563159421E+25</v>
      </c>
      <c r="NWR48" s="363"/>
      <c r="NWS48" s="369">
        <f t="shared" ref="NWS48" si="5050">NWQ48*1.01</f>
        <v>4.4273349558791019E+25</v>
      </c>
      <c r="NWT48" s="363"/>
      <c r="NWU48" s="369">
        <f t="shared" ref="NWU48" si="5051">NWS48*1.01</f>
        <v>4.4716083054378926E+25</v>
      </c>
      <c r="NWV48" s="363"/>
      <c r="NWW48" s="369">
        <f t="shared" ref="NWW48" si="5052">NWU48*1.01</f>
        <v>4.5163243884922718E+25</v>
      </c>
      <c r="NWX48" s="363"/>
      <c r="NWY48" s="369">
        <f t="shared" ref="NWY48" si="5053">NWW48*1.01</f>
        <v>4.5614876323771943E+25</v>
      </c>
      <c r="NWZ48" s="363"/>
      <c r="NXA48" s="369">
        <f t="shared" ref="NXA48" si="5054">NWY48*1.01</f>
        <v>4.6071025087009659E+25</v>
      </c>
      <c r="NXB48" s="363"/>
      <c r="NXC48" s="369">
        <f t="shared" ref="NXC48" si="5055">NXA48*1.01</f>
        <v>4.6531735337879754E+25</v>
      </c>
      <c r="NXD48" s="363"/>
      <c r="NXE48" s="369">
        <f t="shared" ref="NXE48" si="5056">NXC48*1.01</f>
        <v>4.699705269125855E+25</v>
      </c>
      <c r="NXF48" s="363"/>
      <c r="NXG48" s="369">
        <f t="shared" ref="NXG48" si="5057">NXE48*1.01</f>
        <v>4.7467023218171137E+25</v>
      </c>
      <c r="NXH48" s="363"/>
      <c r="NXI48" s="369">
        <f t="shared" ref="NXI48" si="5058">NXG48*1.01</f>
        <v>4.794169345035285E+25</v>
      </c>
      <c r="NXJ48" s="363"/>
      <c r="NXK48" s="369">
        <f t="shared" ref="NXK48" si="5059">NXI48*1.01</f>
        <v>4.842111038485638E+25</v>
      </c>
      <c r="NXL48" s="363"/>
      <c r="NXM48" s="369">
        <f t="shared" ref="NXM48" si="5060">NXK48*1.01</f>
        <v>4.8905321488704945E+25</v>
      </c>
      <c r="NXN48" s="363"/>
      <c r="NXO48" s="369">
        <f t="shared" ref="NXO48" si="5061">NXM48*1.01</f>
        <v>4.9394374703591995E+25</v>
      </c>
      <c r="NXP48" s="363"/>
      <c r="NXQ48" s="369">
        <f t="shared" ref="NXQ48" si="5062">NXO48*1.01</f>
        <v>4.9888318450627917E+25</v>
      </c>
      <c r="NXR48" s="363"/>
      <c r="NXS48" s="369">
        <f t="shared" ref="NXS48" si="5063">NXQ48*1.01</f>
        <v>5.03872016351342E+25</v>
      </c>
      <c r="NXT48" s="363"/>
      <c r="NXU48" s="369">
        <f t="shared" ref="NXU48" si="5064">NXS48*1.01</f>
        <v>5.0891073651485542E+25</v>
      </c>
      <c r="NXV48" s="363"/>
      <c r="NXW48" s="369">
        <f t="shared" ref="NXW48" si="5065">NXU48*1.01</f>
        <v>5.1399984388000394E+25</v>
      </c>
      <c r="NXX48" s="363"/>
      <c r="NXY48" s="369">
        <f t="shared" ref="NXY48" si="5066">NXW48*1.01</f>
        <v>5.1913984231880399E+25</v>
      </c>
      <c r="NXZ48" s="363"/>
      <c r="NYA48" s="369">
        <f t="shared" ref="NYA48" si="5067">NXY48*1.01</f>
        <v>5.2433124074199205E+25</v>
      </c>
      <c r="NYB48" s="363"/>
      <c r="NYC48" s="369">
        <f t="shared" ref="NYC48" si="5068">NYA48*1.01</f>
        <v>5.2957455314941197E+25</v>
      </c>
      <c r="NYD48" s="363"/>
      <c r="NYE48" s="369">
        <f t="shared" ref="NYE48" si="5069">NYC48*1.01</f>
        <v>5.3487029868090609E+25</v>
      </c>
      <c r="NYF48" s="363"/>
      <c r="NYG48" s="369">
        <f t="shared" ref="NYG48" si="5070">NYE48*1.01</f>
        <v>5.4021900166771511E+25</v>
      </c>
      <c r="NYH48" s="363"/>
      <c r="NYI48" s="369">
        <f t="shared" ref="NYI48" si="5071">NYG48*1.01</f>
        <v>5.4562119168439231E+25</v>
      </c>
      <c r="NYJ48" s="363"/>
      <c r="NYK48" s="369">
        <f t="shared" ref="NYK48" si="5072">NYI48*1.01</f>
        <v>5.5107740360123621E+25</v>
      </c>
      <c r="NYL48" s="363"/>
      <c r="NYM48" s="369">
        <f t="shared" ref="NYM48" si="5073">NYK48*1.01</f>
        <v>5.5658817763724861E+25</v>
      </c>
      <c r="NYN48" s="363"/>
      <c r="NYO48" s="369">
        <f t="shared" ref="NYO48" si="5074">NYM48*1.01</f>
        <v>5.6215405941362114E+25</v>
      </c>
      <c r="NYP48" s="363"/>
      <c r="NYQ48" s="369">
        <f t="shared" ref="NYQ48" si="5075">NYO48*1.01</f>
        <v>5.6777560000775739E+25</v>
      </c>
      <c r="NYR48" s="363"/>
      <c r="NYS48" s="369">
        <f t="shared" ref="NYS48" si="5076">NYQ48*1.01</f>
        <v>5.7345335600783496E+25</v>
      </c>
      <c r="NYT48" s="363"/>
      <c r="NYU48" s="369">
        <f t="shared" ref="NYU48" si="5077">NYS48*1.01</f>
        <v>5.7918788956791332E+25</v>
      </c>
      <c r="NYV48" s="363"/>
      <c r="NYW48" s="369">
        <f t="shared" ref="NYW48" si="5078">NYU48*1.01</f>
        <v>5.8497976846359247E+25</v>
      </c>
      <c r="NYX48" s="363"/>
      <c r="NYY48" s="369">
        <f t="shared" ref="NYY48" si="5079">NYW48*1.01</f>
        <v>5.908295661482284E+25</v>
      </c>
      <c r="NYZ48" s="363"/>
      <c r="NZA48" s="369">
        <f t="shared" ref="NZA48" si="5080">NYY48*1.01</f>
        <v>5.9673786180971066E+25</v>
      </c>
      <c r="NZB48" s="363"/>
      <c r="NZC48" s="369">
        <f t="shared" ref="NZC48" si="5081">NZA48*1.01</f>
        <v>6.0270524042780773E+25</v>
      </c>
      <c r="NZD48" s="363"/>
      <c r="NZE48" s="369">
        <f t="shared" ref="NZE48" si="5082">NZC48*1.01</f>
        <v>6.0873229283208577E+25</v>
      </c>
      <c r="NZF48" s="363"/>
      <c r="NZG48" s="369">
        <f t="shared" ref="NZG48" si="5083">NZE48*1.01</f>
        <v>6.1481961576040661E+25</v>
      </c>
      <c r="NZH48" s="363"/>
      <c r="NZI48" s="369">
        <f t="shared" ref="NZI48" si="5084">NZG48*1.01</f>
        <v>6.2096781191801067E+25</v>
      </c>
      <c r="NZJ48" s="363"/>
      <c r="NZK48" s="369">
        <f t="shared" ref="NZK48" si="5085">NZI48*1.01</f>
        <v>6.271774900371908E+25</v>
      </c>
      <c r="NZL48" s="363"/>
      <c r="NZM48" s="369">
        <f t="shared" ref="NZM48" si="5086">NZK48*1.01</f>
        <v>6.3344926493756273E+25</v>
      </c>
      <c r="NZN48" s="363"/>
      <c r="NZO48" s="369">
        <f t="shared" ref="NZO48" si="5087">NZM48*1.01</f>
        <v>6.3978375758693838E+25</v>
      </c>
      <c r="NZP48" s="363"/>
      <c r="NZQ48" s="369">
        <f t="shared" ref="NZQ48" si="5088">NZO48*1.01</f>
        <v>6.4618159516280776E+25</v>
      </c>
      <c r="NZR48" s="363"/>
      <c r="NZS48" s="369">
        <f t="shared" ref="NZS48" si="5089">NZQ48*1.01</f>
        <v>6.526434111144358E+25</v>
      </c>
      <c r="NZT48" s="363"/>
      <c r="NZU48" s="369">
        <f t="shared" ref="NZU48" si="5090">NZS48*1.01</f>
        <v>6.591698452255802E+25</v>
      </c>
      <c r="NZV48" s="363"/>
      <c r="NZW48" s="369">
        <f t="shared" ref="NZW48" si="5091">NZU48*1.01</f>
        <v>6.6576154367783602E+25</v>
      </c>
      <c r="NZX48" s="363"/>
      <c r="NZY48" s="369">
        <f t="shared" ref="NZY48" si="5092">NZW48*1.01</f>
        <v>6.7241915911461437E+25</v>
      </c>
      <c r="NZZ48" s="363"/>
      <c r="OAA48" s="369">
        <f t="shared" ref="OAA48" si="5093">NZY48*1.01</f>
        <v>6.7914335070576054E+25</v>
      </c>
      <c r="OAB48" s="363"/>
      <c r="OAC48" s="369">
        <f t="shared" ref="OAC48" si="5094">OAA48*1.01</f>
        <v>6.8593478421281814E+25</v>
      </c>
      <c r="OAD48" s="363"/>
      <c r="OAE48" s="369">
        <f t="shared" ref="OAE48" si="5095">OAC48*1.01</f>
        <v>6.927941320549463E+25</v>
      </c>
      <c r="OAF48" s="363"/>
      <c r="OAG48" s="369">
        <f t="shared" ref="OAG48" si="5096">OAE48*1.01</f>
        <v>6.997220733754958E+25</v>
      </c>
      <c r="OAH48" s="363"/>
      <c r="OAI48" s="369">
        <f t="shared" ref="OAI48" si="5097">OAG48*1.01</f>
        <v>7.0671929410925081E+25</v>
      </c>
      <c r="OAJ48" s="363"/>
      <c r="OAK48" s="369">
        <f t="shared" ref="OAK48" si="5098">OAI48*1.01</f>
        <v>7.1378648705034335E+25</v>
      </c>
      <c r="OAL48" s="363"/>
      <c r="OAM48" s="369">
        <f t="shared" ref="OAM48" si="5099">OAK48*1.01</f>
        <v>7.2092435192084678E+25</v>
      </c>
      <c r="OAN48" s="363"/>
      <c r="OAO48" s="369">
        <f t="shared" ref="OAO48" si="5100">OAM48*1.01</f>
        <v>7.2813359544005527E+25</v>
      </c>
      <c r="OAP48" s="363"/>
      <c r="OAQ48" s="369">
        <f t="shared" ref="OAQ48" si="5101">OAO48*1.01</f>
        <v>7.3541493139445581E+25</v>
      </c>
      <c r="OAR48" s="363"/>
      <c r="OAS48" s="369">
        <f t="shared" ref="OAS48" si="5102">OAQ48*1.01</f>
        <v>7.4276908070840038E+25</v>
      </c>
      <c r="OAT48" s="363"/>
      <c r="OAU48" s="369">
        <f t="shared" ref="OAU48" si="5103">OAS48*1.01</f>
        <v>7.5019677151548439E+25</v>
      </c>
      <c r="OAV48" s="363"/>
      <c r="OAW48" s="369">
        <f t="shared" ref="OAW48" si="5104">OAU48*1.01</f>
        <v>7.5769873923063927E+25</v>
      </c>
      <c r="OAX48" s="363"/>
      <c r="OAY48" s="369">
        <f t="shared" ref="OAY48" si="5105">OAW48*1.01</f>
        <v>7.6527572662294569E+25</v>
      </c>
      <c r="OAZ48" s="363"/>
      <c r="OBA48" s="369">
        <f t="shared" ref="OBA48" si="5106">OAY48*1.01</f>
        <v>7.7292848388917519E+25</v>
      </c>
      <c r="OBB48" s="363"/>
      <c r="OBC48" s="369">
        <f t="shared" ref="OBC48" si="5107">OBA48*1.01</f>
        <v>7.8065776872806693E+25</v>
      </c>
      <c r="OBD48" s="363"/>
      <c r="OBE48" s="369">
        <f t="shared" ref="OBE48" si="5108">OBC48*1.01</f>
        <v>7.8846434641534753E+25</v>
      </c>
      <c r="OBF48" s="363"/>
      <c r="OBG48" s="369">
        <f t="shared" ref="OBG48" si="5109">OBE48*1.01</f>
        <v>7.9634898987950096E+25</v>
      </c>
      <c r="OBH48" s="363"/>
      <c r="OBI48" s="369">
        <f t="shared" ref="OBI48" si="5110">OBG48*1.01</f>
        <v>8.0431247977829592E+25</v>
      </c>
      <c r="OBJ48" s="363"/>
      <c r="OBK48" s="369">
        <f t="shared" ref="OBK48" si="5111">OBI48*1.01</f>
        <v>8.1235560457607886E+25</v>
      </c>
      <c r="OBL48" s="363"/>
      <c r="OBM48" s="369">
        <f t="shared" ref="OBM48" si="5112">OBK48*1.01</f>
        <v>8.2047916062183961E+25</v>
      </c>
      <c r="OBN48" s="363"/>
      <c r="OBO48" s="369">
        <f t="shared" ref="OBO48" si="5113">OBM48*1.01</f>
        <v>8.2868395222805794E+25</v>
      </c>
      <c r="OBP48" s="363"/>
      <c r="OBQ48" s="369">
        <f t="shared" ref="OBQ48" si="5114">OBO48*1.01</f>
        <v>8.3697079175033855E+25</v>
      </c>
      <c r="OBR48" s="363"/>
      <c r="OBS48" s="369">
        <f t="shared" ref="OBS48" si="5115">OBQ48*1.01</f>
        <v>8.4534049966784192E+25</v>
      </c>
      <c r="OBT48" s="363"/>
      <c r="OBU48" s="369">
        <f t="shared" ref="OBU48" si="5116">OBS48*1.01</f>
        <v>8.5379390466452037E+25</v>
      </c>
      <c r="OBV48" s="363"/>
      <c r="OBW48" s="369">
        <f t="shared" ref="OBW48" si="5117">OBU48*1.01</f>
        <v>8.6233184371116562E+25</v>
      </c>
      <c r="OBX48" s="363"/>
      <c r="OBY48" s="369">
        <f t="shared" ref="OBY48" si="5118">OBW48*1.01</f>
        <v>8.7095516214827733E+25</v>
      </c>
      <c r="OBZ48" s="363"/>
      <c r="OCA48" s="369">
        <f t="shared" ref="OCA48" si="5119">OBY48*1.01</f>
        <v>8.7966471376976011E+25</v>
      </c>
      <c r="OCB48" s="363"/>
      <c r="OCC48" s="369">
        <f t="shared" ref="OCC48" si="5120">OCA48*1.01</f>
        <v>8.8846136090745779E+25</v>
      </c>
      <c r="OCD48" s="363"/>
      <c r="OCE48" s="369">
        <f t="shared" ref="OCE48" si="5121">OCC48*1.01</f>
        <v>8.9734597451653235E+25</v>
      </c>
      <c r="OCF48" s="363"/>
      <c r="OCG48" s="369">
        <f t="shared" ref="OCG48" si="5122">OCE48*1.01</f>
        <v>9.0631943426169762E+25</v>
      </c>
      <c r="OCH48" s="363"/>
      <c r="OCI48" s="369">
        <f t="shared" ref="OCI48" si="5123">OCG48*1.01</f>
        <v>9.1538262860431468E+25</v>
      </c>
      <c r="OCJ48" s="363"/>
      <c r="OCK48" s="369">
        <f t="shared" ref="OCK48" si="5124">OCI48*1.01</f>
        <v>9.2453645489035776E+25</v>
      </c>
      <c r="OCL48" s="363"/>
      <c r="OCM48" s="369">
        <f t="shared" ref="OCM48" si="5125">OCK48*1.01</f>
        <v>9.337818194392613E+25</v>
      </c>
      <c r="OCN48" s="363"/>
      <c r="OCO48" s="369">
        <f t="shared" ref="OCO48" si="5126">OCM48*1.01</f>
        <v>9.4311963763365389E+25</v>
      </c>
      <c r="OCP48" s="363"/>
      <c r="OCQ48" s="369">
        <f t="shared" ref="OCQ48" si="5127">OCO48*1.01</f>
        <v>9.5255083400999043E+25</v>
      </c>
      <c r="OCR48" s="363"/>
      <c r="OCS48" s="369">
        <f t="shared" ref="OCS48" si="5128">OCQ48*1.01</f>
        <v>9.6207634235009031E+25</v>
      </c>
      <c r="OCT48" s="363"/>
      <c r="OCU48" s="369">
        <f t="shared" ref="OCU48" si="5129">OCS48*1.01</f>
        <v>9.7169710577359121E+25</v>
      </c>
      <c r="OCV48" s="363"/>
      <c r="OCW48" s="369">
        <f t="shared" ref="OCW48" si="5130">OCU48*1.01</f>
        <v>9.8141407683132715E+25</v>
      </c>
      <c r="OCX48" s="363"/>
      <c r="OCY48" s="369">
        <f t="shared" ref="OCY48" si="5131">OCW48*1.01</f>
        <v>9.912282175996405E+25</v>
      </c>
      <c r="OCZ48" s="363"/>
      <c r="ODA48" s="369">
        <f t="shared" ref="ODA48" si="5132">OCY48*1.01</f>
        <v>1.001140499775637E+26</v>
      </c>
      <c r="ODB48" s="363"/>
      <c r="ODC48" s="369">
        <f t="shared" ref="ODC48" si="5133">ODA48*1.01</f>
        <v>1.0111519047733934E+26</v>
      </c>
      <c r="ODD48" s="363"/>
      <c r="ODE48" s="369">
        <f t="shared" ref="ODE48" si="5134">ODC48*1.01</f>
        <v>1.0212634238211273E+26</v>
      </c>
      <c r="ODF48" s="363"/>
      <c r="ODG48" s="369">
        <f t="shared" ref="ODG48" si="5135">ODE48*1.01</f>
        <v>1.0314760580593386E+26</v>
      </c>
      <c r="ODH48" s="363"/>
      <c r="ODI48" s="369">
        <f t="shared" ref="ODI48" si="5136">ODG48*1.01</f>
        <v>1.041790818639932E+26</v>
      </c>
      <c r="ODJ48" s="363"/>
      <c r="ODK48" s="369">
        <f t="shared" ref="ODK48" si="5137">ODI48*1.01</f>
        <v>1.0522087268263313E+26</v>
      </c>
      <c r="ODL48" s="363"/>
      <c r="ODM48" s="369">
        <f t="shared" ref="ODM48" si="5138">ODK48*1.01</f>
        <v>1.0627308140945946E+26</v>
      </c>
      <c r="ODN48" s="363"/>
      <c r="ODO48" s="369">
        <f t="shared" ref="ODO48" si="5139">ODM48*1.01</f>
        <v>1.0733581222355405E+26</v>
      </c>
      <c r="ODP48" s="363"/>
      <c r="ODQ48" s="369">
        <f t="shared" ref="ODQ48" si="5140">ODO48*1.01</f>
        <v>1.0840917034578958E+26</v>
      </c>
      <c r="ODR48" s="363"/>
      <c r="ODS48" s="369">
        <f t="shared" ref="ODS48" si="5141">ODQ48*1.01</f>
        <v>1.0949326204924748E+26</v>
      </c>
      <c r="ODT48" s="363"/>
      <c r="ODU48" s="369">
        <f t="shared" ref="ODU48" si="5142">ODS48*1.01</f>
        <v>1.1058819466973995E+26</v>
      </c>
      <c r="ODV48" s="363"/>
      <c r="ODW48" s="369">
        <f t="shared" ref="ODW48" si="5143">ODU48*1.01</f>
        <v>1.1169407661643736E+26</v>
      </c>
      <c r="ODX48" s="363"/>
      <c r="ODY48" s="369">
        <f t="shared" ref="ODY48" si="5144">ODW48*1.01</f>
        <v>1.1281101738260173E+26</v>
      </c>
      <c r="ODZ48" s="363"/>
      <c r="OEA48" s="369">
        <f t="shared" ref="OEA48" si="5145">ODY48*1.01</f>
        <v>1.1393912755642775E+26</v>
      </c>
      <c r="OEB48" s="363"/>
      <c r="OEC48" s="369">
        <f t="shared" ref="OEC48" si="5146">OEA48*1.01</f>
        <v>1.1507851883199204E+26</v>
      </c>
      <c r="OED48" s="363"/>
      <c r="OEE48" s="369">
        <f t="shared" ref="OEE48" si="5147">OEC48*1.01</f>
        <v>1.1622930402031197E+26</v>
      </c>
      <c r="OEF48" s="363"/>
      <c r="OEG48" s="369">
        <f t="shared" ref="OEG48" si="5148">OEE48*1.01</f>
        <v>1.1739159706051508E+26</v>
      </c>
      <c r="OEH48" s="363"/>
      <c r="OEI48" s="369">
        <f t="shared" ref="OEI48" si="5149">OEG48*1.01</f>
        <v>1.1856551303112024E+26</v>
      </c>
      <c r="OEJ48" s="363"/>
      <c r="OEK48" s="369">
        <f t="shared" ref="OEK48" si="5150">OEI48*1.01</f>
        <v>1.1975116816143145E+26</v>
      </c>
      <c r="OEL48" s="363"/>
      <c r="OEM48" s="369">
        <f t="shared" ref="OEM48" si="5151">OEK48*1.01</f>
        <v>1.2094867984304576E+26</v>
      </c>
      <c r="OEN48" s="363"/>
      <c r="OEO48" s="369">
        <f t="shared" ref="OEO48" si="5152">OEM48*1.01</f>
        <v>1.2215816664147621E+26</v>
      </c>
      <c r="OEP48" s="363"/>
      <c r="OEQ48" s="369">
        <f t="shared" ref="OEQ48" si="5153">OEO48*1.01</f>
        <v>1.2337974830789098E+26</v>
      </c>
      <c r="OER48" s="363"/>
      <c r="OES48" s="369">
        <f t="shared" ref="OES48" si="5154">OEQ48*1.01</f>
        <v>1.2461354579096989E+26</v>
      </c>
      <c r="OET48" s="363"/>
      <c r="OEU48" s="369">
        <f t="shared" ref="OEU48" si="5155">OES48*1.01</f>
        <v>1.2585968124887959E+26</v>
      </c>
      <c r="OEV48" s="363"/>
      <c r="OEW48" s="369">
        <f t="shared" ref="OEW48" si="5156">OEU48*1.01</f>
        <v>1.2711827806136839E+26</v>
      </c>
      <c r="OEX48" s="363"/>
      <c r="OEY48" s="369">
        <f t="shared" ref="OEY48" si="5157">OEW48*1.01</f>
        <v>1.2838946084198207E+26</v>
      </c>
      <c r="OEZ48" s="363"/>
      <c r="OFA48" s="369">
        <f t="shared" ref="OFA48" si="5158">OEY48*1.01</f>
        <v>1.2967335545040189E+26</v>
      </c>
      <c r="OFB48" s="363"/>
      <c r="OFC48" s="369">
        <f t="shared" ref="OFC48" si="5159">OFA48*1.01</f>
        <v>1.3097008900490591E+26</v>
      </c>
      <c r="OFD48" s="363"/>
      <c r="OFE48" s="369">
        <f t="shared" ref="OFE48" si="5160">OFC48*1.01</f>
        <v>1.3227978989495496E+26</v>
      </c>
      <c r="OFF48" s="363"/>
      <c r="OFG48" s="369">
        <f t="shared" ref="OFG48" si="5161">OFE48*1.01</f>
        <v>1.3360258779390452E+26</v>
      </c>
      <c r="OFH48" s="363"/>
      <c r="OFI48" s="369">
        <f t="shared" ref="OFI48" si="5162">OFG48*1.01</f>
        <v>1.3493861367184358E+26</v>
      </c>
      <c r="OFJ48" s="363"/>
      <c r="OFK48" s="369">
        <f t="shared" ref="OFK48" si="5163">OFI48*1.01</f>
        <v>1.3628799980856202E+26</v>
      </c>
      <c r="OFL48" s="363"/>
      <c r="OFM48" s="369">
        <f t="shared" ref="OFM48" si="5164">OFK48*1.01</f>
        <v>1.3765087980664764E+26</v>
      </c>
      <c r="OFN48" s="363"/>
      <c r="OFO48" s="369">
        <f t="shared" ref="OFO48" si="5165">OFM48*1.01</f>
        <v>1.3902738860471412E+26</v>
      </c>
      <c r="OFP48" s="363"/>
      <c r="OFQ48" s="369">
        <f t="shared" ref="OFQ48" si="5166">OFO48*1.01</f>
        <v>1.4041766249076127E+26</v>
      </c>
      <c r="OFR48" s="363"/>
      <c r="OFS48" s="369">
        <f t="shared" ref="OFS48" si="5167">OFQ48*1.01</f>
        <v>1.4182183911566889E+26</v>
      </c>
      <c r="OFT48" s="363"/>
      <c r="OFU48" s="369">
        <f t="shared" ref="OFU48" si="5168">OFS48*1.01</f>
        <v>1.4324005750682558E+26</v>
      </c>
      <c r="OFV48" s="363"/>
      <c r="OFW48" s="369">
        <f t="shared" ref="OFW48" si="5169">OFU48*1.01</f>
        <v>1.4467245808189384E+26</v>
      </c>
      <c r="OFX48" s="363"/>
      <c r="OFY48" s="369">
        <f t="shared" ref="OFY48" si="5170">OFW48*1.01</f>
        <v>1.4611918266271278E+26</v>
      </c>
      <c r="OFZ48" s="363"/>
      <c r="OGA48" s="369">
        <f t="shared" ref="OGA48" si="5171">OFY48*1.01</f>
        <v>1.4758037448933991E+26</v>
      </c>
      <c r="OGB48" s="363"/>
      <c r="OGC48" s="369">
        <f t="shared" ref="OGC48" si="5172">OGA48*1.01</f>
        <v>1.490561782342333E+26</v>
      </c>
      <c r="OGD48" s="363"/>
      <c r="OGE48" s="369">
        <f t="shared" ref="OGE48" si="5173">OGC48*1.01</f>
        <v>1.5054674001657563E+26</v>
      </c>
      <c r="OGF48" s="363"/>
      <c r="OGG48" s="369">
        <f t="shared" ref="OGG48" si="5174">OGE48*1.01</f>
        <v>1.5205220741674139E+26</v>
      </c>
      <c r="OGH48" s="363"/>
      <c r="OGI48" s="369">
        <f t="shared" ref="OGI48" si="5175">OGG48*1.01</f>
        <v>1.5357272949090881E+26</v>
      </c>
      <c r="OGJ48" s="363"/>
      <c r="OGK48" s="369">
        <f t="shared" ref="OGK48" si="5176">OGI48*1.01</f>
        <v>1.5510845678581788E+26</v>
      </c>
      <c r="OGL48" s="363"/>
      <c r="OGM48" s="369">
        <f t="shared" ref="OGM48" si="5177">OGK48*1.01</f>
        <v>1.5665954135367608E+26</v>
      </c>
      <c r="OGN48" s="363"/>
      <c r="OGO48" s="369">
        <f t="shared" ref="OGO48" si="5178">OGM48*1.01</f>
        <v>1.5822613676721286E+26</v>
      </c>
      <c r="OGP48" s="363"/>
      <c r="OGQ48" s="369">
        <f t="shared" ref="OGQ48" si="5179">OGO48*1.01</f>
        <v>1.5980839813488498E+26</v>
      </c>
      <c r="OGR48" s="363"/>
      <c r="OGS48" s="369">
        <f t="shared" ref="OGS48" si="5180">OGQ48*1.01</f>
        <v>1.6140648211623383E+26</v>
      </c>
      <c r="OGT48" s="363"/>
      <c r="OGU48" s="369">
        <f t="shared" ref="OGU48" si="5181">OGS48*1.01</f>
        <v>1.6302054693739617E+26</v>
      </c>
      <c r="OGV48" s="363"/>
      <c r="OGW48" s="369">
        <f t="shared" ref="OGW48" si="5182">OGU48*1.01</f>
        <v>1.6465075240677014E+26</v>
      </c>
      <c r="OGX48" s="363"/>
      <c r="OGY48" s="369">
        <f t="shared" ref="OGY48" si="5183">OGW48*1.01</f>
        <v>1.6629725993083785E+26</v>
      </c>
      <c r="OGZ48" s="363"/>
      <c r="OHA48" s="369">
        <f t="shared" ref="OHA48" si="5184">OGY48*1.01</f>
        <v>1.6796023253014624E+26</v>
      </c>
      <c r="OHB48" s="363"/>
      <c r="OHC48" s="369">
        <f t="shared" ref="OHC48" si="5185">OHA48*1.01</f>
        <v>1.6963983485544768E+26</v>
      </c>
      <c r="OHD48" s="363"/>
      <c r="OHE48" s="369">
        <f t="shared" ref="OHE48" si="5186">OHC48*1.01</f>
        <v>1.7133623320400218E+26</v>
      </c>
      <c r="OHF48" s="363"/>
      <c r="OHG48" s="369">
        <f t="shared" ref="OHG48" si="5187">OHE48*1.01</f>
        <v>1.7304959553604221E+26</v>
      </c>
      <c r="OHH48" s="363"/>
      <c r="OHI48" s="369">
        <f t="shared" ref="OHI48" si="5188">OHG48*1.01</f>
        <v>1.7478009149140263E+26</v>
      </c>
      <c r="OHJ48" s="363"/>
      <c r="OHK48" s="369">
        <f t="shared" ref="OHK48" si="5189">OHI48*1.01</f>
        <v>1.7652789240631666E+26</v>
      </c>
      <c r="OHL48" s="363"/>
      <c r="OHM48" s="369">
        <f t="shared" ref="OHM48" si="5190">OHK48*1.01</f>
        <v>1.7829317133037983E+26</v>
      </c>
      <c r="OHN48" s="363"/>
      <c r="OHO48" s="369">
        <f t="shared" ref="OHO48" si="5191">OHM48*1.01</f>
        <v>1.8007610304368365E+26</v>
      </c>
      <c r="OHP48" s="363"/>
      <c r="OHQ48" s="369">
        <f t="shared" ref="OHQ48" si="5192">OHO48*1.01</f>
        <v>1.8187686407412049E+26</v>
      </c>
      <c r="OHR48" s="363"/>
      <c r="OHS48" s="369">
        <f t="shared" ref="OHS48" si="5193">OHQ48*1.01</f>
        <v>1.836956327148617E+26</v>
      </c>
      <c r="OHT48" s="363"/>
      <c r="OHU48" s="369">
        <f t="shared" ref="OHU48" si="5194">OHS48*1.01</f>
        <v>1.8553258904201033E+26</v>
      </c>
      <c r="OHV48" s="363"/>
      <c r="OHW48" s="369">
        <f t="shared" ref="OHW48" si="5195">OHU48*1.01</f>
        <v>1.8738791493243043E+26</v>
      </c>
      <c r="OHX48" s="363"/>
      <c r="OHY48" s="369">
        <f t="shared" ref="OHY48" si="5196">OHW48*1.01</f>
        <v>1.8926179408175473E+26</v>
      </c>
      <c r="OHZ48" s="363"/>
      <c r="OIA48" s="369">
        <f t="shared" ref="OIA48" si="5197">OHY48*1.01</f>
        <v>1.9115441202257227E+26</v>
      </c>
      <c r="OIB48" s="363"/>
      <c r="OIC48" s="369">
        <f t="shared" ref="OIC48" si="5198">OIA48*1.01</f>
        <v>1.93065956142798E+26</v>
      </c>
      <c r="OID48" s="363"/>
      <c r="OIE48" s="369">
        <f t="shared" ref="OIE48" si="5199">OIC48*1.01</f>
        <v>1.9499661570422599E+26</v>
      </c>
      <c r="OIF48" s="363"/>
      <c r="OIG48" s="369">
        <f t="shared" ref="OIG48" si="5200">OIE48*1.01</f>
        <v>1.9694658186126827E+26</v>
      </c>
      <c r="OIH48" s="363"/>
      <c r="OII48" s="369">
        <f t="shared" ref="OII48" si="5201">OIG48*1.01</f>
        <v>1.9891604767988096E+26</v>
      </c>
      <c r="OIJ48" s="363"/>
      <c r="OIK48" s="369">
        <f t="shared" ref="OIK48" si="5202">OII48*1.01</f>
        <v>2.0090520815667976E+26</v>
      </c>
      <c r="OIL48" s="363"/>
      <c r="OIM48" s="369">
        <f t="shared" ref="OIM48" si="5203">OIK48*1.01</f>
        <v>2.0291426023824656E+26</v>
      </c>
      <c r="OIN48" s="363"/>
      <c r="OIO48" s="369">
        <f t="shared" ref="OIO48" si="5204">OIM48*1.01</f>
        <v>2.0494340284062904E+26</v>
      </c>
      <c r="OIP48" s="363"/>
      <c r="OIQ48" s="369">
        <f t="shared" ref="OIQ48" si="5205">OIO48*1.01</f>
        <v>2.0699283686903531E+26</v>
      </c>
      <c r="OIR48" s="363"/>
      <c r="OIS48" s="369">
        <f t="shared" ref="OIS48" si="5206">OIQ48*1.01</f>
        <v>2.0906276523772565E+26</v>
      </c>
      <c r="OIT48" s="363"/>
      <c r="OIU48" s="369">
        <f t="shared" ref="OIU48" si="5207">OIS48*1.01</f>
        <v>2.1115339289010291E+26</v>
      </c>
      <c r="OIV48" s="363"/>
      <c r="OIW48" s="369">
        <f t="shared" ref="OIW48" si="5208">OIU48*1.01</f>
        <v>2.1326492681900393E+26</v>
      </c>
      <c r="OIX48" s="363"/>
      <c r="OIY48" s="369">
        <f t="shared" ref="OIY48" si="5209">OIW48*1.01</f>
        <v>2.1539757608719396E+26</v>
      </c>
      <c r="OIZ48" s="363"/>
      <c r="OJA48" s="369">
        <f t="shared" ref="OJA48" si="5210">OIY48*1.01</f>
        <v>2.1755155184806591E+26</v>
      </c>
      <c r="OJB48" s="363"/>
      <c r="OJC48" s="369">
        <f t="shared" ref="OJC48" si="5211">OJA48*1.01</f>
        <v>2.1972706736654656E+26</v>
      </c>
      <c r="OJD48" s="363"/>
      <c r="OJE48" s="369">
        <f t="shared" ref="OJE48" si="5212">OJC48*1.01</f>
        <v>2.2192433804021203E+26</v>
      </c>
      <c r="OJF48" s="363"/>
      <c r="OJG48" s="369">
        <f t="shared" ref="OJG48" si="5213">OJE48*1.01</f>
        <v>2.2414358142061416E+26</v>
      </c>
      <c r="OJH48" s="363"/>
      <c r="OJI48" s="369">
        <f t="shared" ref="OJI48" si="5214">OJG48*1.01</f>
        <v>2.2638501723482028E+26</v>
      </c>
      <c r="OJJ48" s="363"/>
      <c r="OJK48" s="369">
        <f t="shared" ref="OJK48" si="5215">OJI48*1.01</f>
        <v>2.2864886740716851E+26</v>
      </c>
      <c r="OJL48" s="363"/>
      <c r="OJM48" s="369">
        <f t="shared" ref="OJM48" si="5216">OJK48*1.01</f>
        <v>2.3093535608124018E+26</v>
      </c>
      <c r="OJN48" s="363"/>
      <c r="OJO48" s="369">
        <f t="shared" ref="OJO48" si="5217">OJM48*1.01</f>
        <v>2.3324470964205257E+26</v>
      </c>
      <c r="OJP48" s="363"/>
      <c r="OJQ48" s="369">
        <f t="shared" ref="OJQ48" si="5218">OJO48*1.01</f>
        <v>2.3557715673847311E+26</v>
      </c>
      <c r="OJR48" s="363"/>
      <c r="OJS48" s="369">
        <f t="shared" ref="OJS48" si="5219">OJQ48*1.01</f>
        <v>2.3793292830585784E+26</v>
      </c>
      <c r="OJT48" s="363"/>
      <c r="OJU48" s="369">
        <f t="shared" ref="OJU48" si="5220">OJS48*1.01</f>
        <v>2.4031225758891643E+26</v>
      </c>
      <c r="OJV48" s="363"/>
      <c r="OJW48" s="369">
        <f t="shared" ref="OJW48" si="5221">OJU48*1.01</f>
        <v>2.4271538016480558E+26</v>
      </c>
      <c r="OJX48" s="363"/>
      <c r="OJY48" s="369">
        <f t="shared" ref="OJY48" si="5222">OJW48*1.01</f>
        <v>2.4514253396645364E+26</v>
      </c>
      <c r="OJZ48" s="363"/>
      <c r="OKA48" s="369">
        <f t="shared" ref="OKA48" si="5223">OJY48*1.01</f>
        <v>2.475939593061182E+26</v>
      </c>
      <c r="OKB48" s="363"/>
      <c r="OKC48" s="369">
        <f t="shared" ref="OKC48" si="5224">OKA48*1.01</f>
        <v>2.5006989889917938E+26</v>
      </c>
      <c r="OKD48" s="363"/>
      <c r="OKE48" s="369">
        <f t="shared" ref="OKE48" si="5225">OKC48*1.01</f>
        <v>2.5257059788817119E+26</v>
      </c>
      <c r="OKF48" s="363"/>
      <c r="OKG48" s="369">
        <f t="shared" ref="OKG48" si="5226">OKE48*1.01</f>
        <v>2.5509630386705291E+26</v>
      </c>
      <c r="OKH48" s="363"/>
      <c r="OKI48" s="369">
        <f t="shared" ref="OKI48" si="5227">OKG48*1.01</f>
        <v>2.5764726690572342E+26</v>
      </c>
      <c r="OKJ48" s="363"/>
      <c r="OKK48" s="369">
        <f t="shared" ref="OKK48" si="5228">OKI48*1.01</f>
        <v>2.6022373957478066E+26</v>
      </c>
      <c r="OKL48" s="363"/>
      <c r="OKM48" s="369">
        <f t="shared" ref="OKM48" si="5229">OKK48*1.01</f>
        <v>2.6282597697052845E+26</v>
      </c>
      <c r="OKN48" s="363"/>
      <c r="OKO48" s="369">
        <f t="shared" ref="OKO48" si="5230">OKM48*1.01</f>
        <v>2.6545423674023375E+26</v>
      </c>
      <c r="OKP48" s="363"/>
      <c r="OKQ48" s="369">
        <f t="shared" ref="OKQ48" si="5231">OKO48*1.01</f>
        <v>2.6810877910763609E+26</v>
      </c>
      <c r="OKR48" s="363"/>
      <c r="OKS48" s="369">
        <f t="shared" ref="OKS48" si="5232">OKQ48*1.01</f>
        <v>2.7078986689871244E+26</v>
      </c>
      <c r="OKT48" s="363"/>
      <c r="OKU48" s="369">
        <f t="shared" ref="OKU48" si="5233">OKS48*1.01</f>
        <v>2.7349776556769956E+26</v>
      </c>
      <c r="OKV48" s="363"/>
      <c r="OKW48" s="369">
        <f t="shared" ref="OKW48" si="5234">OKU48*1.01</f>
        <v>2.7623274322337655E+26</v>
      </c>
      <c r="OKX48" s="363"/>
      <c r="OKY48" s="369">
        <f t="shared" ref="OKY48" si="5235">OKW48*1.01</f>
        <v>2.7899507065561031E+26</v>
      </c>
      <c r="OKZ48" s="363"/>
      <c r="OLA48" s="369">
        <f t="shared" ref="OLA48" si="5236">OKY48*1.01</f>
        <v>2.8178502136216641E+26</v>
      </c>
      <c r="OLB48" s="363"/>
      <c r="OLC48" s="369">
        <f t="shared" ref="OLC48" si="5237">OLA48*1.01</f>
        <v>2.8460287157578808E+26</v>
      </c>
      <c r="OLD48" s="363"/>
      <c r="OLE48" s="369">
        <f t="shared" ref="OLE48" si="5238">OLC48*1.01</f>
        <v>2.8744890029154596E+26</v>
      </c>
      <c r="OLF48" s="363"/>
      <c r="OLG48" s="369">
        <f t="shared" ref="OLG48" si="5239">OLE48*1.01</f>
        <v>2.9032338929446142E+26</v>
      </c>
      <c r="OLH48" s="363"/>
      <c r="OLI48" s="369">
        <f t="shared" ref="OLI48" si="5240">OLG48*1.01</f>
        <v>2.9322662318740604E+26</v>
      </c>
      <c r="OLJ48" s="363"/>
      <c r="OLK48" s="369">
        <f t="shared" ref="OLK48" si="5241">OLI48*1.01</f>
        <v>2.9615888941928009E+26</v>
      </c>
      <c r="OLL48" s="363"/>
      <c r="OLM48" s="369">
        <f t="shared" ref="OLM48" si="5242">OLK48*1.01</f>
        <v>2.991204783134729E+26</v>
      </c>
      <c r="OLN48" s="363"/>
      <c r="OLO48" s="369">
        <f t="shared" ref="OLO48" si="5243">OLM48*1.01</f>
        <v>3.0211168309660763E+26</v>
      </c>
      <c r="OLP48" s="363"/>
      <c r="OLQ48" s="369">
        <f t="shared" ref="OLQ48" si="5244">OLO48*1.01</f>
        <v>3.051327999275737E+26</v>
      </c>
      <c r="OLR48" s="363"/>
      <c r="OLS48" s="369">
        <f t="shared" ref="OLS48" si="5245">OLQ48*1.01</f>
        <v>3.0818412792684945E+26</v>
      </c>
      <c r="OLT48" s="363"/>
      <c r="OLU48" s="369">
        <f t="shared" ref="OLU48" si="5246">OLS48*1.01</f>
        <v>3.1126596920611793E+26</v>
      </c>
      <c r="OLV48" s="363"/>
      <c r="OLW48" s="369">
        <f t="shared" ref="OLW48" si="5247">OLU48*1.01</f>
        <v>3.1437862889817912E+26</v>
      </c>
      <c r="OLX48" s="363"/>
      <c r="OLY48" s="369">
        <f t="shared" ref="OLY48" si="5248">OLW48*1.01</f>
        <v>3.1752241518716091E+26</v>
      </c>
      <c r="OLZ48" s="363"/>
      <c r="OMA48" s="369">
        <f t="shared" ref="OMA48" si="5249">OLY48*1.01</f>
        <v>3.2069763933903254E+26</v>
      </c>
      <c r="OMB48" s="363"/>
      <c r="OMC48" s="369">
        <f t="shared" ref="OMC48" si="5250">OMA48*1.01</f>
        <v>3.2390461573242289E+26</v>
      </c>
      <c r="OMD48" s="363"/>
      <c r="OME48" s="369">
        <f t="shared" ref="OME48" si="5251">OMC48*1.01</f>
        <v>3.2714366188974715E+26</v>
      </c>
      <c r="OMF48" s="363"/>
      <c r="OMG48" s="369">
        <f t="shared" ref="OMG48" si="5252">OME48*1.01</f>
        <v>3.3041509850864461E+26</v>
      </c>
      <c r="OMH48" s="363"/>
      <c r="OMI48" s="369">
        <f t="shared" ref="OMI48" si="5253">OMG48*1.01</f>
        <v>3.3371924949373107E+26</v>
      </c>
      <c r="OMJ48" s="363"/>
      <c r="OMK48" s="369">
        <f t="shared" ref="OMK48" si="5254">OMI48*1.01</f>
        <v>3.370564419886684E+26</v>
      </c>
      <c r="OML48" s="363"/>
      <c r="OMM48" s="369">
        <f t="shared" ref="OMM48" si="5255">OMK48*1.01</f>
        <v>3.4042700640855511E+26</v>
      </c>
      <c r="OMN48" s="363"/>
      <c r="OMO48" s="369">
        <f t="shared" ref="OMO48" si="5256">OMM48*1.01</f>
        <v>3.4383127647264067E+26</v>
      </c>
      <c r="OMP48" s="363"/>
      <c r="OMQ48" s="369">
        <f t="shared" ref="OMQ48" si="5257">OMO48*1.01</f>
        <v>3.4726958923736705E+26</v>
      </c>
      <c r="OMR48" s="363"/>
      <c r="OMS48" s="369">
        <f t="shared" ref="OMS48" si="5258">OMQ48*1.01</f>
        <v>3.5074228512974069E+26</v>
      </c>
      <c r="OMT48" s="363"/>
      <c r="OMU48" s="369">
        <f t="shared" ref="OMU48" si="5259">OMS48*1.01</f>
        <v>3.5424970798103813E+26</v>
      </c>
      <c r="OMV48" s="363"/>
      <c r="OMW48" s="369">
        <f t="shared" ref="OMW48" si="5260">OMU48*1.01</f>
        <v>3.5779220506084852E+26</v>
      </c>
      <c r="OMX48" s="363"/>
      <c r="OMY48" s="369">
        <f t="shared" ref="OMY48" si="5261">OMW48*1.01</f>
        <v>3.61370127111457E+26</v>
      </c>
      <c r="OMZ48" s="363"/>
      <c r="ONA48" s="369">
        <f t="shared" ref="ONA48" si="5262">OMY48*1.01</f>
        <v>3.6498382838257158E+26</v>
      </c>
      <c r="ONB48" s="363"/>
      <c r="ONC48" s="369">
        <f t="shared" ref="ONC48" si="5263">ONA48*1.01</f>
        <v>3.6863366666639731E+26</v>
      </c>
      <c r="OND48" s="363"/>
      <c r="ONE48" s="369">
        <f t="shared" ref="ONE48" si="5264">ONC48*1.01</f>
        <v>3.7232000333306132E+26</v>
      </c>
      <c r="ONF48" s="363"/>
      <c r="ONG48" s="369">
        <f t="shared" ref="ONG48" si="5265">ONE48*1.01</f>
        <v>3.7604320336639195E+26</v>
      </c>
      <c r="ONH48" s="363"/>
      <c r="ONI48" s="369">
        <f t="shared" ref="ONI48" si="5266">ONG48*1.01</f>
        <v>3.798036354000559E+26</v>
      </c>
      <c r="ONJ48" s="363"/>
      <c r="ONK48" s="369">
        <f t="shared" ref="ONK48" si="5267">ONI48*1.01</f>
        <v>3.8360167175405648E+26</v>
      </c>
      <c r="ONL48" s="363"/>
      <c r="ONM48" s="369">
        <f t="shared" ref="ONM48" si="5268">ONK48*1.01</f>
        <v>3.8743768847159702E+26</v>
      </c>
      <c r="ONN48" s="363"/>
      <c r="ONO48" s="369">
        <f t="shared" ref="ONO48" si="5269">ONM48*1.01</f>
        <v>3.91312065356313E+26</v>
      </c>
      <c r="ONP48" s="363"/>
      <c r="ONQ48" s="369">
        <f t="shared" ref="ONQ48" si="5270">ONO48*1.01</f>
        <v>3.9522518600987612E+26</v>
      </c>
      <c r="ONR48" s="363"/>
      <c r="ONS48" s="369">
        <f t="shared" ref="ONS48" si="5271">ONQ48*1.01</f>
        <v>3.9917743786997486E+26</v>
      </c>
      <c r="ONT48" s="363"/>
      <c r="ONU48" s="369">
        <f t="shared" ref="ONU48" si="5272">ONS48*1.01</f>
        <v>4.0316921224867464E+26</v>
      </c>
      <c r="ONV48" s="363"/>
      <c r="ONW48" s="369">
        <f t="shared" ref="ONW48" si="5273">ONU48*1.01</f>
        <v>4.0720090437116142E+26</v>
      </c>
      <c r="ONX48" s="363"/>
      <c r="ONY48" s="369">
        <f t="shared" ref="ONY48" si="5274">ONW48*1.01</f>
        <v>4.1127291341487306E+26</v>
      </c>
      <c r="ONZ48" s="363"/>
      <c r="OOA48" s="369">
        <f t="shared" ref="OOA48" si="5275">ONY48*1.01</f>
        <v>4.153856425490218E+26</v>
      </c>
      <c r="OOB48" s="363"/>
      <c r="OOC48" s="369">
        <f t="shared" ref="OOC48" si="5276">OOA48*1.01</f>
        <v>4.1953949897451204E+26</v>
      </c>
      <c r="OOD48" s="363"/>
      <c r="OOE48" s="369">
        <f t="shared" ref="OOE48" si="5277">OOC48*1.01</f>
        <v>4.2373489396425716E+26</v>
      </c>
      <c r="OOF48" s="363"/>
      <c r="OOG48" s="369">
        <f t="shared" ref="OOG48" si="5278">OOE48*1.01</f>
        <v>4.2797224290389974E+26</v>
      </c>
      <c r="OOH48" s="363"/>
      <c r="OOI48" s="369">
        <f t="shared" ref="OOI48" si="5279">OOG48*1.01</f>
        <v>4.3225196533293876E+26</v>
      </c>
      <c r="OOJ48" s="363"/>
      <c r="OOK48" s="369">
        <f t="shared" ref="OOK48" si="5280">OOI48*1.01</f>
        <v>4.3657448498626815E+26</v>
      </c>
      <c r="OOL48" s="363"/>
      <c r="OOM48" s="369">
        <f t="shared" ref="OOM48" si="5281">OOK48*1.01</f>
        <v>4.4094022983613084E+26</v>
      </c>
      <c r="OON48" s="363"/>
      <c r="OOO48" s="369">
        <f t="shared" ref="OOO48" si="5282">OOM48*1.01</f>
        <v>4.4534963213449217E+26</v>
      </c>
      <c r="OOP48" s="363"/>
      <c r="OOQ48" s="369">
        <f t="shared" ref="OOQ48" si="5283">OOO48*1.01</f>
        <v>4.4980312845583709E+26</v>
      </c>
      <c r="OOR48" s="363"/>
      <c r="OOS48" s="369">
        <f t="shared" ref="OOS48" si="5284">OOQ48*1.01</f>
        <v>4.543011597403955E+26</v>
      </c>
      <c r="OOT48" s="363"/>
      <c r="OOU48" s="369">
        <f t="shared" ref="OOU48" si="5285">OOS48*1.01</f>
        <v>4.5884417133779947E+26</v>
      </c>
      <c r="OOV48" s="363"/>
      <c r="OOW48" s="369">
        <f t="shared" ref="OOW48" si="5286">OOU48*1.01</f>
        <v>4.6343261305117747E+26</v>
      </c>
      <c r="OOX48" s="363"/>
      <c r="OOY48" s="369">
        <f t="shared" ref="OOY48" si="5287">OOW48*1.01</f>
        <v>4.6806693918168926E+26</v>
      </c>
      <c r="OOZ48" s="363"/>
      <c r="OPA48" s="369">
        <f t="shared" ref="OPA48" si="5288">OOY48*1.01</f>
        <v>4.7274760857350616E+26</v>
      </c>
      <c r="OPB48" s="363"/>
      <c r="OPC48" s="369">
        <f t="shared" ref="OPC48" si="5289">OPA48*1.01</f>
        <v>4.7747508465924121E+26</v>
      </c>
      <c r="OPD48" s="363"/>
      <c r="OPE48" s="369">
        <f t="shared" ref="OPE48" si="5290">OPC48*1.01</f>
        <v>4.8224983550583365E+26</v>
      </c>
      <c r="OPF48" s="363"/>
      <c r="OPG48" s="369">
        <f t="shared" ref="OPG48" si="5291">OPE48*1.01</f>
        <v>4.8707233386089202E+26</v>
      </c>
      <c r="OPH48" s="363"/>
      <c r="OPI48" s="369">
        <f t="shared" ref="OPI48" si="5292">OPG48*1.01</f>
        <v>4.9194305719950094E+26</v>
      </c>
      <c r="OPJ48" s="363"/>
      <c r="OPK48" s="369">
        <f t="shared" ref="OPK48" si="5293">OPI48*1.01</f>
        <v>4.9686248777149598E+26</v>
      </c>
      <c r="OPL48" s="363"/>
      <c r="OPM48" s="369">
        <f t="shared" ref="OPM48" si="5294">OPK48*1.01</f>
        <v>5.0183111264921096E+26</v>
      </c>
      <c r="OPN48" s="363"/>
      <c r="OPO48" s="369">
        <f t="shared" ref="OPO48" si="5295">OPM48*1.01</f>
        <v>5.0684942377570304E+26</v>
      </c>
      <c r="OPP48" s="363"/>
      <c r="OPQ48" s="369">
        <f t="shared" ref="OPQ48" si="5296">OPO48*1.01</f>
        <v>5.1191791801346006E+26</v>
      </c>
      <c r="OPR48" s="363"/>
      <c r="OPS48" s="369">
        <f t="shared" ref="OPS48" si="5297">OPQ48*1.01</f>
        <v>5.1703709719359465E+26</v>
      </c>
      <c r="OPT48" s="363"/>
      <c r="OPU48" s="369">
        <f t="shared" ref="OPU48" si="5298">OPS48*1.01</f>
        <v>5.2220746816553062E+26</v>
      </c>
      <c r="OPV48" s="363"/>
      <c r="OPW48" s="369">
        <f t="shared" ref="OPW48" si="5299">OPU48*1.01</f>
        <v>5.2742954284718594E+26</v>
      </c>
      <c r="OPX48" s="363"/>
      <c r="OPY48" s="369">
        <f t="shared" ref="OPY48" si="5300">OPW48*1.01</f>
        <v>5.3270383827565777E+26</v>
      </c>
      <c r="OPZ48" s="363"/>
      <c r="OQA48" s="369">
        <f t="shared" ref="OQA48" si="5301">OPY48*1.01</f>
        <v>5.3803087665841434E+26</v>
      </c>
      <c r="OQB48" s="363"/>
      <c r="OQC48" s="369">
        <f t="shared" ref="OQC48" si="5302">OQA48*1.01</f>
        <v>5.4341118542499852E+26</v>
      </c>
      <c r="OQD48" s="363"/>
      <c r="OQE48" s="369">
        <f t="shared" ref="OQE48" si="5303">OQC48*1.01</f>
        <v>5.4884529727924849E+26</v>
      </c>
      <c r="OQF48" s="363"/>
      <c r="OQG48" s="369">
        <f t="shared" ref="OQG48" si="5304">OQE48*1.01</f>
        <v>5.5433375025204096E+26</v>
      </c>
      <c r="OQH48" s="363"/>
      <c r="OQI48" s="369">
        <f t="shared" ref="OQI48" si="5305">OQG48*1.01</f>
        <v>5.5987708775456138E+26</v>
      </c>
      <c r="OQJ48" s="363"/>
      <c r="OQK48" s="369">
        <f t="shared" ref="OQK48" si="5306">OQI48*1.01</f>
        <v>5.65475858632107E+26</v>
      </c>
      <c r="OQL48" s="363"/>
      <c r="OQM48" s="369">
        <f t="shared" ref="OQM48" si="5307">OQK48*1.01</f>
        <v>5.7113061721842809E+26</v>
      </c>
      <c r="OQN48" s="363"/>
      <c r="OQO48" s="369">
        <f t="shared" ref="OQO48" si="5308">OQM48*1.01</f>
        <v>5.7684192339061237E+26</v>
      </c>
      <c r="OQP48" s="363"/>
      <c r="OQQ48" s="369">
        <f t="shared" ref="OQQ48" si="5309">OQO48*1.01</f>
        <v>5.8261034262451851E+26</v>
      </c>
      <c r="OQR48" s="363"/>
      <c r="OQS48" s="369">
        <f t="shared" ref="OQS48" si="5310">OQQ48*1.01</f>
        <v>5.8843644605076372E+26</v>
      </c>
      <c r="OQT48" s="363"/>
      <c r="OQU48" s="369">
        <f t="shared" ref="OQU48" si="5311">OQS48*1.01</f>
        <v>5.9432081051127137E+26</v>
      </c>
      <c r="OQV48" s="363"/>
      <c r="OQW48" s="369">
        <f t="shared" ref="OQW48" si="5312">OQU48*1.01</f>
        <v>6.0026401861638409E+26</v>
      </c>
      <c r="OQX48" s="363"/>
      <c r="OQY48" s="369">
        <f t="shared" ref="OQY48" si="5313">OQW48*1.01</f>
        <v>6.0626665880254797E+26</v>
      </c>
      <c r="OQZ48" s="363"/>
      <c r="ORA48" s="369">
        <f t="shared" ref="ORA48" si="5314">OQY48*1.01</f>
        <v>6.1232932539057345E+26</v>
      </c>
      <c r="ORB48" s="363"/>
      <c r="ORC48" s="369">
        <f t="shared" ref="ORC48" si="5315">ORA48*1.01</f>
        <v>6.184526186444792E+26</v>
      </c>
      <c r="ORD48" s="363"/>
      <c r="ORE48" s="369">
        <f t="shared" ref="ORE48" si="5316">ORC48*1.01</f>
        <v>6.2463714483092402E+26</v>
      </c>
      <c r="ORF48" s="363"/>
      <c r="ORG48" s="369">
        <f t="shared" ref="ORG48" si="5317">ORE48*1.01</f>
        <v>6.3088351627923332E+26</v>
      </c>
      <c r="ORH48" s="363"/>
      <c r="ORI48" s="369">
        <f t="shared" ref="ORI48" si="5318">ORG48*1.01</f>
        <v>6.3719235144202565E+26</v>
      </c>
      <c r="ORJ48" s="363"/>
      <c r="ORK48" s="369">
        <f t="shared" ref="ORK48" si="5319">ORI48*1.01</f>
        <v>6.4356427495644598E+26</v>
      </c>
      <c r="ORL48" s="363"/>
      <c r="ORM48" s="369">
        <f t="shared" ref="ORM48" si="5320">ORK48*1.01</f>
        <v>6.4999991770601045E+26</v>
      </c>
      <c r="ORN48" s="363"/>
      <c r="ORO48" s="369">
        <f t="shared" ref="ORO48" si="5321">ORM48*1.01</f>
        <v>6.5649991688307063E+26</v>
      </c>
      <c r="ORP48" s="363"/>
      <c r="ORQ48" s="369">
        <f t="shared" ref="ORQ48" si="5322">ORO48*1.01</f>
        <v>6.6306491605190139E+26</v>
      </c>
      <c r="ORR48" s="363"/>
      <c r="ORS48" s="369">
        <f t="shared" ref="ORS48" si="5323">ORQ48*1.01</f>
        <v>6.6969556521242037E+26</v>
      </c>
      <c r="ORT48" s="363"/>
      <c r="ORU48" s="369">
        <f t="shared" ref="ORU48" si="5324">ORS48*1.01</f>
        <v>6.7639252086454459E+26</v>
      </c>
      <c r="ORV48" s="363"/>
      <c r="ORW48" s="369">
        <f t="shared" ref="ORW48" si="5325">ORU48*1.01</f>
        <v>6.8315644607319003E+26</v>
      </c>
      <c r="ORX48" s="363"/>
      <c r="ORY48" s="369">
        <f t="shared" ref="ORY48" si="5326">ORW48*1.01</f>
        <v>6.8998801053392191E+26</v>
      </c>
      <c r="ORZ48" s="363"/>
      <c r="OSA48" s="369">
        <f t="shared" ref="OSA48" si="5327">ORY48*1.01</f>
        <v>6.9688789063926118E+26</v>
      </c>
      <c r="OSB48" s="363"/>
      <c r="OSC48" s="369">
        <f t="shared" ref="OSC48" si="5328">OSA48*1.01</f>
        <v>7.0385676954565385E+26</v>
      </c>
      <c r="OSD48" s="363"/>
      <c r="OSE48" s="369">
        <f t="shared" ref="OSE48" si="5329">OSC48*1.01</f>
        <v>7.1089533724111046E+26</v>
      </c>
      <c r="OSF48" s="363"/>
      <c r="OSG48" s="369">
        <f t="shared" ref="OSG48" si="5330">OSE48*1.01</f>
        <v>7.1800429061352163E+26</v>
      </c>
      <c r="OSH48" s="363"/>
      <c r="OSI48" s="369">
        <f t="shared" ref="OSI48" si="5331">OSG48*1.01</f>
        <v>7.2518433351965681E+26</v>
      </c>
      <c r="OSJ48" s="363"/>
      <c r="OSK48" s="369">
        <f t="shared" ref="OSK48" si="5332">OSI48*1.01</f>
        <v>7.3243617685485341E+26</v>
      </c>
      <c r="OSL48" s="363"/>
      <c r="OSM48" s="369">
        <f t="shared" ref="OSM48" si="5333">OSK48*1.01</f>
        <v>7.3976053862340199E+26</v>
      </c>
      <c r="OSN48" s="363"/>
      <c r="OSO48" s="369">
        <f t="shared" ref="OSO48" si="5334">OSM48*1.01</f>
        <v>7.4715814400963604E+26</v>
      </c>
      <c r="OSP48" s="363"/>
      <c r="OSQ48" s="369">
        <f t="shared" ref="OSQ48" si="5335">OSO48*1.01</f>
        <v>7.5462972544973245E+26</v>
      </c>
      <c r="OSR48" s="363"/>
      <c r="OSS48" s="369">
        <f t="shared" ref="OSS48" si="5336">OSQ48*1.01</f>
        <v>7.6217602270422973E+26</v>
      </c>
      <c r="OST48" s="363"/>
      <c r="OSU48" s="369">
        <f t="shared" ref="OSU48" si="5337">OSS48*1.01</f>
        <v>7.6979778293127205E+26</v>
      </c>
      <c r="OSV48" s="363"/>
      <c r="OSW48" s="369">
        <f t="shared" ref="OSW48" si="5338">OSU48*1.01</f>
        <v>7.7749576076058476E+26</v>
      </c>
      <c r="OSX48" s="363"/>
      <c r="OSY48" s="369">
        <f t="shared" ref="OSY48" si="5339">OSW48*1.01</f>
        <v>7.8527071836819059E+26</v>
      </c>
      <c r="OSZ48" s="363"/>
      <c r="OTA48" s="369">
        <f t="shared" ref="OTA48" si="5340">OSY48*1.01</f>
        <v>7.9312342555187247E+26</v>
      </c>
      <c r="OTB48" s="363"/>
      <c r="OTC48" s="369">
        <f t="shared" ref="OTC48" si="5341">OTA48*1.01</f>
        <v>8.0105465980739121E+26</v>
      </c>
      <c r="OTD48" s="363"/>
      <c r="OTE48" s="369">
        <f t="shared" ref="OTE48" si="5342">OTC48*1.01</f>
        <v>8.0906520640546512E+26</v>
      </c>
      <c r="OTF48" s="363"/>
      <c r="OTG48" s="369">
        <f t="shared" ref="OTG48" si="5343">OTE48*1.01</f>
        <v>8.1715585846951973E+26</v>
      </c>
      <c r="OTH48" s="363"/>
      <c r="OTI48" s="369">
        <f t="shared" ref="OTI48" si="5344">OTG48*1.01</f>
        <v>8.2532741705421493E+26</v>
      </c>
      <c r="OTJ48" s="363"/>
      <c r="OTK48" s="369">
        <f t="shared" ref="OTK48" si="5345">OTI48*1.01</f>
        <v>8.3358069122475714E+26</v>
      </c>
      <c r="OTL48" s="363"/>
      <c r="OTM48" s="369">
        <f t="shared" ref="OTM48" si="5346">OTK48*1.01</f>
        <v>8.4191649813700477E+26</v>
      </c>
      <c r="OTN48" s="363"/>
      <c r="OTO48" s="369">
        <f t="shared" ref="OTO48" si="5347">OTM48*1.01</f>
        <v>8.5033566311837484E+26</v>
      </c>
      <c r="OTP48" s="363"/>
      <c r="OTQ48" s="369">
        <f t="shared" ref="OTQ48" si="5348">OTO48*1.01</f>
        <v>8.5883901974955866E+26</v>
      </c>
      <c r="OTR48" s="363"/>
      <c r="OTS48" s="369">
        <f t="shared" ref="OTS48" si="5349">OTQ48*1.01</f>
        <v>8.674274099470542E+26</v>
      </c>
      <c r="OTT48" s="363"/>
      <c r="OTU48" s="369">
        <f t="shared" ref="OTU48" si="5350">OTS48*1.01</f>
        <v>8.7610168404652477E+26</v>
      </c>
      <c r="OTV48" s="363"/>
      <c r="OTW48" s="369">
        <f t="shared" ref="OTW48" si="5351">OTU48*1.01</f>
        <v>8.8486270088698997E+26</v>
      </c>
      <c r="OTX48" s="363"/>
      <c r="OTY48" s="369">
        <f t="shared" ref="OTY48" si="5352">OTW48*1.01</f>
        <v>8.9371132789585987E+26</v>
      </c>
      <c r="OTZ48" s="363"/>
      <c r="OUA48" s="369">
        <f t="shared" ref="OUA48" si="5353">OTY48*1.01</f>
        <v>9.0264844117481852E+26</v>
      </c>
      <c r="OUB48" s="363"/>
      <c r="OUC48" s="369">
        <f t="shared" ref="OUC48" si="5354">OUA48*1.01</f>
        <v>9.1167492558656667E+26</v>
      </c>
      <c r="OUD48" s="363"/>
      <c r="OUE48" s="369">
        <f t="shared" ref="OUE48" si="5355">OUC48*1.01</f>
        <v>9.2079167484243236E+26</v>
      </c>
      <c r="OUF48" s="363"/>
      <c r="OUG48" s="369">
        <f t="shared" ref="OUG48" si="5356">OUE48*1.01</f>
        <v>9.2999959159085667E+26</v>
      </c>
      <c r="OUH48" s="363"/>
      <c r="OUI48" s="369">
        <f t="shared" ref="OUI48" si="5357">OUG48*1.01</f>
        <v>9.3929958750676528E+26</v>
      </c>
      <c r="OUJ48" s="363"/>
      <c r="OUK48" s="369">
        <f t="shared" ref="OUK48" si="5358">OUI48*1.01</f>
        <v>9.4869258338183293E+26</v>
      </c>
      <c r="OUL48" s="363"/>
      <c r="OUM48" s="369">
        <f t="shared" ref="OUM48" si="5359">OUK48*1.01</f>
        <v>9.5817950921565127E+26</v>
      </c>
      <c r="OUN48" s="363"/>
      <c r="OUO48" s="369">
        <f t="shared" ref="OUO48" si="5360">OUM48*1.01</f>
        <v>9.6776130430780785E+26</v>
      </c>
      <c r="OUP48" s="363"/>
      <c r="OUQ48" s="369">
        <f t="shared" ref="OUQ48" si="5361">OUO48*1.01</f>
        <v>9.7743891735088596E+26</v>
      </c>
      <c r="OUR48" s="363"/>
      <c r="OUS48" s="369">
        <f t="shared" ref="OUS48" si="5362">OUQ48*1.01</f>
        <v>9.8721330652439484E+26</v>
      </c>
      <c r="OUT48" s="363"/>
      <c r="OUU48" s="369">
        <f t="shared" ref="OUU48" si="5363">OUS48*1.01</f>
        <v>9.9708543958963883E+26</v>
      </c>
      <c r="OUV48" s="363"/>
      <c r="OUW48" s="369">
        <f t="shared" ref="OUW48" si="5364">OUU48*1.01</f>
        <v>1.0070562939855353E+27</v>
      </c>
      <c r="OUX48" s="363"/>
      <c r="OUY48" s="369">
        <f t="shared" ref="OUY48" si="5365">OUW48*1.01</f>
        <v>1.0171268569253906E+27</v>
      </c>
      <c r="OUZ48" s="363"/>
      <c r="OVA48" s="369">
        <f t="shared" ref="OVA48" si="5366">OUY48*1.01</f>
        <v>1.0272981254946446E+27</v>
      </c>
      <c r="OVB48" s="363"/>
      <c r="OVC48" s="369">
        <f t="shared" ref="OVC48" si="5367">OVA48*1.01</f>
        <v>1.037571106749591E+27</v>
      </c>
      <c r="OVD48" s="363"/>
      <c r="OVE48" s="369">
        <f t="shared" ref="OVE48" si="5368">OVC48*1.01</f>
        <v>1.0479468178170869E+27</v>
      </c>
      <c r="OVF48" s="363"/>
      <c r="OVG48" s="369">
        <f t="shared" ref="OVG48" si="5369">OVE48*1.01</f>
        <v>1.0584262859952578E+27</v>
      </c>
      <c r="OVH48" s="363"/>
      <c r="OVI48" s="369">
        <f t="shared" ref="OVI48" si="5370">OVG48*1.01</f>
        <v>1.0690105488552104E+27</v>
      </c>
      <c r="OVJ48" s="363"/>
      <c r="OVK48" s="369">
        <f t="shared" ref="OVK48" si="5371">OVI48*1.01</f>
        <v>1.0797006543437625E+27</v>
      </c>
      <c r="OVL48" s="363"/>
      <c r="OVM48" s="369">
        <f t="shared" ref="OVM48" si="5372">OVK48*1.01</f>
        <v>1.0904976608872001E+27</v>
      </c>
      <c r="OVN48" s="363"/>
      <c r="OVO48" s="369">
        <f t="shared" ref="OVO48" si="5373">OVM48*1.01</f>
        <v>1.101402637496072E+27</v>
      </c>
      <c r="OVP48" s="363"/>
      <c r="OVQ48" s="369">
        <f t="shared" ref="OVQ48" si="5374">OVO48*1.01</f>
        <v>1.1124166638710328E+27</v>
      </c>
      <c r="OVR48" s="363"/>
      <c r="OVS48" s="369">
        <f t="shared" ref="OVS48" si="5375">OVQ48*1.01</f>
        <v>1.1235408305097432E+27</v>
      </c>
      <c r="OVT48" s="363"/>
      <c r="OVU48" s="369">
        <f t="shared" ref="OVU48" si="5376">OVS48*1.01</f>
        <v>1.1347762388148406E+27</v>
      </c>
      <c r="OVV48" s="363"/>
      <c r="OVW48" s="369">
        <f t="shared" ref="OVW48" si="5377">OVU48*1.01</f>
        <v>1.146124001202989E+27</v>
      </c>
      <c r="OVX48" s="363"/>
      <c r="OVY48" s="369">
        <f t="shared" ref="OVY48" si="5378">OVW48*1.01</f>
        <v>1.157585241215019E+27</v>
      </c>
      <c r="OVZ48" s="363"/>
      <c r="OWA48" s="369">
        <f t="shared" ref="OWA48" si="5379">OVY48*1.01</f>
        <v>1.1691610936271692E+27</v>
      </c>
      <c r="OWB48" s="363"/>
      <c r="OWC48" s="369">
        <f t="shared" ref="OWC48" si="5380">OWA48*1.01</f>
        <v>1.1808527045634409E+27</v>
      </c>
      <c r="OWD48" s="363"/>
      <c r="OWE48" s="369">
        <f t="shared" ref="OWE48" si="5381">OWC48*1.01</f>
        <v>1.1926612316090753E+27</v>
      </c>
      <c r="OWF48" s="363"/>
      <c r="OWG48" s="369">
        <f t="shared" ref="OWG48" si="5382">OWE48*1.01</f>
        <v>1.204587843925166E+27</v>
      </c>
      <c r="OWH48" s="363"/>
      <c r="OWI48" s="369">
        <f t="shared" ref="OWI48" si="5383">OWG48*1.01</f>
        <v>1.2166337223644177E+27</v>
      </c>
      <c r="OWJ48" s="363"/>
      <c r="OWK48" s="369">
        <f t="shared" ref="OWK48" si="5384">OWI48*1.01</f>
        <v>1.2288000595880618E+27</v>
      </c>
      <c r="OWL48" s="363"/>
      <c r="OWM48" s="369">
        <f t="shared" ref="OWM48" si="5385">OWK48*1.01</f>
        <v>1.2410880601839424E+27</v>
      </c>
      <c r="OWN48" s="363"/>
      <c r="OWO48" s="369">
        <f t="shared" ref="OWO48" si="5386">OWM48*1.01</f>
        <v>1.253498940785782E+27</v>
      </c>
      <c r="OWP48" s="363"/>
      <c r="OWQ48" s="369">
        <f t="shared" ref="OWQ48" si="5387">OWO48*1.01</f>
        <v>1.2660339301936399E+27</v>
      </c>
      <c r="OWR48" s="363"/>
      <c r="OWS48" s="369">
        <f t="shared" ref="OWS48" si="5388">OWQ48*1.01</f>
        <v>1.2786942694955763E+27</v>
      </c>
      <c r="OWT48" s="363"/>
      <c r="OWU48" s="369">
        <f t="shared" ref="OWU48" si="5389">OWS48*1.01</f>
        <v>1.291481212190532E+27</v>
      </c>
      <c r="OWV48" s="363"/>
      <c r="OWW48" s="369">
        <f t="shared" ref="OWW48" si="5390">OWU48*1.01</f>
        <v>1.3043960243124374E+27</v>
      </c>
      <c r="OWX48" s="363"/>
      <c r="OWY48" s="369">
        <f t="shared" ref="OWY48" si="5391">OWW48*1.01</f>
        <v>1.3174399845555617E+27</v>
      </c>
      <c r="OWZ48" s="363"/>
      <c r="OXA48" s="369">
        <f t="shared" ref="OXA48" si="5392">OWY48*1.01</f>
        <v>1.3306143844011174E+27</v>
      </c>
      <c r="OXB48" s="363"/>
      <c r="OXC48" s="369">
        <f t="shared" ref="OXC48" si="5393">OXA48*1.01</f>
        <v>1.3439205282451287E+27</v>
      </c>
      <c r="OXD48" s="363"/>
      <c r="OXE48" s="369">
        <f t="shared" ref="OXE48" si="5394">OXC48*1.01</f>
        <v>1.35735973352758E+27</v>
      </c>
      <c r="OXF48" s="363"/>
      <c r="OXG48" s="369">
        <f t="shared" ref="OXG48" si="5395">OXE48*1.01</f>
        <v>1.3709333308628559E+27</v>
      </c>
      <c r="OXH48" s="363"/>
      <c r="OXI48" s="369">
        <f t="shared" ref="OXI48" si="5396">OXG48*1.01</f>
        <v>1.3846426641714844E+27</v>
      </c>
      <c r="OXJ48" s="363"/>
      <c r="OXK48" s="369">
        <f t="shared" ref="OXK48" si="5397">OXI48*1.01</f>
        <v>1.3984890908131993E+27</v>
      </c>
      <c r="OXL48" s="363"/>
      <c r="OXM48" s="369">
        <f t="shared" ref="OXM48" si="5398">OXK48*1.01</f>
        <v>1.4124739817213314E+27</v>
      </c>
      <c r="OXN48" s="363"/>
      <c r="OXO48" s="369">
        <f t="shared" ref="OXO48" si="5399">OXM48*1.01</f>
        <v>1.4265987215385448E+27</v>
      </c>
      <c r="OXP48" s="363"/>
      <c r="OXQ48" s="369">
        <f t="shared" ref="OXQ48" si="5400">OXO48*1.01</f>
        <v>1.4408647087539304E+27</v>
      </c>
      <c r="OXR48" s="363"/>
      <c r="OXS48" s="369">
        <f t="shared" ref="OXS48" si="5401">OXQ48*1.01</f>
        <v>1.4552733558414697E+27</v>
      </c>
      <c r="OXT48" s="363"/>
      <c r="OXU48" s="369">
        <f t="shared" ref="OXU48" si="5402">OXS48*1.01</f>
        <v>1.4698260893998844E+27</v>
      </c>
      <c r="OXV48" s="363"/>
      <c r="OXW48" s="369">
        <f t="shared" ref="OXW48" si="5403">OXU48*1.01</f>
        <v>1.4845243502938834E+27</v>
      </c>
      <c r="OXX48" s="363"/>
      <c r="OXY48" s="369">
        <f t="shared" ref="OXY48" si="5404">OXW48*1.01</f>
        <v>1.4993695937968221E+27</v>
      </c>
      <c r="OXZ48" s="363"/>
      <c r="OYA48" s="369">
        <f t="shared" ref="OYA48" si="5405">OXY48*1.01</f>
        <v>1.5143632897347904E+27</v>
      </c>
      <c r="OYB48" s="363"/>
      <c r="OYC48" s="369">
        <f t="shared" ref="OYC48" si="5406">OYA48*1.01</f>
        <v>1.5295069226321385E+27</v>
      </c>
      <c r="OYD48" s="363"/>
      <c r="OYE48" s="369">
        <f t="shared" ref="OYE48" si="5407">OYC48*1.01</f>
        <v>1.5448019918584599E+27</v>
      </c>
      <c r="OYF48" s="363"/>
      <c r="OYG48" s="369">
        <f t="shared" ref="OYG48" si="5408">OYE48*1.01</f>
        <v>1.5602500117770444E+27</v>
      </c>
      <c r="OYH48" s="363"/>
      <c r="OYI48" s="369">
        <f t="shared" ref="OYI48" si="5409">OYG48*1.01</f>
        <v>1.5758525118948149E+27</v>
      </c>
      <c r="OYJ48" s="363"/>
      <c r="OYK48" s="369">
        <f t="shared" ref="OYK48" si="5410">OYI48*1.01</f>
        <v>1.5916110370137631E+27</v>
      </c>
      <c r="OYL48" s="363"/>
      <c r="OYM48" s="369">
        <f t="shared" ref="OYM48" si="5411">OYK48*1.01</f>
        <v>1.6075271473839006E+27</v>
      </c>
      <c r="OYN48" s="363"/>
      <c r="OYO48" s="369">
        <f t="shared" ref="OYO48" si="5412">OYM48*1.01</f>
        <v>1.6236024188577395E+27</v>
      </c>
      <c r="OYP48" s="363"/>
      <c r="OYQ48" s="369">
        <f t="shared" ref="OYQ48" si="5413">OYO48*1.01</f>
        <v>1.6398384430463169E+27</v>
      </c>
      <c r="OYR48" s="363"/>
      <c r="OYS48" s="369">
        <f t="shared" ref="OYS48" si="5414">OYQ48*1.01</f>
        <v>1.6562368274767802E+27</v>
      </c>
      <c r="OYT48" s="363"/>
      <c r="OYU48" s="369">
        <f t="shared" ref="OYU48" si="5415">OYS48*1.01</f>
        <v>1.6727991957515479E+27</v>
      </c>
      <c r="OYV48" s="363"/>
      <c r="OYW48" s="369">
        <f t="shared" ref="OYW48" si="5416">OYU48*1.01</f>
        <v>1.6895271877090634E+27</v>
      </c>
      <c r="OYX48" s="363"/>
      <c r="OYY48" s="369">
        <f t="shared" ref="OYY48" si="5417">OYW48*1.01</f>
        <v>1.7064224595861539E+27</v>
      </c>
      <c r="OYZ48" s="363"/>
      <c r="OZA48" s="369">
        <f t="shared" ref="OZA48" si="5418">OYY48*1.01</f>
        <v>1.7234866841820153E+27</v>
      </c>
      <c r="OZB48" s="363"/>
      <c r="OZC48" s="369">
        <f t="shared" ref="OZC48" si="5419">OZA48*1.01</f>
        <v>1.7407215510238354E+27</v>
      </c>
      <c r="OZD48" s="363"/>
      <c r="OZE48" s="369">
        <f t="shared" ref="OZE48" si="5420">OZC48*1.01</f>
        <v>1.7581287665340737E+27</v>
      </c>
      <c r="OZF48" s="363"/>
      <c r="OZG48" s="369">
        <f t="shared" ref="OZG48" si="5421">OZE48*1.01</f>
        <v>1.7757100541994145E+27</v>
      </c>
      <c r="OZH48" s="363"/>
      <c r="OZI48" s="369">
        <f t="shared" ref="OZI48" si="5422">OZG48*1.01</f>
        <v>1.7934671547414088E+27</v>
      </c>
      <c r="OZJ48" s="363"/>
      <c r="OZK48" s="369">
        <f t="shared" ref="OZK48" si="5423">OZI48*1.01</f>
        <v>1.8114018262888229E+27</v>
      </c>
      <c r="OZL48" s="363"/>
      <c r="OZM48" s="369">
        <f t="shared" ref="OZM48" si="5424">OZK48*1.01</f>
        <v>1.8295158445517112E+27</v>
      </c>
      <c r="OZN48" s="363"/>
      <c r="OZO48" s="369">
        <f t="shared" ref="OZO48" si="5425">OZM48*1.01</f>
        <v>1.8478110029972282E+27</v>
      </c>
      <c r="OZP48" s="363"/>
      <c r="OZQ48" s="369">
        <f t="shared" ref="OZQ48" si="5426">OZO48*1.01</f>
        <v>1.8662891130272005E+27</v>
      </c>
      <c r="OZR48" s="363"/>
      <c r="OZS48" s="369">
        <f t="shared" ref="OZS48" si="5427">OZQ48*1.01</f>
        <v>1.8849520041574727E+27</v>
      </c>
      <c r="OZT48" s="363"/>
      <c r="OZU48" s="369">
        <f t="shared" ref="OZU48" si="5428">OZS48*1.01</f>
        <v>1.9038015241990473E+27</v>
      </c>
      <c r="OZV48" s="363"/>
      <c r="OZW48" s="369">
        <f t="shared" ref="OZW48" si="5429">OZU48*1.01</f>
        <v>1.9228395394410377E+27</v>
      </c>
      <c r="OZX48" s="363"/>
      <c r="OZY48" s="369">
        <f t="shared" ref="OZY48" si="5430">OZW48*1.01</f>
        <v>1.9420679348354481E+27</v>
      </c>
      <c r="OZZ48" s="363"/>
      <c r="PAA48" s="369">
        <f t="shared" ref="PAA48" si="5431">OZY48*1.01</f>
        <v>1.9614886141838025E+27</v>
      </c>
      <c r="PAB48" s="363"/>
      <c r="PAC48" s="369">
        <f t="shared" ref="PAC48" si="5432">PAA48*1.01</f>
        <v>1.9811035003256406E+27</v>
      </c>
      <c r="PAD48" s="363"/>
      <c r="PAE48" s="369">
        <f t="shared" ref="PAE48" si="5433">PAC48*1.01</f>
        <v>2.000914535328897E+27</v>
      </c>
      <c r="PAF48" s="363"/>
      <c r="PAG48" s="369">
        <f t="shared" ref="PAG48" si="5434">PAE48*1.01</f>
        <v>2.020923680682186E+27</v>
      </c>
      <c r="PAH48" s="363"/>
      <c r="PAI48" s="369">
        <f t="shared" ref="PAI48" si="5435">PAG48*1.01</f>
        <v>2.041132917489008E+27</v>
      </c>
      <c r="PAJ48" s="363"/>
      <c r="PAK48" s="369">
        <f t="shared" ref="PAK48" si="5436">PAI48*1.01</f>
        <v>2.0615442466638981E+27</v>
      </c>
      <c r="PAL48" s="363"/>
      <c r="PAM48" s="369">
        <f t="shared" ref="PAM48" si="5437">PAK48*1.01</f>
        <v>2.082159689130537E+27</v>
      </c>
      <c r="PAN48" s="363"/>
      <c r="PAO48" s="369">
        <f t="shared" ref="PAO48" si="5438">PAM48*1.01</f>
        <v>2.1029812860218425E+27</v>
      </c>
      <c r="PAP48" s="363"/>
      <c r="PAQ48" s="369">
        <f t="shared" ref="PAQ48" si="5439">PAO48*1.01</f>
        <v>2.1240110988820608E+27</v>
      </c>
      <c r="PAR48" s="363"/>
      <c r="PAS48" s="369">
        <f t="shared" ref="PAS48" si="5440">PAQ48*1.01</f>
        <v>2.1452512098708814E+27</v>
      </c>
      <c r="PAT48" s="363"/>
      <c r="PAU48" s="369">
        <f t="shared" ref="PAU48" si="5441">PAS48*1.01</f>
        <v>2.1667037219695901E+27</v>
      </c>
      <c r="PAV48" s="363"/>
      <c r="PAW48" s="369">
        <f t="shared" ref="PAW48" si="5442">PAU48*1.01</f>
        <v>2.188370759189286E+27</v>
      </c>
      <c r="PAX48" s="363"/>
      <c r="PAY48" s="369">
        <f t="shared" ref="PAY48" si="5443">PAW48*1.01</f>
        <v>2.2102544667811788E+27</v>
      </c>
      <c r="PAZ48" s="363"/>
      <c r="PBA48" s="369">
        <f t="shared" ref="PBA48" si="5444">PAY48*1.01</f>
        <v>2.2323570114489905E+27</v>
      </c>
      <c r="PBB48" s="363"/>
      <c r="PBC48" s="369">
        <f t="shared" ref="PBC48" si="5445">PBA48*1.01</f>
        <v>2.2546805815634804E+27</v>
      </c>
      <c r="PBD48" s="363"/>
      <c r="PBE48" s="369">
        <f t="shared" ref="PBE48" si="5446">PBC48*1.01</f>
        <v>2.2772273873791153E+27</v>
      </c>
      <c r="PBF48" s="363"/>
      <c r="PBG48" s="369">
        <f t="shared" ref="PBG48" si="5447">PBE48*1.01</f>
        <v>2.2999996612529066E+27</v>
      </c>
      <c r="PBH48" s="363"/>
      <c r="PBI48" s="369">
        <f t="shared" ref="PBI48" si="5448">PBG48*1.01</f>
        <v>2.3229996578654357E+27</v>
      </c>
      <c r="PBJ48" s="363"/>
      <c r="PBK48" s="369">
        <f t="shared" ref="PBK48" si="5449">PBI48*1.01</f>
        <v>2.3462296544440902E+27</v>
      </c>
      <c r="PBL48" s="363"/>
      <c r="PBM48" s="369">
        <f t="shared" ref="PBM48" si="5450">PBK48*1.01</f>
        <v>2.369691950988531E+27</v>
      </c>
      <c r="PBN48" s="363"/>
      <c r="PBO48" s="369">
        <f t="shared" ref="PBO48" si="5451">PBM48*1.01</f>
        <v>2.3933888704984164E+27</v>
      </c>
      <c r="PBP48" s="363"/>
      <c r="PBQ48" s="369">
        <f t="shared" ref="PBQ48" si="5452">PBO48*1.01</f>
        <v>2.4173227592034005E+27</v>
      </c>
      <c r="PBR48" s="363"/>
      <c r="PBS48" s="369">
        <f t="shared" ref="PBS48" si="5453">PBQ48*1.01</f>
        <v>2.4414959867954344E+27</v>
      </c>
      <c r="PBT48" s="363"/>
      <c r="PBU48" s="369">
        <f t="shared" ref="PBU48" si="5454">PBS48*1.01</f>
        <v>2.4659109466633889E+27</v>
      </c>
      <c r="PBV48" s="363"/>
      <c r="PBW48" s="369">
        <f t="shared" ref="PBW48" si="5455">PBU48*1.01</f>
        <v>2.4905700561300225E+27</v>
      </c>
      <c r="PBX48" s="363"/>
      <c r="PBY48" s="369">
        <f t="shared" ref="PBY48" si="5456">PBW48*1.01</f>
        <v>2.5154757566913227E+27</v>
      </c>
      <c r="PBZ48" s="363"/>
      <c r="PCA48" s="369">
        <f t="shared" ref="PCA48" si="5457">PBY48*1.01</f>
        <v>2.5406305142582358E+27</v>
      </c>
      <c r="PCB48" s="363"/>
      <c r="PCC48" s="369">
        <f t="shared" ref="PCC48" si="5458">PCA48*1.01</f>
        <v>2.5660368194008182E+27</v>
      </c>
      <c r="PCD48" s="363"/>
      <c r="PCE48" s="369">
        <f t="shared" ref="PCE48" si="5459">PCC48*1.01</f>
        <v>2.5916971875948264E+27</v>
      </c>
      <c r="PCF48" s="363"/>
      <c r="PCG48" s="369">
        <f t="shared" ref="PCG48" si="5460">PCE48*1.01</f>
        <v>2.6176141594707748E+27</v>
      </c>
      <c r="PCH48" s="363"/>
      <c r="PCI48" s="369">
        <f t="shared" ref="PCI48" si="5461">PCG48*1.01</f>
        <v>2.6437903010654823E+27</v>
      </c>
      <c r="PCJ48" s="363"/>
      <c r="PCK48" s="369">
        <f t="shared" ref="PCK48" si="5462">PCI48*1.01</f>
        <v>2.670228204076137E+27</v>
      </c>
      <c r="PCL48" s="363"/>
      <c r="PCM48" s="369">
        <f t="shared" ref="PCM48" si="5463">PCK48*1.01</f>
        <v>2.6969304861168985E+27</v>
      </c>
      <c r="PCN48" s="363"/>
      <c r="PCO48" s="369">
        <f t="shared" ref="PCO48" si="5464">PCM48*1.01</f>
        <v>2.7238997909780674E+27</v>
      </c>
      <c r="PCP48" s="363"/>
      <c r="PCQ48" s="369">
        <f t="shared" ref="PCQ48" si="5465">PCO48*1.01</f>
        <v>2.7511387888878482E+27</v>
      </c>
      <c r="PCR48" s="363"/>
      <c r="PCS48" s="369">
        <f t="shared" ref="PCS48" si="5466">PCQ48*1.01</f>
        <v>2.7786501767767268E+27</v>
      </c>
      <c r="PCT48" s="363"/>
      <c r="PCU48" s="369">
        <f t="shared" ref="PCU48" si="5467">PCS48*1.01</f>
        <v>2.8064366785444942E+27</v>
      </c>
      <c r="PCV48" s="363"/>
      <c r="PCW48" s="369">
        <f t="shared" ref="PCW48" si="5468">PCU48*1.01</f>
        <v>2.8345010453299393E+27</v>
      </c>
      <c r="PCX48" s="363"/>
      <c r="PCY48" s="369">
        <f t="shared" ref="PCY48" si="5469">PCW48*1.01</f>
        <v>2.8628460557832386E+27</v>
      </c>
      <c r="PCZ48" s="363"/>
      <c r="PDA48" s="369">
        <f t="shared" ref="PDA48" si="5470">PCY48*1.01</f>
        <v>2.8914745163410712E+27</v>
      </c>
      <c r="PDB48" s="363"/>
      <c r="PDC48" s="369">
        <f t="shared" ref="PDC48" si="5471">PDA48*1.01</f>
        <v>2.920389261504482E+27</v>
      </c>
      <c r="PDD48" s="363"/>
      <c r="PDE48" s="369">
        <f t="shared" ref="PDE48" si="5472">PDC48*1.01</f>
        <v>2.949593154119527E+27</v>
      </c>
      <c r="PDF48" s="363"/>
      <c r="PDG48" s="369">
        <f t="shared" ref="PDG48" si="5473">PDE48*1.01</f>
        <v>2.9790890856607222E+27</v>
      </c>
      <c r="PDH48" s="363"/>
      <c r="PDI48" s="369">
        <f t="shared" ref="PDI48" si="5474">PDG48*1.01</f>
        <v>3.0088799765173296E+27</v>
      </c>
      <c r="PDJ48" s="363"/>
      <c r="PDK48" s="369">
        <f t="shared" ref="PDK48" si="5475">PDI48*1.01</f>
        <v>3.0389687762825027E+27</v>
      </c>
      <c r="PDL48" s="363"/>
      <c r="PDM48" s="369">
        <f t="shared" ref="PDM48" si="5476">PDK48*1.01</f>
        <v>3.0693584640453278E+27</v>
      </c>
      <c r="PDN48" s="363"/>
      <c r="PDO48" s="369">
        <f t="shared" ref="PDO48" si="5477">PDM48*1.01</f>
        <v>3.1000520486857809E+27</v>
      </c>
      <c r="PDP48" s="363"/>
      <c r="PDQ48" s="369">
        <f t="shared" ref="PDQ48" si="5478">PDO48*1.01</f>
        <v>3.1310525691726389E+27</v>
      </c>
      <c r="PDR48" s="363"/>
      <c r="PDS48" s="369">
        <f t="shared" ref="PDS48" si="5479">PDQ48*1.01</f>
        <v>3.1623630948643655E+27</v>
      </c>
      <c r="PDT48" s="363"/>
      <c r="PDU48" s="369">
        <f t="shared" ref="PDU48" si="5480">PDS48*1.01</f>
        <v>3.1939867258130094E+27</v>
      </c>
      <c r="PDV48" s="363"/>
      <c r="PDW48" s="369">
        <f t="shared" ref="PDW48" si="5481">PDU48*1.01</f>
        <v>3.2259265930711396E+27</v>
      </c>
      <c r="PDX48" s="363"/>
      <c r="PDY48" s="369">
        <f t="shared" ref="PDY48" si="5482">PDW48*1.01</f>
        <v>3.258185859001851E+27</v>
      </c>
      <c r="PDZ48" s="363"/>
      <c r="PEA48" s="369">
        <f t="shared" ref="PEA48" si="5483">PDY48*1.01</f>
        <v>3.2907677175918694E+27</v>
      </c>
      <c r="PEB48" s="363"/>
      <c r="PEC48" s="369">
        <f t="shared" ref="PEC48" si="5484">PEA48*1.01</f>
        <v>3.3236753947677881E+27</v>
      </c>
      <c r="PED48" s="363"/>
      <c r="PEE48" s="369">
        <f t="shared" ref="PEE48" si="5485">PEC48*1.01</f>
        <v>3.356912148715466E+27</v>
      </c>
      <c r="PEF48" s="363"/>
      <c r="PEG48" s="369">
        <f t="shared" ref="PEG48" si="5486">PEE48*1.01</f>
        <v>3.3904812702026208E+27</v>
      </c>
      <c r="PEH48" s="363"/>
      <c r="PEI48" s="369">
        <f t="shared" ref="PEI48" si="5487">PEG48*1.01</f>
        <v>3.4243860829046472E+27</v>
      </c>
      <c r="PEJ48" s="363"/>
      <c r="PEK48" s="369">
        <f t="shared" ref="PEK48" si="5488">PEI48*1.01</f>
        <v>3.4586299437336939E+27</v>
      </c>
      <c r="PEL48" s="363"/>
      <c r="PEM48" s="369">
        <f t="shared" ref="PEM48" si="5489">PEK48*1.01</f>
        <v>3.4932162431710309E+27</v>
      </c>
      <c r="PEN48" s="363"/>
      <c r="PEO48" s="369">
        <f t="shared" ref="PEO48" si="5490">PEM48*1.01</f>
        <v>3.5281484056027414E+27</v>
      </c>
      <c r="PEP48" s="363"/>
      <c r="PEQ48" s="369">
        <f t="shared" ref="PEQ48" si="5491">PEO48*1.01</f>
        <v>3.5634298896587688E+27</v>
      </c>
      <c r="PER48" s="363"/>
      <c r="PES48" s="369">
        <f t="shared" ref="PES48" si="5492">PEQ48*1.01</f>
        <v>3.5990641885553566E+27</v>
      </c>
      <c r="PET48" s="363"/>
      <c r="PEU48" s="369">
        <f t="shared" ref="PEU48" si="5493">PES48*1.01</f>
        <v>3.6350548304409104E+27</v>
      </c>
      <c r="PEV48" s="363"/>
      <c r="PEW48" s="369">
        <f t="shared" ref="PEW48" si="5494">PEU48*1.01</f>
        <v>3.6714053787453195E+27</v>
      </c>
      <c r="PEX48" s="363"/>
      <c r="PEY48" s="369">
        <f t="shared" ref="PEY48" si="5495">PEW48*1.01</f>
        <v>3.7081194325327727E+27</v>
      </c>
      <c r="PEZ48" s="363"/>
      <c r="PFA48" s="369">
        <f t="shared" ref="PFA48" si="5496">PEY48*1.01</f>
        <v>3.7452006268581005E+27</v>
      </c>
      <c r="PFB48" s="363"/>
      <c r="PFC48" s="369">
        <f t="shared" ref="PFC48" si="5497">PFA48*1.01</f>
        <v>3.7826526331266816E+27</v>
      </c>
      <c r="PFD48" s="363"/>
      <c r="PFE48" s="369">
        <f t="shared" ref="PFE48" si="5498">PFC48*1.01</f>
        <v>3.8204791594579486E+27</v>
      </c>
      <c r="PFF48" s="363"/>
      <c r="PFG48" s="369">
        <f t="shared" ref="PFG48" si="5499">PFE48*1.01</f>
        <v>3.8586839510525281E+27</v>
      </c>
      <c r="PFH48" s="363"/>
      <c r="PFI48" s="369">
        <f t="shared" ref="PFI48" si="5500">PFG48*1.01</f>
        <v>3.8972707905630534E+27</v>
      </c>
      <c r="PFJ48" s="363"/>
      <c r="PFK48" s="369">
        <f t="shared" ref="PFK48" si="5501">PFI48*1.01</f>
        <v>3.936243498468684E+27</v>
      </c>
      <c r="PFL48" s="363"/>
      <c r="PFM48" s="369">
        <f t="shared" ref="PFM48" si="5502">PFK48*1.01</f>
        <v>3.9756059334533708E+27</v>
      </c>
      <c r="PFN48" s="363"/>
      <c r="PFO48" s="369">
        <f t="shared" ref="PFO48" si="5503">PFM48*1.01</f>
        <v>4.0153619927879045E+27</v>
      </c>
      <c r="PFP48" s="363"/>
      <c r="PFQ48" s="369">
        <f t="shared" ref="PFQ48" si="5504">PFO48*1.01</f>
        <v>4.0555156127157837E+27</v>
      </c>
      <c r="PFR48" s="363"/>
      <c r="PFS48" s="369">
        <f t="shared" ref="PFS48" si="5505">PFQ48*1.01</f>
        <v>4.0960707688429415E+27</v>
      </c>
      <c r="PFT48" s="363"/>
      <c r="PFU48" s="369">
        <f t="shared" ref="PFU48" si="5506">PFS48*1.01</f>
        <v>4.1370314765313707E+27</v>
      </c>
      <c r="PFV48" s="363"/>
      <c r="PFW48" s="369">
        <f t="shared" ref="PFW48" si="5507">PFU48*1.01</f>
        <v>4.1784017912966843E+27</v>
      </c>
      <c r="PFX48" s="363"/>
      <c r="PFY48" s="369">
        <f t="shared" ref="PFY48" si="5508">PFW48*1.01</f>
        <v>4.2201858092096511E+27</v>
      </c>
      <c r="PFZ48" s="363"/>
      <c r="PGA48" s="369">
        <f t="shared" ref="PGA48" si="5509">PFY48*1.01</f>
        <v>4.2623876673017479E+27</v>
      </c>
      <c r="PGB48" s="363"/>
      <c r="PGC48" s="369">
        <f t="shared" ref="PGC48" si="5510">PGA48*1.01</f>
        <v>4.3050115439747653E+27</v>
      </c>
      <c r="PGD48" s="363"/>
      <c r="PGE48" s="369">
        <f t="shared" ref="PGE48" si="5511">PGC48*1.01</f>
        <v>4.348061659414513E+27</v>
      </c>
      <c r="PGF48" s="363"/>
      <c r="PGG48" s="369">
        <f t="shared" ref="PGG48" si="5512">PGE48*1.01</f>
        <v>4.3915422760086581E+27</v>
      </c>
      <c r="PGH48" s="363"/>
      <c r="PGI48" s="369">
        <f t="shared" ref="PGI48" si="5513">PGG48*1.01</f>
        <v>4.4354576987687447E+27</v>
      </c>
      <c r="PGJ48" s="363"/>
      <c r="PGK48" s="369">
        <f t="shared" ref="PGK48" si="5514">PGI48*1.01</f>
        <v>4.4798122757564319E+27</v>
      </c>
      <c r="PGL48" s="363"/>
      <c r="PGM48" s="369">
        <f t="shared" ref="PGM48" si="5515">PGK48*1.01</f>
        <v>4.5246103985139962E+27</v>
      </c>
      <c r="PGN48" s="363"/>
      <c r="PGO48" s="369">
        <f t="shared" ref="PGO48" si="5516">PGM48*1.01</f>
        <v>4.5698565024991365E+27</v>
      </c>
      <c r="PGP48" s="363"/>
      <c r="PGQ48" s="369">
        <f t="shared" ref="PGQ48" si="5517">PGO48*1.01</f>
        <v>4.6155550675241281E+27</v>
      </c>
      <c r="PGR48" s="363"/>
      <c r="PGS48" s="369">
        <f t="shared" ref="PGS48" si="5518">PGQ48*1.01</f>
        <v>4.6617106181993695E+27</v>
      </c>
      <c r="PGT48" s="363"/>
      <c r="PGU48" s="369">
        <f t="shared" ref="PGU48" si="5519">PGS48*1.01</f>
        <v>4.7083277243813634E+27</v>
      </c>
      <c r="PGV48" s="363"/>
      <c r="PGW48" s="369">
        <f t="shared" ref="PGW48" si="5520">PGU48*1.01</f>
        <v>4.7554110016251772E+27</v>
      </c>
      <c r="PGX48" s="363"/>
      <c r="PGY48" s="369">
        <f t="shared" ref="PGY48" si="5521">PGW48*1.01</f>
        <v>4.8029651116414291E+27</v>
      </c>
      <c r="PGZ48" s="363"/>
      <c r="PHA48" s="369">
        <f t="shared" ref="PHA48" si="5522">PGY48*1.01</f>
        <v>4.8509947627578433E+27</v>
      </c>
      <c r="PHB48" s="363"/>
      <c r="PHC48" s="369">
        <f t="shared" ref="PHC48" si="5523">PHA48*1.01</f>
        <v>4.899504710385422E+27</v>
      </c>
      <c r="PHD48" s="363"/>
      <c r="PHE48" s="369">
        <f t="shared" ref="PHE48" si="5524">PHC48*1.01</f>
        <v>4.9484997574892762E+27</v>
      </c>
      <c r="PHF48" s="363"/>
      <c r="PHG48" s="369">
        <f t="shared" ref="PHG48" si="5525">PHE48*1.01</f>
        <v>4.9979847550641688E+27</v>
      </c>
      <c r="PHH48" s="363"/>
      <c r="PHI48" s="369">
        <f t="shared" ref="PHI48" si="5526">PHG48*1.01</f>
        <v>5.0479646026148102E+27</v>
      </c>
      <c r="PHJ48" s="363"/>
      <c r="PHK48" s="369">
        <f t="shared" ref="PHK48" si="5527">PHI48*1.01</f>
        <v>5.0984442486409588E+27</v>
      </c>
      <c r="PHL48" s="363"/>
      <c r="PHM48" s="369">
        <f t="shared" ref="PHM48" si="5528">PHK48*1.01</f>
        <v>5.1494286911273683E+27</v>
      </c>
      <c r="PHN48" s="363"/>
      <c r="PHO48" s="369">
        <f t="shared" ref="PHO48" si="5529">PHM48*1.01</f>
        <v>5.2009229780386425E+27</v>
      </c>
      <c r="PHP48" s="363"/>
      <c r="PHQ48" s="369">
        <f t="shared" ref="PHQ48" si="5530">PHO48*1.01</f>
        <v>5.2529322078190287E+27</v>
      </c>
      <c r="PHR48" s="363"/>
      <c r="PHS48" s="369">
        <f t="shared" ref="PHS48" si="5531">PHQ48*1.01</f>
        <v>5.3054615298972192E+27</v>
      </c>
      <c r="PHT48" s="363"/>
      <c r="PHU48" s="369">
        <f t="shared" ref="PHU48" si="5532">PHS48*1.01</f>
        <v>5.3585161451961913E+27</v>
      </c>
      <c r="PHV48" s="363"/>
      <c r="PHW48" s="369">
        <f t="shared" ref="PHW48" si="5533">PHU48*1.01</f>
        <v>5.4121013066481528E+27</v>
      </c>
      <c r="PHX48" s="363"/>
      <c r="PHY48" s="369">
        <f t="shared" ref="PHY48" si="5534">PHW48*1.01</f>
        <v>5.466222319714634E+27</v>
      </c>
      <c r="PHZ48" s="363"/>
      <c r="PIA48" s="369">
        <f t="shared" ref="PIA48" si="5535">PHY48*1.01</f>
        <v>5.5208845429117805E+27</v>
      </c>
      <c r="PIB48" s="363"/>
      <c r="PIC48" s="369">
        <f t="shared" ref="PIC48" si="5536">PIA48*1.01</f>
        <v>5.5760933883408981E+27</v>
      </c>
      <c r="PID48" s="363"/>
      <c r="PIE48" s="369">
        <f t="shared" ref="PIE48" si="5537">PIC48*1.01</f>
        <v>5.631854322224307E+27</v>
      </c>
      <c r="PIF48" s="363"/>
      <c r="PIG48" s="369">
        <f t="shared" ref="PIG48" si="5538">PIE48*1.01</f>
        <v>5.6881728654465504E+27</v>
      </c>
      <c r="PIH48" s="363"/>
      <c r="PII48" s="369">
        <f t="shared" ref="PII48" si="5539">PIG48*1.01</f>
        <v>5.7450545941010162E+27</v>
      </c>
      <c r="PIJ48" s="363"/>
      <c r="PIK48" s="369">
        <f t="shared" ref="PIK48" si="5540">PII48*1.01</f>
        <v>5.8025051400420264E+27</v>
      </c>
      <c r="PIL48" s="363"/>
      <c r="PIM48" s="369">
        <f t="shared" ref="PIM48" si="5541">PIK48*1.01</f>
        <v>5.8605301914424466E+27</v>
      </c>
      <c r="PIN48" s="363"/>
      <c r="PIO48" s="369">
        <f t="shared" ref="PIO48" si="5542">PIM48*1.01</f>
        <v>5.9191354933568712E+27</v>
      </c>
      <c r="PIP48" s="363"/>
      <c r="PIQ48" s="369">
        <f t="shared" ref="PIQ48" si="5543">PIO48*1.01</f>
        <v>5.9783268482904403E+27</v>
      </c>
      <c r="PIR48" s="363"/>
      <c r="PIS48" s="369">
        <f t="shared" ref="PIS48" si="5544">PIQ48*1.01</f>
        <v>6.0381101167733447E+27</v>
      </c>
      <c r="PIT48" s="363"/>
      <c r="PIU48" s="369">
        <f t="shared" ref="PIU48" si="5545">PIS48*1.01</f>
        <v>6.0984912179410784E+27</v>
      </c>
      <c r="PIV48" s="363"/>
      <c r="PIW48" s="369">
        <f t="shared" ref="PIW48" si="5546">PIU48*1.01</f>
        <v>6.1594761301204887E+27</v>
      </c>
      <c r="PIX48" s="363"/>
      <c r="PIY48" s="369">
        <f t="shared" ref="PIY48" si="5547">PIW48*1.01</f>
        <v>6.2210708914216935E+27</v>
      </c>
      <c r="PIZ48" s="363"/>
      <c r="PJA48" s="369">
        <f t="shared" ref="PJA48" si="5548">PIY48*1.01</f>
        <v>6.2832816003359103E+27</v>
      </c>
      <c r="PJB48" s="363"/>
      <c r="PJC48" s="369">
        <f t="shared" ref="PJC48" si="5549">PJA48*1.01</f>
        <v>6.346114416339269E+27</v>
      </c>
      <c r="PJD48" s="363"/>
      <c r="PJE48" s="369">
        <f t="shared" ref="PJE48" si="5550">PJC48*1.01</f>
        <v>6.4095755605026621E+27</v>
      </c>
      <c r="PJF48" s="363"/>
      <c r="PJG48" s="369">
        <f t="shared" ref="PJG48" si="5551">PJE48*1.01</f>
        <v>6.4736713161076885E+27</v>
      </c>
      <c r="PJH48" s="363"/>
      <c r="PJI48" s="369">
        <f t="shared" ref="PJI48" si="5552">PJG48*1.01</f>
        <v>6.5384080292687651E+27</v>
      </c>
      <c r="PJJ48" s="363"/>
      <c r="PJK48" s="369">
        <f t="shared" ref="PJK48" si="5553">PJI48*1.01</f>
        <v>6.6037921095614526E+27</v>
      </c>
      <c r="PJL48" s="363"/>
      <c r="PJM48" s="369">
        <f t="shared" ref="PJM48" si="5554">PJK48*1.01</f>
        <v>6.669830030657067E+27</v>
      </c>
      <c r="PJN48" s="363"/>
      <c r="PJO48" s="369">
        <f t="shared" ref="PJO48" si="5555">PJM48*1.01</f>
        <v>6.736528330963638E+27</v>
      </c>
      <c r="PJP48" s="363"/>
      <c r="PJQ48" s="369">
        <f t="shared" ref="PJQ48" si="5556">PJO48*1.01</f>
        <v>6.8038936142732749E+27</v>
      </c>
      <c r="PJR48" s="363"/>
      <c r="PJS48" s="369">
        <f t="shared" ref="PJS48" si="5557">PJQ48*1.01</f>
        <v>6.8719325504160076E+27</v>
      </c>
      <c r="PJT48" s="363"/>
      <c r="PJU48" s="369">
        <f t="shared" ref="PJU48" si="5558">PJS48*1.01</f>
        <v>6.9406518759201679E+27</v>
      </c>
      <c r="PJV48" s="363"/>
      <c r="PJW48" s="369">
        <f t="shared" ref="PJW48" si="5559">PJU48*1.01</f>
        <v>7.0100583946793692E+27</v>
      </c>
      <c r="PJX48" s="363"/>
      <c r="PJY48" s="369">
        <f t="shared" ref="PJY48" si="5560">PJW48*1.01</f>
        <v>7.0801589786261627E+27</v>
      </c>
      <c r="PJZ48" s="363"/>
      <c r="PKA48" s="369">
        <f t="shared" ref="PKA48" si="5561">PJY48*1.01</f>
        <v>7.150960568412424E+27</v>
      </c>
      <c r="PKB48" s="363"/>
      <c r="PKC48" s="369">
        <f t="shared" ref="PKC48" si="5562">PKA48*1.01</f>
        <v>7.222470174096548E+27</v>
      </c>
      <c r="PKD48" s="363"/>
      <c r="PKE48" s="369">
        <f t="shared" ref="PKE48" si="5563">PKC48*1.01</f>
        <v>7.2946948758375134E+27</v>
      </c>
      <c r="PKF48" s="363"/>
      <c r="PKG48" s="369">
        <f t="shared" ref="PKG48" si="5564">PKE48*1.01</f>
        <v>7.3676418245958891E+27</v>
      </c>
      <c r="PKH48" s="363"/>
      <c r="PKI48" s="369">
        <f t="shared" ref="PKI48" si="5565">PKG48*1.01</f>
        <v>7.4413182428418481E+27</v>
      </c>
      <c r="PKJ48" s="363"/>
      <c r="PKK48" s="369">
        <f t="shared" ref="PKK48" si="5566">PKI48*1.01</f>
        <v>7.5157314252702666E+27</v>
      </c>
      <c r="PKL48" s="363"/>
      <c r="PKM48" s="369">
        <f t="shared" ref="PKM48" si="5567">PKK48*1.01</f>
        <v>7.5908887395229692E+27</v>
      </c>
      <c r="PKN48" s="363"/>
      <c r="PKO48" s="369">
        <f t="shared" ref="PKO48" si="5568">PKM48*1.01</f>
        <v>7.6667976269181986E+27</v>
      </c>
      <c r="PKP48" s="363"/>
      <c r="PKQ48" s="369">
        <f t="shared" ref="PKQ48" si="5569">PKO48*1.01</f>
        <v>7.7434656031873811E+27</v>
      </c>
      <c r="PKR48" s="363"/>
      <c r="PKS48" s="369">
        <f t="shared" ref="PKS48" si="5570">PKQ48*1.01</f>
        <v>7.8209002592192545E+27</v>
      </c>
      <c r="PKT48" s="363"/>
      <c r="PKU48" s="369">
        <f t="shared" ref="PKU48" si="5571">PKS48*1.01</f>
        <v>7.8991092618114467E+27</v>
      </c>
      <c r="PKV48" s="363"/>
      <c r="PKW48" s="369">
        <f t="shared" ref="PKW48" si="5572">PKU48*1.01</f>
        <v>7.9781003544295614E+27</v>
      </c>
      <c r="PKX48" s="363"/>
      <c r="PKY48" s="369">
        <f t="shared" ref="PKY48" si="5573">PKW48*1.01</f>
        <v>8.0578813579738569E+27</v>
      </c>
      <c r="PKZ48" s="363"/>
      <c r="PLA48" s="369">
        <f t="shared" ref="PLA48" si="5574">PKY48*1.01</f>
        <v>8.1384601715535958E+27</v>
      </c>
      <c r="PLB48" s="363"/>
      <c r="PLC48" s="369">
        <f t="shared" ref="PLC48" si="5575">PLA48*1.01</f>
        <v>8.2198447732691318E+27</v>
      </c>
      <c r="PLD48" s="363"/>
      <c r="PLE48" s="369">
        <f t="shared" ref="PLE48" si="5576">PLC48*1.01</f>
        <v>8.3020432210018235E+27</v>
      </c>
      <c r="PLF48" s="363"/>
      <c r="PLG48" s="369">
        <f t="shared" ref="PLG48" si="5577">PLE48*1.01</f>
        <v>8.3850636532118416E+27</v>
      </c>
      <c r="PLH48" s="363"/>
      <c r="PLI48" s="369">
        <f t="shared" ref="PLI48" si="5578">PLG48*1.01</f>
        <v>8.4689142897439597E+27</v>
      </c>
      <c r="PLJ48" s="363"/>
      <c r="PLK48" s="369">
        <f t="shared" ref="PLK48" si="5579">PLI48*1.01</f>
        <v>8.5536034326413996E+27</v>
      </c>
      <c r="PLL48" s="363"/>
      <c r="PLM48" s="369">
        <f t="shared" ref="PLM48" si="5580">PLK48*1.01</f>
        <v>8.6391394669678138E+27</v>
      </c>
      <c r="PLN48" s="363"/>
      <c r="PLO48" s="369">
        <f t="shared" ref="PLO48" si="5581">PLM48*1.01</f>
        <v>8.7255308616374916E+27</v>
      </c>
      <c r="PLP48" s="363"/>
      <c r="PLQ48" s="369">
        <f t="shared" ref="PLQ48" si="5582">PLO48*1.01</f>
        <v>8.8127861702538668E+27</v>
      </c>
      <c r="PLR48" s="363"/>
      <c r="PLS48" s="369">
        <f t="shared" ref="PLS48" si="5583">PLQ48*1.01</f>
        <v>8.9009140319564052E+27</v>
      </c>
      <c r="PLT48" s="363"/>
      <c r="PLU48" s="369">
        <f t="shared" ref="PLU48" si="5584">PLS48*1.01</f>
        <v>8.9899231722759697E+27</v>
      </c>
      <c r="PLV48" s="363"/>
      <c r="PLW48" s="369">
        <f t="shared" ref="PLW48" si="5585">PLU48*1.01</f>
        <v>9.0798224039987297E+27</v>
      </c>
      <c r="PLX48" s="363"/>
      <c r="PLY48" s="369">
        <f t="shared" ref="PLY48" si="5586">PLW48*1.01</f>
        <v>9.1706206280387172E+27</v>
      </c>
      <c r="PLZ48" s="363"/>
      <c r="PMA48" s="369">
        <f t="shared" ref="PMA48" si="5587">PLY48*1.01</f>
        <v>9.262326834319104E+27</v>
      </c>
      <c r="PMB48" s="363"/>
      <c r="PMC48" s="369">
        <f t="shared" ref="PMC48" si="5588">PMA48*1.01</f>
        <v>9.3549501026622957E+27</v>
      </c>
      <c r="PMD48" s="363"/>
      <c r="PME48" s="369">
        <f t="shared" ref="PME48" si="5589">PMC48*1.01</f>
        <v>9.448499603688919E+27</v>
      </c>
      <c r="PMF48" s="363"/>
      <c r="PMG48" s="369">
        <f t="shared" ref="PMG48" si="5590">PME48*1.01</f>
        <v>9.5429845997258083E+27</v>
      </c>
      <c r="PMH48" s="363"/>
      <c r="PMI48" s="369">
        <f t="shared" ref="PMI48" si="5591">PMG48*1.01</f>
        <v>9.6384144457230667E+27</v>
      </c>
      <c r="PMJ48" s="363"/>
      <c r="PMK48" s="369">
        <f t="shared" ref="PMK48" si="5592">PMI48*1.01</f>
        <v>9.7347985901802976E+27</v>
      </c>
      <c r="PML48" s="363"/>
      <c r="PMM48" s="369">
        <f t="shared" ref="PMM48" si="5593">PMK48*1.01</f>
        <v>9.8321465760821011E+27</v>
      </c>
      <c r="PMN48" s="363"/>
      <c r="PMO48" s="369">
        <f t="shared" ref="PMO48" si="5594">PMM48*1.01</f>
        <v>9.9304680418429231E+27</v>
      </c>
      <c r="PMP48" s="363"/>
      <c r="PMQ48" s="369">
        <f t="shared" ref="PMQ48" si="5595">PMO48*1.01</f>
        <v>1.0029772722261353E+28</v>
      </c>
      <c r="PMR48" s="363"/>
      <c r="PMS48" s="369">
        <f t="shared" ref="PMS48" si="5596">PMQ48*1.01</f>
        <v>1.0130070449483967E+28</v>
      </c>
      <c r="PMT48" s="363"/>
      <c r="PMU48" s="369">
        <f t="shared" ref="PMU48" si="5597">PMS48*1.01</f>
        <v>1.0231371153978807E+28</v>
      </c>
      <c r="PMV48" s="363"/>
      <c r="PMW48" s="369">
        <f t="shared" ref="PMW48" si="5598">PMU48*1.01</f>
        <v>1.0333684865518597E+28</v>
      </c>
      <c r="PMX48" s="363"/>
      <c r="PMY48" s="369">
        <f t="shared" ref="PMY48" si="5599">PMW48*1.01</f>
        <v>1.0437021714173782E+28</v>
      </c>
      <c r="PMZ48" s="363"/>
      <c r="PNA48" s="369">
        <f t="shared" ref="PNA48" si="5600">PMY48*1.01</f>
        <v>1.0541391931315519E+28</v>
      </c>
      <c r="PNB48" s="363"/>
      <c r="PNC48" s="369">
        <f t="shared" ref="PNC48" si="5601">PNA48*1.01</f>
        <v>1.0646805850628675E+28</v>
      </c>
      <c r="PND48" s="363"/>
      <c r="PNE48" s="369">
        <f t="shared" ref="PNE48" si="5602">PNC48*1.01</f>
        <v>1.0753273909134961E+28</v>
      </c>
      <c r="PNF48" s="363"/>
      <c r="PNG48" s="369">
        <f t="shared" ref="PNG48" si="5603">PNE48*1.01</f>
        <v>1.0860806648226312E+28</v>
      </c>
      <c r="PNH48" s="363"/>
      <c r="PNI48" s="369">
        <f t="shared" ref="PNI48" si="5604">PNG48*1.01</f>
        <v>1.0969414714708575E+28</v>
      </c>
      <c r="PNJ48" s="363"/>
      <c r="PNK48" s="369">
        <f t="shared" ref="PNK48" si="5605">PNI48*1.01</f>
        <v>1.107910886185566E+28</v>
      </c>
      <c r="PNL48" s="363"/>
      <c r="PNM48" s="369">
        <f t="shared" ref="PNM48" si="5606">PNK48*1.01</f>
        <v>1.1189899950474217E+28</v>
      </c>
      <c r="PNN48" s="363"/>
      <c r="PNO48" s="369">
        <f t="shared" ref="PNO48" si="5607">PNM48*1.01</f>
        <v>1.1301798949978958E+28</v>
      </c>
      <c r="PNP48" s="363"/>
      <c r="PNQ48" s="369">
        <f t="shared" ref="PNQ48" si="5608">PNO48*1.01</f>
        <v>1.1414816939478749E+28</v>
      </c>
      <c r="PNR48" s="363"/>
      <c r="PNS48" s="369">
        <f t="shared" ref="PNS48" si="5609">PNQ48*1.01</f>
        <v>1.1528965108873536E+28</v>
      </c>
      <c r="PNT48" s="363"/>
      <c r="PNU48" s="369">
        <f t="shared" ref="PNU48" si="5610">PNS48*1.01</f>
        <v>1.1644254759962271E+28</v>
      </c>
      <c r="PNV48" s="363"/>
      <c r="PNW48" s="369">
        <f t="shared" ref="PNW48" si="5611">PNU48*1.01</f>
        <v>1.1760697307561893E+28</v>
      </c>
      <c r="PNX48" s="363"/>
      <c r="PNY48" s="369">
        <f t="shared" ref="PNY48" si="5612">PNW48*1.01</f>
        <v>1.1878304280637511E+28</v>
      </c>
      <c r="PNZ48" s="363"/>
      <c r="POA48" s="369">
        <f t="shared" ref="POA48" si="5613">PNY48*1.01</f>
        <v>1.1997087323443887E+28</v>
      </c>
      <c r="POB48" s="363"/>
      <c r="POC48" s="369">
        <f t="shared" ref="POC48" si="5614">POA48*1.01</f>
        <v>1.2117058196678326E+28</v>
      </c>
      <c r="POD48" s="363"/>
      <c r="POE48" s="369">
        <f t="shared" ref="POE48" si="5615">POC48*1.01</f>
        <v>1.223822877864511E+28</v>
      </c>
      <c r="POF48" s="363"/>
      <c r="POG48" s="369">
        <f t="shared" ref="POG48" si="5616">POE48*1.01</f>
        <v>1.2360611066431562E+28</v>
      </c>
      <c r="POH48" s="363"/>
      <c r="POI48" s="369">
        <f t="shared" ref="POI48" si="5617">POG48*1.01</f>
        <v>1.2484217177095878E+28</v>
      </c>
      <c r="POJ48" s="363"/>
      <c r="POK48" s="369">
        <f t="shared" ref="POK48" si="5618">POI48*1.01</f>
        <v>1.2609059348866836E+28</v>
      </c>
      <c r="POL48" s="363"/>
      <c r="POM48" s="369">
        <f t="shared" ref="POM48" si="5619">POK48*1.01</f>
        <v>1.2735149942355505E+28</v>
      </c>
      <c r="PON48" s="363"/>
      <c r="POO48" s="369">
        <f t="shared" ref="POO48" si="5620">POM48*1.01</f>
        <v>1.286250144177906E+28</v>
      </c>
      <c r="POP48" s="363"/>
      <c r="POQ48" s="369">
        <f t="shared" ref="POQ48" si="5621">POO48*1.01</f>
        <v>1.2991126456196852E+28</v>
      </c>
      <c r="POR48" s="363"/>
      <c r="POS48" s="369">
        <f t="shared" ref="POS48" si="5622">POQ48*1.01</f>
        <v>1.3121037720758821E+28</v>
      </c>
      <c r="POT48" s="363"/>
      <c r="POU48" s="369">
        <f t="shared" ref="POU48" si="5623">POS48*1.01</f>
        <v>1.3252248097966408E+28</v>
      </c>
      <c r="POV48" s="363"/>
      <c r="POW48" s="369">
        <f t="shared" ref="POW48" si="5624">POU48*1.01</f>
        <v>1.3384770578946072E+28</v>
      </c>
      <c r="POX48" s="363"/>
      <c r="POY48" s="369">
        <f t="shared" ref="POY48" si="5625">POW48*1.01</f>
        <v>1.3518618284735533E+28</v>
      </c>
      <c r="POZ48" s="363"/>
      <c r="PPA48" s="369">
        <f t="shared" ref="PPA48" si="5626">POY48*1.01</f>
        <v>1.3653804467582888E+28</v>
      </c>
      <c r="PPB48" s="363"/>
      <c r="PPC48" s="369">
        <f t="shared" ref="PPC48" si="5627">PPA48*1.01</f>
        <v>1.3790342512258717E+28</v>
      </c>
      <c r="PPD48" s="363"/>
      <c r="PPE48" s="369">
        <f t="shared" ref="PPE48" si="5628">PPC48*1.01</f>
        <v>1.3928245937381304E+28</v>
      </c>
      <c r="PPF48" s="363"/>
      <c r="PPG48" s="369">
        <f t="shared" ref="PPG48" si="5629">PPE48*1.01</f>
        <v>1.4067528396755117E+28</v>
      </c>
      <c r="PPH48" s="363"/>
      <c r="PPI48" s="369">
        <f t="shared" ref="PPI48" si="5630">PPG48*1.01</f>
        <v>1.4208203680722668E+28</v>
      </c>
      <c r="PPJ48" s="363"/>
      <c r="PPK48" s="369">
        <f t="shared" ref="PPK48" si="5631">PPI48*1.01</f>
        <v>1.4350285717529893E+28</v>
      </c>
      <c r="PPL48" s="363"/>
      <c r="PPM48" s="369">
        <f t="shared" ref="PPM48" si="5632">PPK48*1.01</f>
        <v>1.4493788574705193E+28</v>
      </c>
      <c r="PPN48" s="363"/>
      <c r="PPO48" s="369">
        <f t="shared" ref="PPO48" si="5633">PPM48*1.01</f>
        <v>1.4638726460452245E+28</v>
      </c>
      <c r="PPP48" s="363"/>
      <c r="PPQ48" s="369">
        <f t="shared" ref="PPQ48" si="5634">PPO48*1.01</f>
        <v>1.4785113725056767E+28</v>
      </c>
      <c r="PPR48" s="363"/>
      <c r="PPS48" s="369">
        <f t="shared" ref="PPS48" si="5635">PPQ48*1.01</f>
        <v>1.4932964862307335E+28</v>
      </c>
      <c r="PPT48" s="363"/>
      <c r="PPU48" s="369">
        <f t="shared" ref="PPU48" si="5636">PPS48*1.01</f>
        <v>1.5082294510930408E+28</v>
      </c>
      <c r="PPV48" s="363"/>
      <c r="PPW48" s="369">
        <f t="shared" ref="PPW48" si="5637">PPU48*1.01</f>
        <v>1.5233117456039713E+28</v>
      </c>
      <c r="PPX48" s="363"/>
      <c r="PPY48" s="369">
        <f t="shared" ref="PPY48" si="5638">PPW48*1.01</f>
        <v>1.538544863060011E+28</v>
      </c>
      <c r="PPZ48" s="363"/>
      <c r="PQA48" s="369">
        <f t="shared" ref="PQA48" si="5639">PPY48*1.01</f>
        <v>1.5539303116906111E+28</v>
      </c>
      <c r="PQB48" s="363"/>
      <c r="PQC48" s="369">
        <f t="shared" ref="PQC48" si="5640">PQA48*1.01</f>
        <v>1.5694696148075172E+28</v>
      </c>
      <c r="PQD48" s="363"/>
      <c r="PQE48" s="369">
        <f t="shared" ref="PQE48" si="5641">PQC48*1.01</f>
        <v>1.5851643109555924E+28</v>
      </c>
      <c r="PQF48" s="363"/>
      <c r="PQG48" s="369">
        <f t="shared" ref="PQG48" si="5642">PQE48*1.01</f>
        <v>1.6010159540651483E+28</v>
      </c>
      <c r="PQH48" s="363"/>
      <c r="PQI48" s="369">
        <f t="shared" ref="PQI48" si="5643">PQG48*1.01</f>
        <v>1.6170261136057997E+28</v>
      </c>
      <c r="PQJ48" s="363"/>
      <c r="PQK48" s="369">
        <f t="shared" ref="PQK48" si="5644">PQI48*1.01</f>
        <v>1.6331963747418577E+28</v>
      </c>
      <c r="PQL48" s="363"/>
      <c r="PQM48" s="369">
        <f t="shared" ref="PQM48" si="5645">PQK48*1.01</f>
        <v>1.6495283384892763E+28</v>
      </c>
      <c r="PQN48" s="363"/>
      <c r="PQO48" s="369">
        <f t="shared" ref="PQO48" si="5646">PQM48*1.01</f>
        <v>1.6660236218741691E+28</v>
      </c>
      <c r="PQP48" s="363"/>
      <c r="PQQ48" s="369">
        <f t="shared" ref="PQQ48" si="5647">PQO48*1.01</f>
        <v>1.6826838580929108E+28</v>
      </c>
      <c r="PQR48" s="363"/>
      <c r="PQS48" s="369">
        <f t="shared" ref="PQS48" si="5648">PQQ48*1.01</f>
        <v>1.69951069667384E+28</v>
      </c>
      <c r="PQT48" s="363"/>
      <c r="PQU48" s="369">
        <f t="shared" ref="PQU48" si="5649">PQS48*1.01</f>
        <v>1.7165058036405784E+28</v>
      </c>
      <c r="PQV48" s="363"/>
      <c r="PQW48" s="369">
        <f t="shared" ref="PQW48" si="5650">PQU48*1.01</f>
        <v>1.7336708616769841E+28</v>
      </c>
      <c r="PQX48" s="363"/>
      <c r="PQY48" s="369">
        <f t="shared" ref="PQY48" si="5651">PQW48*1.01</f>
        <v>1.7510075702937539E+28</v>
      </c>
      <c r="PQZ48" s="363"/>
      <c r="PRA48" s="369">
        <f t="shared" ref="PRA48" si="5652">PQY48*1.01</f>
        <v>1.7685176459966915E+28</v>
      </c>
      <c r="PRB48" s="363"/>
      <c r="PRC48" s="369">
        <f t="shared" ref="PRC48" si="5653">PRA48*1.01</f>
        <v>1.7862028224566584E+28</v>
      </c>
      <c r="PRD48" s="363"/>
      <c r="PRE48" s="369">
        <f t="shared" ref="PRE48" si="5654">PRC48*1.01</f>
        <v>1.804064850681225E+28</v>
      </c>
      <c r="PRF48" s="363"/>
      <c r="PRG48" s="369">
        <f t="shared" ref="PRG48" si="5655">PRE48*1.01</f>
        <v>1.8221054991880372E+28</v>
      </c>
      <c r="PRH48" s="363"/>
      <c r="PRI48" s="369">
        <f t="shared" ref="PRI48" si="5656">PRG48*1.01</f>
        <v>1.8403265541799176E+28</v>
      </c>
      <c r="PRJ48" s="363"/>
      <c r="PRK48" s="369">
        <f t="shared" ref="PRK48" si="5657">PRI48*1.01</f>
        <v>1.8587298197217167E+28</v>
      </c>
      <c r="PRL48" s="363"/>
      <c r="PRM48" s="369">
        <f t="shared" ref="PRM48" si="5658">PRK48*1.01</f>
        <v>1.877317117918934E+28</v>
      </c>
      <c r="PRN48" s="363"/>
      <c r="PRO48" s="369">
        <f t="shared" ref="PRO48" si="5659">PRM48*1.01</f>
        <v>1.8960902890981234E+28</v>
      </c>
      <c r="PRP48" s="363"/>
      <c r="PRQ48" s="369">
        <f t="shared" ref="PRQ48" si="5660">PRO48*1.01</f>
        <v>1.9150511919891046E+28</v>
      </c>
      <c r="PRR48" s="363"/>
      <c r="PRS48" s="369">
        <f t="shared" ref="PRS48" si="5661">PRQ48*1.01</f>
        <v>1.9342017039089956E+28</v>
      </c>
      <c r="PRT48" s="363"/>
      <c r="PRU48" s="369">
        <f t="shared" ref="PRU48" si="5662">PRS48*1.01</f>
        <v>1.9535437209480855E+28</v>
      </c>
      <c r="PRV48" s="363"/>
      <c r="PRW48" s="369">
        <f t="shared" ref="PRW48" si="5663">PRU48*1.01</f>
        <v>1.9730791581575664E+28</v>
      </c>
      <c r="PRX48" s="363"/>
      <c r="PRY48" s="369">
        <f t="shared" ref="PRY48" si="5664">PRW48*1.01</f>
        <v>1.9928099497391421E+28</v>
      </c>
      <c r="PRZ48" s="363"/>
      <c r="PSA48" s="369">
        <f t="shared" ref="PSA48" si="5665">PRY48*1.01</f>
        <v>2.0127380492365335E+28</v>
      </c>
      <c r="PSB48" s="363"/>
      <c r="PSC48" s="369">
        <f t="shared" ref="PSC48" si="5666">PSA48*1.01</f>
        <v>2.0328654297288988E+28</v>
      </c>
      <c r="PSD48" s="363"/>
      <c r="PSE48" s="369">
        <f t="shared" ref="PSE48" si="5667">PSC48*1.01</f>
        <v>2.053194084026188E+28</v>
      </c>
      <c r="PSF48" s="363"/>
      <c r="PSG48" s="369">
        <f t="shared" ref="PSG48" si="5668">PSE48*1.01</f>
        <v>2.0737260248664501E+28</v>
      </c>
      <c r="PSH48" s="363"/>
      <c r="PSI48" s="369">
        <f t="shared" ref="PSI48" si="5669">PSG48*1.01</f>
        <v>2.0944632851151147E+28</v>
      </c>
      <c r="PSJ48" s="363"/>
      <c r="PSK48" s="369">
        <f t="shared" ref="PSK48" si="5670">PSI48*1.01</f>
        <v>2.1154079179662658E+28</v>
      </c>
      <c r="PSL48" s="363"/>
      <c r="PSM48" s="369">
        <f t="shared" ref="PSM48" si="5671">PSK48*1.01</f>
        <v>2.1365619971459287E+28</v>
      </c>
      <c r="PSN48" s="363"/>
      <c r="PSO48" s="369">
        <f t="shared" ref="PSO48" si="5672">PSM48*1.01</f>
        <v>2.1579276171173879E+28</v>
      </c>
      <c r="PSP48" s="363"/>
      <c r="PSQ48" s="369">
        <f t="shared" ref="PSQ48" si="5673">PSO48*1.01</f>
        <v>2.179506893288562E+28</v>
      </c>
      <c r="PSR48" s="363"/>
      <c r="PSS48" s="369">
        <f t="shared" ref="PSS48" si="5674">PSQ48*1.01</f>
        <v>2.2013019622214476E+28</v>
      </c>
      <c r="PST48" s="363"/>
      <c r="PSU48" s="369">
        <f t="shared" ref="PSU48" si="5675">PSS48*1.01</f>
        <v>2.2233149818436621E+28</v>
      </c>
      <c r="PSV48" s="363"/>
      <c r="PSW48" s="369">
        <f t="shared" ref="PSW48" si="5676">PSU48*1.01</f>
        <v>2.2455481316620989E+28</v>
      </c>
      <c r="PSX48" s="363"/>
      <c r="PSY48" s="369">
        <f t="shared" ref="PSY48" si="5677">PSW48*1.01</f>
        <v>2.2680036129787197E+28</v>
      </c>
      <c r="PSZ48" s="363"/>
      <c r="PTA48" s="369">
        <f t="shared" ref="PTA48" si="5678">PSY48*1.01</f>
        <v>2.2906836491085068E+28</v>
      </c>
      <c r="PTB48" s="363"/>
      <c r="PTC48" s="369">
        <f t="shared" ref="PTC48" si="5679">PTA48*1.01</f>
        <v>2.3135904855995921E+28</v>
      </c>
      <c r="PTD48" s="363"/>
      <c r="PTE48" s="369">
        <f t="shared" ref="PTE48" si="5680">PTC48*1.01</f>
        <v>2.3367263904555879E+28</v>
      </c>
      <c r="PTF48" s="363"/>
      <c r="PTG48" s="369">
        <f t="shared" ref="PTG48" si="5681">PTE48*1.01</f>
        <v>2.3600936543601436E+28</v>
      </c>
      <c r="PTH48" s="363"/>
      <c r="PTI48" s="369">
        <f t="shared" ref="PTI48" si="5682">PTG48*1.01</f>
        <v>2.3836945909037453E+28</v>
      </c>
      <c r="PTJ48" s="363"/>
      <c r="PTK48" s="369">
        <f t="shared" ref="PTK48" si="5683">PTI48*1.01</f>
        <v>2.4075315368127829E+28</v>
      </c>
      <c r="PTL48" s="363"/>
      <c r="PTM48" s="369">
        <f t="shared" ref="PTM48" si="5684">PTK48*1.01</f>
        <v>2.4316068521809109E+28</v>
      </c>
      <c r="PTN48" s="363"/>
      <c r="PTO48" s="369">
        <f t="shared" ref="PTO48" si="5685">PTM48*1.01</f>
        <v>2.45592292070272E+28</v>
      </c>
      <c r="PTP48" s="363"/>
      <c r="PTQ48" s="369">
        <f t="shared" ref="PTQ48" si="5686">PTO48*1.01</f>
        <v>2.4804821499097474E+28</v>
      </c>
      <c r="PTR48" s="363"/>
      <c r="PTS48" s="369">
        <f t="shared" ref="PTS48" si="5687">PTQ48*1.01</f>
        <v>2.5052869714088449E+28</v>
      </c>
      <c r="PTT48" s="363"/>
      <c r="PTU48" s="369">
        <f t="shared" ref="PTU48" si="5688">PTS48*1.01</f>
        <v>2.5303398411229333E+28</v>
      </c>
      <c r="PTV48" s="363"/>
      <c r="PTW48" s="369">
        <f t="shared" ref="PTW48" si="5689">PTU48*1.01</f>
        <v>2.5556432395341628E+28</v>
      </c>
      <c r="PTX48" s="363"/>
      <c r="PTY48" s="369">
        <f t="shared" ref="PTY48" si="5690">PTW48*1.01</f>
        <v>2.5811996719295044E+28</v>
      </c>
      <c r="PTZ48" s="363"/>
      <c r="PUA48" s="369">
        <f t="shared" ref="PUA48" si="5691">PTY48*1.01</f>
        <v>2.6070116686487996E+28</v>
      </c>
      <c r="PUB48" s="363"/>
      <c r="PUC48" s="369">
        <f t="shared" ref="PUC48" si="5692">PUA48*1.01</f>
        <v>2.6330817853352876E+28</v>
      </c>
      <c r="PUD48" s="363"/>
      <c r="PUE48" s="369">
        <f t="shared" ref="PUE48" si="5693">PUC48*1.01</f>
        <v>2.6594126031886404E+28</v>
      </c>
      <c r="PUF48" s="363"/>
      <c r="PUG48" s="369">
        <f t="shared" ref="PUG48" si="5694">PUE48*1.01</f>
        <v>2.686006729220527E+28</v>
      </c>
      <c r="PUH48" s="363"/>
      <c r="PUI48" s="369">
        <f t="shared" ref="PUI48" si="5695">PUG48*1.01</f>
        <v>2.7128667965127325E+28</v>
      </c>
      <c r="PUJ48" s="363"/>
      <c r="PUK48" s="369">
        <f t="shared" ref="PUK48" si="5696">PUI48*1.01</f>
        <v>2.7399954644778599E+28</v>
      </c>
      <c r="PUL48" s="363"/>
      <c r="PUM48" s="369">
        <f t="shared" ref="PUM48" si="5697">PUK48*1.01</f>
        <v>2.7673954191226387E+28</v>
      </c>
      <c r="PUN48" s="363"/>
      <c r="PUO48" s="369">
        <f t="shared" ref="PUO48" si="5698">PUM48*1.01</f>
        <v>2.7950693733138651E+28</v>
      </c>
      <c r="PUP48" s="363"/>
      <c r="PUQ48" s="369">
        <f t="shared" ref="PUQ48" si="5699">PUO48*1.01</f>
        <v>2.823020067047004E+28</v>
      </c>
      <c r="PUR48" s="363"/>
      <c r="PUS48" s="369">
        <f t="shared" ref="PUS48" si="5700">PUQ48*1.01</f>
        <v>2.8512502677174742E+28</v>
      </c>
      <c r="PUT48" s="363"/>
      <c r="PUU48" s="369">
        <f t="shared" ref="PUU48" si="5701">PUS48*1.01</f>
        <v>2.8797627703946489E+28</v>
      </c>
      <c r="PUV48" s="363"/>
      <c r="PUW48" s="369">
        <f t="shared" ref="PUW48" si="5702">PUU48*1.01</f>
        <v>2.9085603980985956E+28</v>
      </c>
      <c r="PUX48" s="363"/>
      <c r="PUY48" s="369">
        <f t="shared" ref="PUY48" si="5703">PUW48*1.01</f>
        <v>2.9376460020795816E+28</v>
      </c>
      <c r="PUZ48" s="363"/>
      <c r="PVA48" s="369">
        <f t="shared" ref="PVA48" si="5704">PUY48*1.01</f>
        <v>2.9670224621003774E+28</v>
      </c>
      <c r="PVB48" s="363"/>
      <c r="PVC48" s="369">
        <f t="shared" ref="PVC48" si="5705">PVA48*1.01</f>
        <v>2.9966926867213811E+28</v>
      </c>
      <c r="PVD48" s="363"/>
      <c r="PVE48" s="369">
        <f t="shared" ref="PVE48" si="5706">PVC48*1.01</f>
        <v>3.0266596135885952E+28</v>
      </c>
      <c r="PVF48" s="363"/>
      <c r="PVG48" s="369">
        <f t="shared" ref="PVG48" si="5707">PVE48*1.01</f>
        <v>3.0569262097244811E+28</v>
      </c>
      <c r="PVH48" s="363"/>
      <c r="PVI48" s="369">
        <f t="shared" ref="PVI48" si="5708">PVG48*1.01</f>
        <v>3.0874954718217257E+28</v>
      </c>
      <c r="PVJ48" s="363"/>
      <c r="PVK48" s="369">
        <f t="shared" ref="PVK48" si="5709">PVI48*1.01</f>
        <v>3.1183704265399429E+28</v>
      </c>
      <c r="PVL48" s="363"/>
      <c r="PVM48" s="369">
        <f t="shared" ref="PVM48" si="5710">PVK48*1.01</f>
        <v>3.1495541308053425E+28</v>
      </c>
      <c r="PVN48" s="363"/>
      <c r="PVO48" s="369">
        <f t="shared" ref="PVO48" si="5711">PVM48*1.01</f>
        <v>3.1810496721133962E+28</v>
      </c>
      <c r="PVP48" s="363"/>
      <c r="PVQ48" s="369">
        <f t="shared" ref="PVQ48" si="5712">PVO48*1.01</f>
        <v>3.2128601688345301E+28</v>
      </c>
      <c r="PVR48" s="363"/>
      <c r="PVS48" s="369">
        <f t="shared" ref="PVS48" si="5713">PVQ48*1.01</f>
        <v>3.2449887705228754E+28</v>
      </c>
      <c r="PVT48" s="363"/>
      <c r="PVU48" s="369">
        <f t="shared" ref="PVU48" si="5714">PVS48*1.01</f>
        <v>3.2774386582281041E+28</v>
      </c>
      <c r="PVV48" s="363"/>
      <c r="PVW48" s="369">
        <f t="shared" ref="PVW48" si="5715">PVU48*1.01</f>
        <v>3.3102130448103852E+28</v>
      </c>
      <c r="PVX48" s="363"/>
      <c r="PVY48" s="369">
        <f t="shared" ref="PVY48" si="5716">PVW48*1.01</f>
        <v>3.343315175258489E+28</v>
      </c>
      <c r="PVZ48" s="363"/>
      <c r="PWA48" s="369">
        <f t="shared" ref="PWA48" si="5717">PVY48*1.01</f>
        <v>3.3767483270110741E+28</v>
      </c>
      <c r="PWB48" s="363"/>
      <c r="PWC48" s="369">
        <f t="shared" ref="PWC48" si="5718">PWA48*1.01</f>
        <v>3.4105158102811847E+28</v>
      </c>
      <c r="PWD48" s="363"/>
      <c r="PWE48" s="369">
        <f t="shared" ref="PWE48" si="5719">PWC48*1.01</f>
        <v>3.4446209683839968E+28</v>
      </c>
      <c r="PWF48" s="363"/>
      <c r="PWG48" s="369">
        <f t="shared" ref="PWG48" si="5720">PWE48*1.01</f>
        <v>3.479067178067837E+28</v>
      </c>
      <c r="PWH48" s="363"/>
      <c r="PWI48" s="369">
        <f t="shared" ref="PWI48" si="5721">PWG48*1.01</f>
        <v>3.5138578498485154E+28</v>
      </c>
      <c r="PWJ48" s="363"/>
      <c r="PWK48" s="369">
        <f t="shared" ref="PWK48" si="5722">PWI48*1.01</f>
        <v>3.5489964283470006E+28</v>
      </c>
      <c r="PWL48" s="363"/>
      <c r="PWM48" s="369">
        <f t="shared" ref="PWM48" si="5723">PWK48*1.01</f>
        <v>3.5844863926304706E+28</v>
      </c>
      <c r="PWN48" s="363"/>
      <c r="PWO48" s="369">
        <f t="shared" ref="PWO48" si="5724">PWM48*1.01</f>
        <v>3.6203312565567752E+28</v>
      </c>
      <c r="PWP48" s="363"/>
      <c r="PWQ48" s="369">
        <f t="shared" ref="PWQ48" si="5725">PWO48*1.01</f>
        <v>3.656534569122343E+28</v>
      </c>
      <c r="PWR48" s="363"/>
      <c r="PWS48" s="369">
        <f t="shared" ref="PWS48" si="5726">PWQ48*1.01</f>
        <v>3.6930999148135663E+28</v>
      </c>
      <c r="PWT48" s="363"/>
      <c r="PWU48" s="369">
        <f t="shared" ref="PWU48" si="5727">PWS48*1.01</f>
        <v>3.7300309139617021E+28</v>
      </c>
      <c r="PWV48" s="363"/>
      <c r="PWW48" s="369">
        <f t="shared" ref="PWW48" si="5728">PWU48*1.01</f>
        <v>3.7673312231013191E+28</v>
      </c>
      <c r="PWX48" s="363"/>
      <c r="PWY48" s="369">
        <f t="shared" ref="PWY48" si="5729">PWW48*1.01</f>
        <v>3.8050045353323321E+28</v>
      </c>
      <c r="PWZ48" s="363"/>
      <c r="PXA48" s="369">
        <f t="shared" ref="PXA48" si="5730">PWY48*1.01</f>
        <v>3.8430545806856555E+28</v>
      </c>
      <c r="PXB48" s="363"/>
      <c r="PXC48" s="369">
        <f t="shared" ref="PXC48" si="5731">PXA48*1.01</f>
        <v>3.8814851264925122E+28</v>
      </c>
      <c r="PXD48" s="363"/>
      <c r="PXE48" s="369">
        <f t="shared" ref="PXE48" si="5732">PXC48*1.01</f>
        <v>3.9202999777574373E+28</v>
      </c>
      <c r="PXF48" s="363"/>
      <c r="PXG48" s="369">
        <f t="shared" ref="PXG48" si="5733">PXE48*1.01</f>
        <v>3.9595029775350117E+28</v>
      </c>
      <c r="PXH48" s="363"/>
      <c r="PXI48" s="369">
        <f t="shared" ref="PXI48" si="5734">PXG48*1.01</f>
        <v>3.9990980073103615E+28</v>
      </c>
      <c r="PXJ48" s="363"/>
      <c r="PXK48" s="369">
        <f t="shared" ref="PXK48" si="5735">PXI48*1.01</f>
        <v>4.039088987383465E+28</v>
      </c>
      <c r="PXL48" s="363"/>
      <c r="PXM48" s="369">
        <f t="shared" ref="PXM48" si="5736">PXK48*1.01</f>
        <v>4.0794798772572996E+28</v>
      </c>
      <c r="PXN48" s="363"/>
      <c r="PXO48" s="369">
        <f t="shared" ref="PXO48" si="5737">PXM48*1.01</f>
        <v>4.1202746760298727E+28</v>
      </c>
      <c r="PXP48" s="363"/>
      <c r="PXQ48" s="369">
        <f t="shared" ref="PXQ48" si="5738">PXO48*1.01</f>
        <v>4.1614774227901713E+28</v>
      </c>
      <c r="PXR48" s="363"/>
      <c r="PXS48" s="369">
        <f t="shared" ref="PXS48" si="5739">PXQ48*1.01</f>
        <v>4.2030921970180734E+28</v>
      </c>
      <c r="PXT48" s="363"/>
      <c r="PXU48" s="369">
        <f t="shared" ref="PXU48" si="5740">PXS48*1.01</f>
        <v>4.2451231189882538E+28</v>
      </c>
      <c r="PXV48" s="363"/>
      <c r="PXW48" s="369">
        <f t="shared" ref="PXW48" si="5741">PXU48*1.01</f>
        <v>4.2875743501781365E+28</v>
      </c>
      <c r="PXX48" s="363"/>
      <c r="PXY48" s="369">
        <f t="shared" ref="PXY48" si="5742">PXW48*1.01</f>
        <v>4.3304500936799183E+28</v>
      </c>
      <c r="PXZ48" s="363"/>
      <c r="PYA48" s="369">
        <f t="shared" ref="PYA48" si="5743">PXY48*1.01</f>
        <v>4.3737545946167178E+28</v>
      </c>
      <c r="PYB48" s="363"/>
      <c r="PYC48" s="369">
        <f t="shared" ref="PYC48" si="5744">PYA48*1.01</f>
        <v>4.4174921405628847E+28</v>
      </c>
      <c r="PYD48" s="363"/>
      <c r="PYE48" s="369">
        <f t="shared" ref="PYE48" si="5745">PYC48*1.01</f>
        <v>4.4616670619685138E+28</v>
      </c>
      <c r="PYF48" s="363"/>
      <c r="PYG48" s="369">
        <f t="shared" ref="PYG48" si="5746">PYE48*1.01</f>
        <v>4.5062837325881986E+28</v>
      </c>
      <c r="PYH48" s="363"/>
      <c r="PYI48" s="369">
        <f t="shared" ref="PYI48" si="5747">PYG48*1.01</f>
        <v>4.5513465699140804E+28</v>
      </c>
      <c r="PYJ48" s="363"/>
      <c r="PYK48" s="369">
        <f t="shared" ref="PYK48" si="5748">PYI48*1.01</f>
        <v>4.5968600356132215E+28</v>
      </c>
      <c r="PYL48" s="363"/>
      <c r="PYM48" s="369">
        <f t="shared" ref="PYM48" si="5749">PYK48*1.01</f>
        <v>4.6428286359693535E+28</v>
      </c>
      <c r="PYN48" s="363"/>
      <c r="PYO48" s="369">
        <f t="shared" ref="PYO48" si="5750">PYM48*1.01</f>
        <v>4.6892569223290471E+28</v>
      </c>
      <c r="PYP48" s="363"/>
      <c r="PYQ48" s="369">
        <f t="shared" ref="PYQ48" si="5751">PYO48*1.01</f>
        <v>4.7361494915523378E+28</v>
      </c>
      <c r="PYR48" s="363"/>
      <c r="PYS48" s="369">
        <f t="shared" ref="PYS48" si="5752">PYQ48*1.01</f>
        <v>4.7835109864678617E+28</v>
      </c>
      <c r="PYT48" s="363"/>
      <c r="PYU48" s="369">
        <f t="shared" ref="PYU48" si="5753">PYS48*1.01</f>
        <v>4.8313460963325403E+28</v>
      </c>
      <c r="PYV48" s="363"/>
      <c r="PYW48" s="369">
        <f t="shared" ref="PYW48" si="5754">PYU48*1.01</f>
        <v>4.8796595572958657E+28</v>
      </c>
      <c r="PYX48" s="363"/>
      <c r="PYY48" s="369">
        <f t="shared" ref="PYY48" si="5755">PYW48*1.01</f>
        <v>4.9284561528688245E+28</v>
      </c>
      <c r="PYZ48" s="363"/>
      <c r="PZA48" s="369">
        <f t="shared" ref="PZA48" si="5756">PYY48*1.01</f>
        <v>4.977740714397513E+28</v>
      </c>
      <c r="PZB48" s="363"/>
      <c r="PZC48" s="369">
        <f t="shared" ref="PZC48" si="5757">PZA48*1.01</f>
        <v>5.027518121541488E+28</v>
      </c>
      <c r="PZD48" s="363"/>
      <c r="PZE48" s="369">
        <f t="shared" ref="PZE48" si="5758">PZC48*1.01</f>
        <v>5.0777933027569028E+28</v>
      </c>
      <c r="PZF48" s="363"/>
      <c r="PZG48" s="369">
        <f t="shared" ref="PZG48" si="5759">PZE48*1.01</f>
        <v>5.1285712357844716E+28</v>
      </c>
      <c r="PZH48" s="363"/>
      <c r="PZI48" s="369">
        <f t="shared" ref="PZI48" si="5760">PZG48*1.01</f>
        <v>5.1798569481423166E+28</v>
      </c>
      <c r="PZJ48" s="363"/>
      <c r="PZK48" s="369">
        <f t="shared" ref="PZK48" si="5761">PZI48*1.01</f>
        <v>5.2316555176237396E+28</v>
      </c>
      <c r="PZL48" s="363"/>
      <c r="PZM48" s="369">
        <f t="shared" ref="PZM48" si="5762">PZK48*1.01</f>
        <v>5.2839720727999773E+28</v>
      </c>
      <c r="PZN48" s="363"/>
      <c r="PZO48" s="369">
        <f t="shared" ref="PZO48" si="5763">PZM48*1.01</f>
        <v>5.3368117935279769E+28</v>
      </c>
      <c r="PZP48" s="363"/>
      <c r="PZQ48" s="369">
        <f t="shared" ref="PZQ48" si="5764">PZO48*1.01</f>
        <v>5.3901799114632565E+28</v>
      </c>
      <c r="PZR48" s="363"/>
      <c r="PZS48" s="369">
        <f t="shared" ref="PZS48" si="5765">PZQ48*1.01</f>
        <v>5.4440817105778892E+28</v>
      </c>
      <c r="PZT48" s="363"/>
      <c r="PZU48" s="369">
        <f t="shared" ref="PZU48" si="5766">PZS48*1.01</f>
        <v>5.4985225276836685E+28</v>
      </c>
      <c r="PZV48" s="363"/>
      <c r="PZW48" s="369">
        <f t="shared" ref="PZW48" si="5767">PZU48*1.01</f>
        <v>5.5535077529605049E+28</v>
      </c>
      <c r="PZX48" s="363"/>
      <c r="PZY48" s="369">
        <f t="shared" ref="PZY48" si="5768">PZW48*1.01</f>
        <v>5.6090428304901101E+28</v>
      </c>
      <c r="PZZ48" s="363"/>
      <c r="QAA48" s="369">
        <f t="shared" ref="QAA48" si="5769">PZY48*1.01</f>
        <v>5.665133258795011E+28</v>
      </c>
      <c r="QAB48" s="363"/>
      <c r="QAC48" s="369">
        <f t="shared" ref="QAC48" si="5770">QAA48*1.01</f>
        <v>5.7217845913829612E+28</v>
      </c>
      <c r="QAD48" s="363"/>
      <c r="QAE48" s="369">
        <f t="shared" ref="QAE48" si="5771">QAC48*1.01</f>
        <v>5.7790024372967911E+28</v>
      </c>
      <c r="QAF48" s="363"/>
      <c r="QAG48" s="369">
        <f t="shared" ref="QAG48" si="5772">QAE48*1.01</f>
        <v>5.8367924616697586E+28</v>
      </c>
      <c r="QAH48" s="363"/>
      <c r="QAI48" s="369">
        <f t="shared" ref="QAI48" si="5773">QAG48*1.01</f>
        <v>5.8951603862864561E+28</v>
      </c>
      <c r="QAJ48" s="363"/>
      <c r="QAK48" s="369">
        <f t="shared" ref="QAK48" si="5774">QAI48*1.01</f>
        <v>5.9541119901493208E+28</v>
      </c>
      <c r="QAL48" s="363"/>
      <c r="QAM48" s="369">
        <f t="shared" ref="QAM48" si="5775">QAK48*1.01</f>
        <v>6.0136531100508137E+28</v>
      </c>
      <c r="QAN48" s="363"/>
      <c r="QAO48" s="369">
        <f t="shared" ref="QAO48" si="5776">QAM48*1.01</f>
        <v>6.073789641151322E+28</v>
      </c>
      <c r="QAP48" s="363"/>
      <c r="QAQ48" s="369">
        <f t="shared" ref="QAQ48" si="5777">QAO48*1.01</f>
        <v>6.1345275375628349E+28</v>
      </c>
      <c r="QAR48" s="363"/>
      <c r="QAS48" s="369">
        <f t="shared" ref="QAS48" si="5778">QAQ48*1.01</f>
        <v>6.1958728129384632E+28</v>
      </c>
      <c r="QAT48" s="363"/>
      <c r="QAU48" s="369">
        <f t="shared" ref="QAU48" si="5779">QAS48*1.01</f>
        <v>6.2578315410678481E+28</v>
      </c>
      <c r="QAV48" s="363"/>
      <c r="QAW48" s="369">
        <f t="shared" ref="QAW48" si="5780">QAU48*1.01</f>
        <v>6.3204098564785265E+28</v>
      </c>
      <c r="QAX48" s="363"/>
      <c r="QAY48" s="369">
        <f t="shared" ref="QAY48" si="5781">QAW48*1.01</f>
        <v>6.383613955043312E+28</v>
      </c>
      <c r="QAZ48" s="363"/>
      <c r="QBA48" s="369">
        <f t="shared" ref="QBA48" si="5782">QAY48*1.01</f>
        <v>6.4474500945937449E+28</v>
      </c>
      <c r="QBB48" s="363"/>
      <c r="QBC48" s="369">
        <f t="shared" ref="QBC48" si="5783">QBA48*1.01</f>
        <v>6.5119245955396826E+28</v>
      </c>
      <c r="QBD48" s="363"/>
      <c r="QBE48" s="369">
        <f t="shared" ref="QBE48" si="5784">QBC48*1.01</f>
        <v>6.5770438414950795E+28</v>
      </c>
      <c r="QBF48" s="363"/>
      <c r="QBG48" s="369">
        <f t="shared" ref="QBG48" si="5785">QBE48*1.01</f>
        <v>6.6428142799100307E+28</v>
      </c>
      <c r="QBH48" s="363"/>
      <c r="QBI48" s="369">
        <f t="shared" ref="QBI48" si="5786">QBG48*1.01</f>
        <v>6.7092424227091314E+28</v>
      </c>
      <c r="QBJ48" s="363"/>
      <c r="QBK48" s="369">
        <f t="shared" ref="QBK48" si="5787">QBI48*1.01</f>
        <v>6.7763348469362232E+28</v>
      </c>
      <c r="QBL48" s="363"/>
      <c r="QBM48" s="369">
        <f t="shared" ref="QBM48" si="5788">QBK48*1.01</f>
        <v>6.8440981954055854E+28</v>
      </c>
      <c r="QBN48" s="363"/>
      <c r="QBO48" s="369">
        <f t="shared" ref="QBO48" si="5789">QBM48*1.01</f>
        <v>6.9125391773596412E+28</v>
      </c>
      <c r="QBP48" s="363"/>
      <c r="QBQ48" s="369">
        <f t="shared" ref="QBQ48" si="5790">QBO48*1.01</f>
        <v>6.9816645691332378E+28</v>
      </c>
      <c r="QBR48" s="363"/>
      <c r="QBS48" s="369">
        <f t="shared" ref="QBS48" si="5791">QBQ48*1.01</f>
        <v>7.0514812148245704E+28</v>
      </c>
      <c r="QBT48" s="363"/>
      <c r="QBU48" s="369">
        <f t="shared" ref="QBU48" si="5792">QBS48*1.01</f>
        <v>7.1219960269728166E+28</v>
      </c>
      <c r="QBV48" s="363"/>
      <c r="QBW48" s="369">
        <f t="shared" ref="QBW48" si="5793">QBU48*1.01</f>
        <v>7.1932159872425445E+28</v>
      </c>
      <c r="QBX48" s="363"/>
      <c r="QBY48" s="369">
        <f t="shared" ref="QBY48" si="5794">QBW48*1.01</f>
        <v>7.2651481471149702E+28</v>
      </c>
      <c r="QBZ48" s="363"/>
      <c r="QCA48" s="369">
        <f t="shared" ref="QCA48" si="5795">QBY48*1.01</f>
        <v>7.33779962858612E+28</v>
      </c>
      <c r="QCB48" s="363"/>
      <c r="QCC48" s="369">
        <f t="shared" ref="QCC48" si="5796">QCA48*1.01</f>
        <v>7.4111776248719817E+28</v>
      </c>
      <c r="QCD48" s="363"/>
      <c r="QCE48" s="369">
        <f t="shared" ref="QCE48" si="5797">QCC48*1.01</f>
        <v>7.4852894011207013E+28</v>
      </c>
      <c r="QCF48" s="363"/>
      <c r="QCG48" s="369">
        <f t="shared" ref="QCG48" si="5798">QCE48*1.01</f>
        <v>7.5601422951319081E+28</v>
      </c>
      <c r="QCH48" s="363"/>
      <c r="QCI48" s="369">
        <f t="shared" ref="QCI48" si="5799">QCG48*1.01</f>
        <v>7.6357437180832275E+28</v>
      </c>
      <c r="QCJ48" s="363"/>
      <c r="QCK48" s="369">
        <f t="shared" ref="QCK48" si="5800">QCI48*1.01</f>
        <v>7.71210115526406E+28</v>
      </c>
      <c r="QCL48" s="363"/>
      <c r="QCM48" s="369">
        <f t="shared" ref="QCM48" si="5801">QCK48*1.01</f>
        <v>7.7892221668167004E+28</v>
      </c>
      <c r="QCN48" s="363"/>
      <c r="QCO48" s="369">
        <f t="shared" ref="QCO48" si="5802">QCM48*1.01</f>
        <v>7.8671143884848679E+28</v>
      </c>
      <c r="QCP48" s="363"/>
      <c r="QCQ48" s="369">
        <f t="shared" ref="QCQ48" si="5803">QCO48*1.01</f>
        <v>7.9457855323697166E+28</v>
      </c>
      <c r="QCR48" s="363"/>
      <c r="QCS48" s="369">
        <f t="shared" ref="QCS48" si="5804">QCQ48*1.01</f>
        <v>8.0252433876934137E+28</v>
      </c>
      <c r="QCT48" s="363"/>
      <c r="QCU48" s="369">
        <f t="shared" ref="QCU48" si="5805">QCS48*1.01</f>
        <v>8.1054958215703484E+28</v>
      </c>
      <c r="QCV48" s="363"/>
      <c r="QCW48" s="369">
        <f t="shared" ref="QCW48" si="5806">QCU48*1.01</f>
        <v>8.1865507797860515E+28</v>
      </c>
      <c r="QCX48" s="363"/>
      <c r="QCY48" s="369">
        <f t="shared" ref="QCY48" si="5807">QCW48*1.01</f>
        <v>8.2684162875839115E+28</v>
      </c>
      <c r="QCZ48" s="363"/>
      <c r="QDA48" s="369">
        <f t="shared" ref="QDA48" si="5808">QCY48*1.01</f>
        <v>8.3511004504597507E+28</v>
      </c>
      <c r="QDB48" s="363"/>
      <c r="QDC48" s="369">
        <f t="shared" ref="QDC48" si="5809">QDA48*1.01</f>
        <v>8.4346114549643489E+28</v>
      </c>
      <c r="QDD48" s="363"/>
      <c r="QDE48" s="369">
        <f t="shared" ref="QDE48" si="5810">QDC48*1.01</f>
        <v>8.5189575695139927E+28</v>
      </c>
      <c r="QDF48" s="363"/>
      <c r="QDG48" s="369">
        <f t="shared" ref="QDG48" si="5811">QDE48*1.01</f>
        <v>8.6041471452091336E+28</v>
      </c>
      <c r="QDH48" s="363"/>
      <c r="QDI48" s="369">
        <f t="shared" ref="QDI48" si="5812">QDG48*1.01</f>
        <v>8.6901886166612252E+28</v>
      </c>
      <c r="QDJ48" s="363"/>
      <c r="QDK48" s="369">
        <f t="shared" ref="QDK48" si="5813">QDI48*1.01</f>
        <v>8.7770905028278375E+28</v>
      </c>
      <c r="QDL48" s="363"/>
      <c r="QDM48" s="369">
        <f t="shared" ref="QDM48" si="5814">QDK48*1.01</f>
        <v>8.8648614078561154E+28</v>
      </c>
      <c r="QDN48" s="363"/>
      <c r="QDO48" s="369">
        <f t="shared" ref="QDO48" si="5815">QDM48*1.01</f>
        <v>8.953510021934677E+28</v>
      </c>
      <c r="QDP48" s="363"/>
      <c r="QDQ48" s="369">
        <f t="shared" ref="QDQ48" si="5816">QDO48*1.01</f>
        <v>9.0430451221540246E+28</v>
      </c>
      <c r="QDR48" s="363"/>
      <c r="QDS48" s="369">
        <f t="shared" ref="QDS48" si="5817">QDQ48*1.01</f>
        <v>9.1334755733755652E+28</v>
      </c>
      <c r="QDT48" s="363"/>
      <c r="QDU48" s="369">
        <f t="shared" ref="QDU48" si="5818">QDS48*1.01</f>
        <v>9.2248103291093216E+28</v>
      </c>
      <c r="QDV48" s="363"/>
      <c r="QDW48" s="369">
        <f t="shared" ref="QDW48" si="5819">QDU48*1.01</f>
        <v>9.3170584324004149E+28</v>
      </c>
      <c r="QDX48" s="363"/>
      <c r="QDY48" s="369">
        <f t="shared" ref="QDY48" si="5820">QDW48*1.01</f>
        <v>9.410229016724419E+28</v>
      </c>
      <c r="QDZ48" s="363"/>
      <c r="QEA48" s="369">
        <f t="shared" ref="QEA48" si="5821">QDY48*1.01</f>
        <v>9.504331306891664E+28</v>
      </c>
      <c r="QEB48" s="363"/>
      <c r="QEC48" s="369">
        <f t="shared" ref="QEC48" si="5822">QEA48*1.01</f>
        <v>9.5993746199605799E+28</v>
      </c>
      <c r="QED48" s="363"/>
      <c r="QEE48" s="369">
        <f t="shared" ref="QEE48" si="5823">QEC48*1.01</f>
        <v>9.6953683661601859E+28</v>
      </c>
      <c r="QEF48" s="363"/>
      <c r="QEG48" s="369">
        <f t="shared" ref="QEG48" si="5824">QEE48*1.01</f>
        <v>9.7923220498217876E+28</v>
      </c>
      <c r="QEH48" s="363"/>
      <c r="QEI48" s="369">
        <f t="shared" ref="QEI48" si="5825">QEG48*1.01</f>
        <v>9.8902452703200061E+28</v>
      </c>
      <c r="QEJ48" s="363"/>
      <c r="QEK48" s="369">
        <f t="shared" ref="QEK48" si="5826">QEI48*1.01</f>
        <v>9.989147723023207E+28</v>
      </c>
      <c r="QEL48" s="363"/>
      <c r="QEM48" s="369">
        <f t="shared" ref="QEM48" si="5827">QEK48*1.01</f>
        <v>1.008903920025344E+29</v>
      </c>
      <c r="QEN48" s="363"/>
      <c r="QEO48" s="369">
        <f t="shared" ref="QEO48" si="5828">QEM48*1.01</f>
        <v>1.0189929592255975E+29</v>
      </c>
      <c r="QEP48" s="363"/>
      <c r="QEQ48" s="369">
        <f t="shared" ref="QEQ48" si="5829">QEO48*1.01</f>
        <v>1.0291828888178535E+29</v>
      </c>
      <c r="QER48" s="363"/>
      <c r="QES48" s="369">
        <f t="shared" ref="QES48" si="5830">QEQ48*1.01</f>
        <v>1.0394747177060321E+29</v>
      </c>
      <c r="QET48" s="363"/>
      <c r="QEU48" s="369">
        <f t="shared" ref="QEU48" si="5831">QES48*1.01</f>
        <v>1.0498694648830924E+29</v>
      </c>
      <c r="QEV48" s="363"/>
      <c r="QEW48" s="369">
        <f t="shared" ref="QEW48" si="5832">QEU48*1.01</f>
        <v>1.0603681595319233E+29</v>
      </c>
      <c r="QEX48" s="363"/>
      <c r="QEY48" s="369">
        <f t="shared" ref="QEY48" si="5833">QEW48*1.01</f>
        <v>1.0709718411272425E+29</v>
      </c>
      <c r="QEZ48" s="363"/>
      <c r="QFA48" s="369">
        <f t="shared" ref="QFA48" si="5834">QEY48*1.01</f>
        <v>1.081681559538515E+29</v>
      </c>
      <c r="QFB48" s="363"/>
      <c r="QFC48" s="369">
        <f t="shared" ref="QFC48" si="5835">QFA48*1.01</f>
        <v>1.0924983751339002E+29</v>
      </c>
      <c r="QFD48" s="363"/>
      <c r="QFE48" s="369">
        <f t="shared" ref="QFE48" si="5836">QFC48*1.01</f>
        <v>1.1034233588852393E+29</v>
      </c>
      <c r="QFF48" s="363"/>
      <c r="QFG48" s="369">
        <f t="shared" ref="QFG48" si="5837">QFE48*1.01</f>
        <v>1.1144575924740916E+29</v>
      </c>
      <c r="QFH48" s="363"/>
      <c r="QFI48" s="369">
        <f t="shared" ref="QFI48" si="5838">QFG48*1.01</f>
        <v>1.1256021683988326E+29</v>
      </c>
      <c r="QFJ48" s="363"/>
      <c r="QFK48" s="369">
        <f t="shared" ref="QFK48" si="5839">QFI48*1.01</f>
        <v>1.136858190082821E+29</v>
      </c>
      <c r="QFL48" s="363"/>
      <c r="QFM48" s="369">
        <f t="shared" ref="QFM48" si="5840">QFK48*1.01</f>
        <v>1.1482267719836492E+29</v>
      </c>
      <c r="QFN48" s="363"/>
      <c r="QFO48" s="369">
        <f t="shared" ref="QFO48" si="5841">QFM48*1.01</f>
        <v>1.1597090397034857E+29</v>
      </c>
      <c r="QFP48" s="363"/>
      <c r="QFQ48" s="369">
        <f t="shared" ref="QFQ48" si="5842">QFO48*1.01</f>
        <v>1.1713061301005206E+29</v>
      </c>
      <c r="QFR48" s="363"/>
      <c r="QFS48" s="369">
        <f t="shared" ref="QFS48" si="5843">QFQ48*1.01</f>
        <v>1.1830191914015258E+29</v>
      </c>
      <c r="QFT48" s="363"/>
      <c r="QFU48" s="369">
        <f t="shared" ref="QFU48" si="5844">QFS48*1.01</f>
        <v>1.194849383315541E+29</v>
      </c>
      <c r="QFV48" s="363"/>
      <c r="QFW48" s="369">
        <f t="shared" ref="QFW48" si="5845">QFU48*1.01</f>
        <v>1.2067978771486965E+29</v>
      </c>
      <c r="QFX48" s="363"/>
      <c r="QFY48" s="369">
        <f t="shared" ref="QFY48" si="5846">QFW48*1.01</f>
        <v>1.2188658559201834E+29</v>
      </c>
      <c r="QFZ48" s="363"/>
      <c r="QGA48" s="369">
        <f t="shared" ref="QGA48" si="5847">QFY48*1.01</f>
        <v>1.2310545144793852E+29</v>
      </c>
      <c r="QGB48" s="363"/>
      <c r="QGC48" s="369">
        <f t="shared" ref="QGC48" si="5848">QGA48*1.01</f>
        <v>1.243365059624179E+29</v>
      </c>
      <c r="QGD48" s="363"/>
      <c r="QGE48" s="369">
        <f t="shared" ref="QGE48" si="5849">QGC48*1.01</f>
        <v>1.2557987102204209E+29</v>
      </c>
      <c r="QGF48" s="363"/>
      <c r="QGG48" s="369">
        <f t="shared" ref="QGG48" si="5850">QGE48*1.01</f>
        <v>1.2683566973226251E+29</v>
      </c>
      <c r="QGH48" s="363"/>
      <c r="QGI48" s="369">
        <f t="shared" ref="QGI48" si="5851">QGG48*1.01</f>
        <v>1.2810402642958513E+29</v>
      </c>
      <c r="QGJ48" s="363"/>
      <c r="QGK48" s="369">
        <f t="shared" ref="QGK48" si="5852">QGI48*1.01</f>
        <v>1.2938506669388098E+29</v>
      </c>
      <c r="QGL48" s="363"/>
      <c r="QGM48" s="369">
        <f t="shared" ref="QGM48" si="5853">QGK48*1.01</f>
        <v>1.306789173608198E+29</v>
      </c>
      <c r="QGN48" s="363"/>
      <c r="QGO48" s="369">
        <f t="shared" ref="QGO48" si="5854">QGM48*1.01</f>
        <v>1.31985706534428E+29</v>
      </c>
      <c r="QGP48" s="363"/>
      <c r="QGQ48" s="369">
        <f t="shared" ref="QGQ48" si="5855">QGO48*1.01</f>
        <v>1.3330556359977228E+29</v>
      </c>
      <c r="QGR48" s="363"/>
      <c r="QGS48" s="369">
        <f t="shared" ref="QGS48" si="5856">QGQ48*1.01</f>
        <v>1.3463861923577E+29</v>
      </c>
      <c r="QGT48" s="363"/>
      <c r="QGU48" s="369">
        <f t="shared" ref="QGU48" si="5857">QGS48*1.01</f>
        <v>1.3598500542812769E+29</v>
      </c>
      <c r="QGV48" s="363"/>
      <c r="QGW48" s="369">
        <f t="shared" ref="QGW48" si="5858">QGU48*1.01</f>
        <v>1.3734485548240897E+29</v>
      </c>
      <c r="QGX48" s="363"/>
      <c r="QGY48" s="369">
        <f t="shared" ref="QGY48" si="5859">QGW48*1.01</f>
        <v>1.3871830403723305E+29</v>
      </c>
      <c r="QGZ48" s="363"/>
      <c r="QHA48" s="369">
        <f t="shared" ref="QHA48" si="5860">QGY48*1.01</f>
        <v>1.4010548707760539E+29</v>
      </c>
      <c r="QHB48" s="363"/>
      <c r="QHC48" s="369">
        <f t="shared" ref="QHC48" si="5861">QHA48*1.01</f>
        <v>1.4150654194838146E+29</v>
      </c>
      <c r="QHD48" s="363"/>
      <c r="QHE48" s="369">
        <f t="shared" ref="QHE48" si="5862">QHC48*1.01</f>
        <v>1.4292160736786528E+29</v>
      </c>
      <c r="QHF48" s="363"/>
      <c r="QHG48" s="369">
        <f t="shared" ref="QHG48" si="5863">QHE48*1.01</f>
        <v>1.4435082344154393E+29</v>
      </c>
      <c r="QHH48" s="363"/>
      <c r="QHI48" s="369">
        <f t="shared" ref="QHI48" si="5864">QHG48*1.01</f>
        <v>1.4579433167595937E+29</v>
      </c>
      <c r="QHJ48" s="363"/>
      <c r="QHK48" s="369">
        <f t="shared" ref="QHK48" si="5865">QHI48*1.01</f>
        <v>1.4725227499271895E+29</v>
      </c>
      <c r="QHL48" s="363"/>
      <c r="QHM48" s="369">
        <f t="shared" ref="QHM48" si="5866">QHK48*1.01</f>
        <v>1.4872479774264614E+29</v>
      </c>
      <c r="QHN48" s="363"/>
      <c r="QHO48" s="369">
        <f t="shared" ref="QHO48" si="5867">QHM48*1.01</f>
        <v>1.5021204572007261E+29</v>
      </c>
      <c r="QHP48" s="363"/>
      <c r="QHQ48" s="369">
        <f t="shared" ref="QHQ48" si="5868">QHO48*1.01</f>
        <v>1.5171416617727333E+29</v>
      </c>
      <c r="QHR48" s="363"/>
      <c r="QHS48" s="369">
        <f t="shared" ref="QHS48" si="5869">QHQ48*1.01</f>
        <v>1.5323130783904606E+29</v>
      </c>
      <c r="QHT48" s="363"/>
      <c r="QHU48" s="369">
        <f t="shared" ref="QHU48" si="5870">QHS48*1.01</f>
        <v>1.5476362091743652E+29</v>
      </c>
      <c r="QHV48" s="363"/>
      <c r="QHW48" s="369">
        <f t="shared" ref="QHW48" si="5871">QHU48*1.01</f>
        <v>1.563112571266109E+29</v>
      </c>
      <c r="QHX48" s="363"/>
      <c r="QHY48" s="369">
        <f t="shared" ref="QHY48" si="5872">QHW48*1.01</f>
        <v>1.57874369697877E+29</v>
      </c>
      <c r="QHZ48" s="363"/>
      <c r="QIA48" s="369">
        <f t="shared" ref="QIA48" si="5873">QHY48*1.01</f>
        <v>1.5945311339485578E+29</v>
      </c>
      <c r="QIB48" s="363"/>
      <c r="QIC48" s="369">
        <f t="shared" ref="QIC48" si="5874">QIA48*1.01</f>
        <v>1.6104764452880435E+29</v>
      </c>
      <c r="QID48" s="363"/>
      <c r="QIE48" s="369">
        <f t="shared" ref="QIE48" si="5875">QIC48*1.01</f>
        <v>1.6265812097409241E+29</v>
      </c>
      <c r="QIF48" s="363"/>
      <c r="QIG48" s="369">
        <f t="shared" ref="QIG48" si="5876">QIE48*1.01</f>
        <v>1.6428470218383334E+29</v>
      </c>
      <c r="QIH48" s="363"/>
      <c r="QII48" s="369">
        <f t="shared" ref="QII48" si="5877">QIG48*1.01</f>
        <v>1.6592754920567169E+29</v>
      </c>
      <c r="QIJ48" s="363"/>
      <c r="QIK48" s="369">
        <f t="shared" ref="QIK48" si="5878">QII48*1.01</f>
        <v>1.6758682469772842E+29</v>
      </c>
      <c r="QIL48" s="363"/>
      <c r="QIM48" s="369">
        <f t="shared" ref="QIM48" si="5879">QIK48*1.01</f>
        <v>1.6926269294470571E+29</v>
      </c>
      <c r="QIN48" s="363"/>
      <c r="QIO48" s="369">
        <f t="shared" ref="QIO48" si="5880">QIM48*1.01</f>
        <v>1.7095531987415276E+29</v>
      </c>
      <c r="QIP48" s="363"/>
      <c r="QIQ48" s="369">
        <f t="shared" ref="QIQ48" si="5881">QIO48*1.01</f>
        <v>1.7266487307289427E+29</v>
      </c>
      <c r="QIR48" s="363"/>
      <c r="QIS48" s="369">
        <f t="shared" ref="QIS48" si="5882">QIQ48*1.01</f>
        <v>1.7439152180362321E+29</v>
      </c>
      <c r="QIT48" s="363"/>
      <c r="QIU48" s="369">
        <f t="shared" ref="QIU48" si="5883">QIS48*1.01</f>
        <v>1.7613543702165943E+29</v>
      </c>
      <c r="QIV48" s="363"/>
      <c r="QIW48" s="369">
        <f t="shared" ref="QIW48" si="5884">QIU48*1.01</f>
        <v>1.7789679139187602E+29</v>
      </c>
      <c r="QIX48" s="363"/>
      <c r="QIY48" s="369">
        <f t="shared" ref="QIY48" si="5885">QIW48*1.01</f>
        <v>1.7967575930579478E+29</v>
      </c>
      <c r="QIZ48" s="363"/>
      <c r="QJA48" s="369">
        <f t="shared" ref="QJA48" si="5886">QIY48*1.01</f>
        <v>1.8147251689885272E+29</v>
      </c>
      <c r="QJB48" s="363"/>
      <c r="QJC48" s="369">
        <f t="shared" ref="QJC48" si="5887">QJA48*1.01</f>
        <v>1.8328724206784126E+29</v>
      </c>
      <c r="QJD48" s="363"/>
      <c r="QJE48" s="369">
        <f t="shared" ref="QJE48" si="5888">QJC48*1.01</f>
        <v>1.8512011448851967E+29</v>
      </c>
      <c r="QJF48" s="363"/>
      <c r="QJG48" s="369">
        <f t="shared" ref="QJG48" si="5889">QJE48*1.01</f>
        <v>1.8697131563340486E+29</v>
      </c>
      <c r="QJH48" s="363"/>
      <c r="QJI48" s="369">
        <f t="shared" ref="QJI48" si="5890">QJG48*1.01</f>
        <v>1.8884102878973891E+29</v>
      </c>
      <c r="QJJ48" s="363"/>
      <c r="QJK48" s="369">
        <f t="shared" ref="QJK48" si="5891">QJI48*1.01</f>
        <v>1.9072943907763629E+29</v>
      </c>
      <c r="QJL48" s="363"/>
      <c r="QJM48" s="369">
        <f t="shared" ref="QJM48" si="5892">QJK48*1.01</f>
        <v>1.9263673346841265E+29</v>
      </c>
      <c r="QJN48" s="363"/>
      <c r="QJO48" s="369">
        <f t="shared" ref="QJO48" si="5893">QJM48*1.01</f>
        <v>1.9456310080309677E+29</v>
      </c>
      <c r="QJP48" s="363"/>
      <c r="QJQ48" s="369">
        <f t="shared" ref="QJQ48" si="5894">QJO48*1.01</f>
        <v>1.9650873181112773E+29</v>
      </c>
      <c r="QJR48" s="363"/>
      <c r="QJS48" s="369">
        <f t="shared" ref="QJS48" si="5895">QJQ48*1.01</f>
        <v>1.9847381912923902E+29</v>
      </c>
      <c r="QJT48" s="363"/>
      <c r="QJU48" s="369">
        <f t="shared" ref="QJU48" si="5896">QJS48*1.01</f>
        <v>2.0045855732053142E+29</v>
      </c>
      <c r="QJV48" s="363"/>
      <c r="QJW48" s="369">
        <f t="shared" ref="QJW48" si="5897">QJU48*1.01</f>
        <v>2.0246314289373672E+29</v>
      </c>
      <c r="QJX48" s="363"/>
      <c r="QJY48" s="369">
        <f t="shared" ref="QJY48" si="5898">QJW48*1.01</f>
        <v>2.044877743226741E+29</v>
      </c>
      <c r="QJZ48" s="363"/>
      <c r="QKA48" s="369">
        <f t="shared" ref="QKA48" si="5899">QJY48*1.01</f>
        <v>2.0653265206590085E+29</v>
      </c>
      <c r="QKB48" s="363"/>
      <c r="QKC48" s="369">
        <f t="shared" ref="QKC48" si="5900">QKA48*1.01</f>
        <v>2.0859797858655987E+29</v>
      </c>
      <c r="QKD48" s="363"/>
      <c r="QKE48" s="369">
        <f t="shared" ref="QKE48" si="5901">QKC48*1.01</f>
        <v>2.1068395837242546E+29</v>
      </c>
      <c r="QKF48" s="363"/>
      <c r="QKG48" s="369">
        <f t="shared" ref="QKG48" si="5902">QKE48*1.01</f>
        <v>2.1279079795614971E+29</v>
      </c>
      <c r="QKH48" s="363"/>
      <c r="QKI48" s="369">
        <f t="shared" ref="QKI48" si="5903">QKG48*1.01</f>
        <v>2.1491870593571121E+29</v>
      </c>
      <c r="QKJ48" s="363"/>
      <c r="QKK48" s="369">
        <f t="shared" ref="QKK48" si="5904">QKI48*1.01</f>
        <v>2.1706789299506831E+29</v>
      </c>
      <c r="QKL48" s="363"/>
      <c r="QKM48" s="369">
        <f t="shared" ref="QKM48" si="5905">QKK48*1.01</f>
        <v>2.1923857192501901E+29</v>
      </c>
      <c r="QKN48" s="363"/>
      <c r="QKO48" s="369">
        <f t="shared" ref="QKO48" si="5906">QKM48*1.01</f>
        <v>2.2143095764426919E+29</v>
      </c>
      <c r="QKP48" s="363"/>
      <c r="QKQ48" s="369">
        <f t="shared" ref="QKQ48" si="5907">QKO48*1.01</f>
        <v>2.2364526722071188E+29</v>
      </c>
      <c r="QKR48" s="363"/>
      <c r="QKS48" s="369">
        <f t="shared" ref="QKS48" si="5908">QKQ48*1.01</f>
        <v>2.2588171989291898E+29</v>
      </c>
      <c r="QKT48" s="363"/>
      <c r="QKU48" s="369">
        <f t="shared" ref="QKU48" si="5909">QKS48*1.01</f>
        <v>2.2814053709184819E+29</v>
      </c>
      <c r="QKV48" s="363"/>
      <c r="QKW48" s="369">
        <f t="shared" ref="QKW48" si="5910">QKU48*1.01</f>
        <v>2.3042194246276667E+29</v>
      </c>
      <c r="QKX48" s="363"/>
      <c r="QKY48" s="369">
        <f t="shared" ref="QKY48" si="5911">QKW48*1.01</f>
        <v>2.3272616188739433E+29</v>
      </c>
      <c r="QKZ48" s="363"/>
      <c r="QLA48" s="369">
        <f t="shared" ref="QLA48" si="5912">QKY48*1.01</f>
        <v>2.3505342350626827E+29</v>
      </c>
      <c r="QLB48" s="363"/>
      <c r="QLC48" s="369">
        <f t="shared" ref="QLC48" si="5913">QLA48*1.01</f>
        <v>2.3740395774133097E+29</v>
      </c>
      <c r="QLD48" s="363"/>
      <c r="QLE48" s="369">
        <f t="shared" ref="QLE48" si="5914">QLC48*1.01</f>
        <v>2.3977799731874428E+29</v>
      </c>
      <c r="QLF48" s="363"/>
      <c r="QLG48" s="369">
        <f t="shared" ref="QLG48" si="5915">QLE48*1.01</f>
        <v>2.421757772919317E+29</v>
      </c>
      <c r="QLH48" s="363"/>
      <c r="QLI48" s="369">
        <f t="shared" ref="QLI48" si="5916">QLG48*1.01</f>
        <v>2.4459753506485102E+29</v>
      </c>
      <c r="QLJ48" s="363"/>
      <c r="QLK48" s="369">
        <f t="shared" ref="QLK48" si="5917">QLI48*1.01</f>
        <v>2.4704351041549954E+29</v>
      </c>
      <c r="QLL48" s="363"/>
      <c r="QLM48" s="369">
        <f t="shared" ref="QLM48" si="5918">QLK48*1.01</f>
        <v>2.4951394551965453E+29</v>
      </c>
      <c r="QLN48" s="363"/>
      <c r="QLO48" s="369">
        <f t="shared" ref="QLO48" si="5919">QLM48*1.01</f>
        <v>2.5200908497485109E+29</v>
      </c>
      <c r="QLP48" s="363"/>
      <c r="QLQ48" s="369">
        <f t="shared" ref="QLQ48" si="5920">QLO48*1.01</f>
        <v>2.5452917582459959E+29</v>
      </c>
      <c r="QLR48" s="363"/>
      <c r="QLS48" s="369">
        <f t="shared" ref="QLS48" si="5921">QLQ48*1.01</f>
        <v>2.570744675828456E+29</v>
      </c>
      <c r="QLT48" s="363"/>
      <c r="QLU48" s="369">
        <f t="shared" ref="QLU48" si="5922">QLS48*1.01</f>
        <v>2.5964521225867407E+29</v>
      </c>
      <c r="QLV48" s="363"/>
      <c r="QLW48" s="369">
        <f t="shared" ref="QLW48" si="5923">QLU48*1.01</f>
        <v>2.6224166438126081E+29</v>
      </c>
      <c r="QLX48" s="363"/>
      <c r="QLY48" s="369">
        <f t="shared" ref="QLY48" si="5924">QLW48*1.01</f>
        <v>2.6486408102507341E+29</v>
      </c>
      <c r="QLZ48" s="363"/>
      <c r="QMA48" s="369">
        <f t="shared" ref="QMA48" si="5925">QLY48*1.01</f>
        <v>2.6751272183532413E+29</v>
      </c>
      <c r="QMB48" s="363"/>
      <c r="QMC48" s="369">
        <f t="shared" ref="QMC48" si="5926">QMA48*1.01</f>
        <v>2.7018784905367738E+29</v>
      </c>
      <c r="QMD48" s="363"/>
      <c r="QME48" s="369">
        <f t="shared" ref="QME48" si="5927">QMC48*1.01</f>
        <v>2.7288972754421417E+29</v>
      </c>
      <c r="QMF48" s="363"/>
      <c r="QMG48" s="369">
        <f t="shared" ref="QMG48" si="5928">QME48*1.01</f>
        <v>2.7561862481965632E+29</v>
      </c>
      <c r="QMH48" s="363"/>
      <c r="QMI48" s="369">
        <f t="shared" ref="QMI48" si="5929">QMG48*1.01</f>
        <v>2.7837481106785288E+29</v>
      </c>
      <c r="QMJ48" s="363"/>
      <c r="QMK48" s="369">
        <f t="shared" ref="QMK48" si="5930">QMI48*1.01</f>
        <v>2.811585591785314E+29</v>
      </c>
      <c r="QML48" s="363"/>
      <c r="QMM48" s="369">
        <f t="shared" ref="QMM48" si="5931">QMK48*1.01</f>
        <v>2.8397014477031672E+29</v>
      </c>
      <c r="QMN48" s="363"/>
      <c r="QMO48" s="369">
        <f t="shared" ref="QMO48" si="5932">QMM48*1.01</f>
        <v>2.8680984621801989E+29</v>
      </c>
      <c r="QMP48" s="363"/>
      <c r="QMQ48" s="369">
        <f t="shared" ref="QMQ48" si="5933">QMO48*1.01</f>
        <v>2.8967794468020008E+29</v>
      </c>
      <c r="QMR48" s="363"/>
      <c r="QMS48" s="369">
        <f t="shared" ref="QMS48" si="5934">QMQ48*1.01</f>
        <v>2.9257472412700208E+29</v>
      </c>
      <c r="QMT48" s="363"/>
      <c r="QMU48" s="369">
        <f t="shared" ref="QMU48" si="5935">QMS48*1.01</f>
        <v>2.9550047136827212E+29</v>
      </c>
      <c r="QMV48" s="363"/>
      <c r="QMW48" s="369">
        <f t="shared" ref="QMW48" si="5936">QMU48*1.01</f>
        <v>2.9845547608195486E+29</v>
      </c>
      <c r="QMX48" s="363"/>
      <c r="QMY48" s="369">
        <f t="shared" ref="QMY48" si="5937">QMW48*1.01</f>
        <v>3.014400308427744E+29</v>
      </c>
      <c r="QMZ48" s="363"/>
      <c r="QNA48" s="369">
        <f t="shared" ref="QNA48" si="5938">QMY48*1.01</f>
        <v>3.0445443115120216E+29</v>
      </c>
      <c r="QNB48" s="363"/>
      <c r="QNC48" s="369">
        <f t="shared" ref="QNC48" si="5939">QNA48*1.01</f>
        <v>3.0749897546271418E+29</v>
      </c>
      <c r="QND48" s="363"/>
      <c r="QNE48" s="369">
        <f t="shared" ref="QNE48" si="5940">QNC48*1.01</f>
        <v>3.1057396521734132E+29</v>
      </c>
      <c r="QNF48" s="363"/>
      <c r="QNG48" s="369">
        <f t="shared" ref="QNG48" si="5941">QNE48*1.01</f>
        <v>3.1367970486951474E+29</v>
      </c>
      <c r="QNH48" s="363"/>
      <c r="QNI48" s="369">
        <f t="shared" ref="QNI48" si="5942">QNG48*1.01</f>
        <v>3.1681650191820988E+29</v>
      </c>
      <c r="QNJ48" s="363"/>
      <c r="QNK48" s="369">
        <f t="shared" ref="QNK48" si="5943">QNI48*1.01</f>
        <v>3.1998466693739201E+29</v>
      </c>
      <c r="QNL48" s="363"/>
      <c r="QNM48" s="369">
        <f t="shared" ref="QNM48" si="5944">QNK48*1.01</f>
        <v>3.2318451360676595E+29</v>
      </c>
      <c r="QNN48" s="363"/>
      <c r="QNO48" s="369">
        <f t="shared" ref="QNO48" si="5945">QNM48*1.01</f>
        <v>3.2641635874283362E+29</v>
      </c>
      <c r="QNP48" s="363"/>
      <c r="QNQ48" s="369">
        <f t="shared" ref="QNQ48" si="5946">QNO48*1.01</f>
        <v>3.2968052233026198E+29</v>
      </c>
      <c r="QNR48" s="363"/>
      <c r="QNS48" s="369">
        <f t="shared" ref="QNS48" si="5947">QNQ48*1.01</f>
        <v>3.3297732755356463E+29</v>
      </c>
      <c r="QNT48" s="363"/>
      <c r="QNU48" s="369">
        <f t="shared" ref="QNU48" si="5948">QNS48*1.01</f>
        <v>3.3630710082910025E+29</v>
      </c>
      <c r="QNV48" s="363"/>
      <c r="QNW48" s="369">
        <f t="shared" ref="QNW48" si="5949">QNU48*1.01</f>
        <v>3.3967017183739123E+29</v>
      </c>
      <c r="QNX48" s="363"/>
      <c r="QNY48" s="369">
        <f t="shared" ref="QNY48" si="5950">QNW48*1.01</f>
        <v>3.4306687355576517E+29</v>
      </c>
      <c r="QNZ48" s="363"/>
      <c r="QOA48" s="369">
        <f t="shared" ref="QOA48" si="5951">QNY48*1.01</f>
        <v>3.4649754229132285E+29</v>
      </c>
      <c r="QOB48" s="363"/>
      <c r="QOC48" s="369">
        <f t="shared" ref="QOC48" si="5952">QOA48*1.01</f>
        <v>3.4996251771423611E+29</v>
      </c>
      <c r="QOD48" s="363"/>
      <c r="QOE48" s="369">
        <f t="shared" ref="QOE48" si="5953">QOC48*1.01</f>
        <v>3.5346214289137846E+29</v>
      </c>
      <c r="QOF48" s="363"/>
      <c r="QOG48" s="369">
        <f t="shared" ref="QOG48" si="5954">QOE48*1.01</f>
        <v>3.5699676432029228E+29</v>
      </c>
      <c r="QOH48" s="363"/>
      <c r="QOI48" s="369">
        <f t="shared" ref="QOI48" si="5955">QOG48*1.01</f>
        <v>3.6056673196349521E+29</v>
      </c>
      <c r="QOJ48" s="363"/>
      <c r="QOK48" s="369">
        <f t="shared" ref="QOK48" si="5956">QOI48*1.01</f>
        <v>3.6417239928313016E+29</v>
      </c>
      <c r="QOL48" s="363"/>
      <c r="QOM48" s="369">
        <f t="shared" ref="QOM48" si="5957">QOK48*1.01</f>
        <v>3.6781412327596146E+29</v>
      </c>
      <c r="QON48" s="363"/>
      <c r="QOO48" s="369">
        <f t="shared" ref="QOO48" si="5958">QOM48*1.01</f>
        <v>3.7149226450872108E+29</v>
      </c>
      <c r="QOP48" s="363"/>
      <c r="QOQ48" s="369">
        <f t="shared" ref="QOQ48" si="5959">QOO48*1.01</f>
        <v>3.7520718715380827E+29</v>
      </c>
      <c r="QOR48" s="363"/>
      <c r="QOS48" s="369">
        <f t="shared" ref="QOS48" si="5960">QOQ48*1.01</f>
        <v>3.7895925902534637E+29</v>
      </c>
      <c r="QOT48" s="363"/>
      <c r="QOU48" s="369">
        <f t="shared" ref="QOU48" si="5961">QOS48*1.01</f>
        <v>3.8274885161559984E+29</v>
      </c>
      <c r="QOV48" s="363"/>
      <c r="QOW48" s="369">
        <f t="shared" ref="QOW48" si="5962">QOU48*1.01</f>
        <v>3.8657634013175584E+29</v>
      </c>
      <c r="QOX48" s="363"/>
      <c r="QOY48" s="369">
        <f t="shared" ref="QOY48" si="5963">QOW48*1.01</f>
        <v>3.904421035330734E+29</v>
      </c>
      <c r="QOZ48" s="363"/>
      <c r="QPA48" s="369">
        <f t="shared" ref="QPA48" si="5964">QOY48*1.01</f>
        <v>3.9434652456840416E+29</v>
      </c>
      <c r="QPB48" s="363"/>
      <c r="QPC48" s="369">
        <f t="shared" ref="QPC48" si="5965">QPA48*1.01</f>
        <v>3.9828998981408818E+29</v>
      </c>
      <c r="QPD48" s="363"/>
      <c r="QPE48" s="369">
        <f t="shared" ref="QPE48" si="5966">QPC48*1.01</f>
        <v>4.0227288971222906E+29</v>
      </c>
      <c r="QPF48" s="363"/>
      <c r="QPG48" s="369">
        <f t="shared" ref="QPG48" si="5967">QPE48*1.01</f>
        <v>4.0629561860935138E+29</v>
      </c>
      <c r="QPH48" s="363"/>
      <c r="QPI48" s="369">
        <f t="shared" ref="QPI48" si="5968">QPG48*1.01</f>
        <v>4.1035857479544488E+29</v>
      </c>
      <c r="QPJ48" s="363"/>
      <c r="QPK48" s="369">
        <f t="shared" ref="QPK48" si="5969">QPI48*1.01</f>
        <v>4.1446216054339931E+29</v>
      </c>
      <c r="QPL48" s="363"/>
      <c r="QPM48" s="369">
        <f t="shared" ref="QPM48" si="5970">QPK48*1.01</f>
        <v>4.1860678214883332E+29</v>
      </c>
      <c r="QPN48" s="363"/>
      <c r="QPO48" s="369">
        <f t="shared" ref="QPO48" si="5971">QPM48*1.01</f>
        <v>4.2279284997032167E+29</v>
      </c>
      <c r="QPP48" s="363"/>
      <c r="QPQ48" s="369">
        <f t="shared" ref="QPQ48" si="5972">QPO48*1.01</f>
        <v>4.2702077847002486E+29</v>
      </c>
      <c r="QPR48" s="363"/>
      <c r="QPS48" s="369">
        <f t="shared" ref="QPS48" si="5973">QPQ48*1.01</f>
        <v>4.3129098625472512E+29</v>
      </c>
      <c r="QPT48" s="363"/>
      <c r="QPU48" s="369">
        <f t="shared" ref="QPU48" si="5974">QPS48*1.01</f>
        <v>4.3560389611727238E+29</v>
      </c>
      <c r="QPV48" s="363"/>
      <c r="QPW48" s="369">
        <f t="shared" ref="QPW48" si="5975">QPU48*1.01</f>
        <v>4.399599350784451E+29</v>
      </c>
      <c r="QPX48" s="363"/>
      <c r="QPY48" s="369">
        <f t="shared" ref="QPY48" si="5976">QPW48*1.01</f>
        <v>4.4435953442922956E+29</v>
      </c>
      <c r="QPZ48" s="363"/>
      <c r="QQA48" s="369">
        <f t="shared" ref="QQA48" si="5977">QPY48*1.01</f>
        <v>4.4880312977352187E+29</v>
      </c>
      <c r="QQB48" s="363"/>
      <c r="QQC48" s="369">
        <f t="shared" ref="QQC48" si="5978">QQA48*1.01</f>
        <v>4.5329116107125711E+29</v>
      </c>
      <c r="QQD48" s="363"/>
      <c r="QQE48" s="369">
        <f t="shared" ref="QQE48" si="5979">QQC48*1.01</f>
        <v>4.578240726819697E+29</v>
      </c>
      <c r="QQF48" s="363"/>
      <c r="QQG48" s="369">
        <f t="shared" ref="QQG48" si="5980">QQE48*1.01</f>
        <v>4.6240231340878943E+29</v>
      </c>
      <c r="QQH48" s="363"/>
      <c r="QQI48" s="369">
        <f t="shared" ref="QQI48" si="5981">QQG48*1.01</f>
        <v>4.6702633654287732E+29</v>
      </c>
      <c r="QQJ48" s="363"/>
      <c r="QQK48" s="369">
        <f t="shared" ref="QQK48" si="5982">QQI48*1.01</f>
        <v>4.7169659990830612E+29</v>
      </c>
      <c r="QQL48" s="363"/>
      <c r="QQM48" s="369">
        <f t="shared" ref="QQM48" si="5983">QQK48*1.01</f>
        <v>4.7641356590738917E+29</v>
      </c>
      <c r="QQN48" s="363"/>
      <c r="QQO48" s="369">
        <f t="shared" ref="QQO48" si="5984">QQM48*1.01</f>
        <v>4.8117770156646305E+29</v>
      </c>
      <c r="QQP48" s="363"/>
      <c r="QQQ48" s="369">
        <f t="shared" ref="QQQ48" si="5985">QQO48*1.01</f>
        <v>4.8598947858212766E+29</v>
      </c>
      <c r="QQR48" s="363"/>
      <c r="QQS48" s="369">
        <f t="shared" ref="QQS48" si="5986">QQQ48*1.01</f>
        <v>4.9084937336794894E+29</v>
      </c>
      <c r="QQT48" s="363"/>
      <c r="QQU48" s="369">
        <f t="shared" ref="QQU48" si="5987">QQS48*1.01</f>
        <v>4.9575786710162845E+29</v>
      </c>
      <c r="QQV48" s="363"/>
      <c r="QQW48" s="369">
        <f t="shared" ref="QQW48" si="5988">QQU48*1.01</f>
        <v>5.0071544577264476E+29</v>
      </c>
      <c r="QQX48" s="363"/>
      <c r="QQY48" s="369">
        <f t="shared" ref="QQY48" si="5989">QQW48*1.01</f>
        <v>5.0572260023037124E+29</v>
      </c>
      <c r="QQZ48" s="363"/>
      <c r="QRA48" s="369">
        <f t="shared" ref="QRA48" si="5990">QQY48*1.01</f>
        <v>5.1077982623267496E+29</v>
      </c>
      <c r="QRB48" s="363"/>
      <c r="QRC48" s="369">
        <f t="shared" ref="QRC48" si="5991">QRA48*1.01</f>
        <v>5.1588762449500173E+29</v>
      </c>
      <c r="QRD48" s="363"/>
      <c r="QRE48" s="369">
        <f t="shared" ref="QRE48" si="5992">QRC48*1.01</f>
        <v>5.2104650073995177E+29</v>
      </c>
      <c r="QRF48" s="363"/>
      <c r="QRG48" s="369">
        <f t="shared" ref="QRG48" si="5993">QRE48*1.01</f>
        <v>5.2625696574735133E+29</v>
      </c>
      <c r="QRH48" s="363"/>
      <c r="QRI48" s="369">
        <f t="shared" ref="QRI48" si="5994">QRG48*1.01</f>
        <v>5.3151953540482488E+29</v>
      </c>
      <c r="QRJ48" s="363"/>
      <c r="QRK48" s="369">
        <f t="shared" ref="QRK48" si="5995">QRI48*1.01</f>
        <v>5.368347307588731E+29</v>
      </c>
      <c r="QRL48" s="363"/>
      <c r="QRM48" s="369">
        <f t="shared" ref="QRM48" si="5996">QRK48*1.01</f>
        <v>5.4220307806646181E+29</v>
      </c>
      <c r="QRN48" s="363"/>
      <c r="QRO48" s="369">
        <f t="shared" ref="QRO48" si="5997">QRM48*1.01</f>
        <v>5.4762510884712642E+29</v>
      </c>
      <c r="QRP48" s="363"/>
      <c r="QRQ48" s="369">
        <f t="shared" ref="QRQ48" si="5998">QRO48*1.01</f>
        <v>5.5310135993559769E+29</v>
      </c>
      <c r="QRR48" s="363"/>
      <c r="QRS48" s="369">
        <f t="shared" ref="QRS48" si="5999">QRQ48*1.01</f>
        <v>5.5863237353495364E+29</v>
      </c>
      <c r="QRT48" s="363"/>
      <c r="QRU48" s="369">
        <f t="shared" ref="QRU48" si="6000">QRS48*1.01</f>
        <v>5.6421869727030319E+29</v>
      </c>
      <c r="QRV48" s="363"/>
      <c r="QRW48" s="369">
        <f t="shared" ref="QRW48" si="6001">QRU48*1.01</f>
        <v>5.6986088424300621E+29</v>
      </c>
      <c r="QRX48" s="363"/>
      <c r="QRY48" s="369">
        <f t="shared" ref="QRY48" si="6002">QRW48*1.01</f>
        <v>5.7555949308543626E+29</v>
      </c>
      <c r="QRZ48" s="363"/>
      <c r="QSA48" s="369">
        <f t="shared" ref="QSA48" si="6003">QRY48*1.01</f>
        <v>5.8131508801629066E+29</v>
      </c>
      <c r="QSB48" s="363"/>
      <c r="QSC48" s="369">
        <f t="shared" ref="QSC48" si="6004">QSA48*1.01</f>
        <v>5.8712823889645359E+29</v>
      </c>
      <c r="QSD48" s="363"/>
      <c r="QSE48" s="369">
        <f t="shared" ref="QSE48" si="6005">QSC48*1.01</f>
        <v>5.9299952128541812E+29</v>
      </c>
      <c r="QSF48" s="363"/>
      <c r="QSG48" s="369">
        <f t="shared" ref="QSG48" si="6006">QSE48*1.01</f>
        <v>5.9892951649827229E+29</v>
      </c>
      <c r="QSH48" s="363"/>
      <c r="QSI48" s="369">
        <f t="shared" ref="QSI48" si="6007">QSG48*1.01</f>
        <v>6.0491881166325499E+29</v>
      </c>
      <c r="QSJ48" s="363"/>
      <c r="QSK48" s="369">
        <f t="shared" ref="QSK48" si="6008">QSI48*1.01</f>
        <v>6.1096799977988757E+29</v>
      </c>
      <c r="QSL48" s="363"/>
      <c r="QSM48" s="369">
        <f t="shared" ref="QSM48" si="6009">QSK48*1.01</f>
        <v>6.1707767977768648E+29</v>
      </c>
      <c r="QSN48" s="363"/>
      <c r="QSO48" s="369">
        <f t="shared" ref="QSO48" si="6010">QSM48*1.01</f>
        <v>6.2324845657546338E+29</v>
      </c>
      <c r="QSP48" s="363"/>
      <c r="QSQ48" s="369">
        <f t="shared" ref="QSQ48" si="6011">QSO48*1.01</f>
        <v>6.2948094114121802E+29</v>
      </c>
      <c r="QSR48" s="363"/>
      <c r="QSS48" s="369">
        <f t="shared" ref="QSS48" si="6012">QSQ48*1.01</f>
        <v>6.3577575055263021E+29</v>
      </c>
      <c r="QST48" s="363"/>
      <c r="QSU48" s="369">
        <f t="shared" ref="QSU48" si="6013">QSS48*1.01</f>
        <v>6.4213350805815656E+29</v>
      </c>
      <c r="QSV48" s="363"/>
      <c r="QSW48" s="369">
        <f t="shared" ref="QSW48" si="6014">QSU48*1.01</f>
        <v>6.4855484313873808E+29</v>
      </c>
      <c r="QSX48" s="363"/>
      <c r="QSY48" s="369">
        <f t="shared" ref="QSY48" si="6015">QSW48*1.01</f>
        <v>6.5504039157012544E+29</v>
      </c>
      <c r="QSZ48" s="363"/>
      <c r="QTA48" s="369">
        <f t="shared" ref="QTA48" si="6016">QSY48*1.01</f>
        <v>6.6159079548582664E+29</v>
      </c>
      <c r="QTB48" s="363"/>
      <c r="QTC48" s="369">
        <f t="shared" ref="QTC48" si="6017">QTA48*1.01</f>
        <v>6.682067034406849E+29</v>
      </c>
      <c r="QTD48" s="363"/>
      <c r="QTE48" s="369">
        <f t="shared" ref="QTE48" si="6018">QTC48*1.01</f>
        <v>6.7488877047509172E+29</v>
      </c>
      <c r="QTF48" s="363"/>
      <c r="QTG48" s="369">
        <f t="shared" ref="QTG48" si="6019">QTE48*1.01</f>
        <v>6.8163765817984261E+29</v>
      </c>
      <c r="QTH48" s="363"/>
      <c r="QTI48" s="369">
        <f t="shared" ref="QTI48" si="6020">QTG48*1.01</f>
        <v>6.8845403476164099E+29</v>
      </c>
      <c r="QTJ48" s="363"/>
      <c r="QTK48" s="369">
        <f t="shared" ref="QTK48" si="6021">QTI48*1.01</f>
        <v>6.9533857510925746E+29</v>
      </c>
      <c r="QTL48" s="363"/>
      <c r="QTM48" s="369">
        <f t="shared" ref="QTM48" si="6022">QTK48*1.01</f>
        <v>7.0229196086035001E+29</v>
      </c>
      <c r="QTN48" s="363"/>
      <c r="QTO48" s="369">
        <f t="shared" ref="QTO48" si="6023">QTM48*1.01</f>
        <v>7.0931488046895354E+29</v>
      </c>
      <c r="QTP48" s="363"/>
      <c r="QTQ48" s="369">
        <f t="shared" ref="QTQ48" si="6024">QTO48*1.01</f>
        <v>7.1640802927364309E+29</v>
      </c>
      <c r="QTR48" s="363"/>
      <c r="QTS48" s="369">
        <f t="shared" ref="QTS48" si="6025">QTQ48*1.01</f>
        <v>7.2357210956637957E+29</v>
      </c>
      <c r="QTT48" s="363"/>
      <c r="QTU48" s="369">
        <f t="shared" ref="QTU48" si="6026">QTS48*1.01</f>
        <v>7.3080783066204334E+29</v>
      </c>
      <c r="QTV48" s="363"/>
      <c r="QTW48" s="369">
        <f t="shared" ref="QTW48" si="6027">QTU48*1.01</f>
        <v>7.3811590896866374E+29</v>
      </c>
      <c r="QTX48" s="363"/>
      <c r="QTY48" s="369">
        <f t="shared" ref="QTY48" si="6028">QTW48*1.01</f>
        <v>7.4549706805835041E+29</v>
      </c>
      <c r="QTZ48" s="363"/>
      <c r="QUA48" s="369">
        <f t="shared" ref="QUA48" si="6029">QTY48*1.01</f>
        <v>7.5295203873893386E+29</v>
      </c>
      <c r="QUB48" s="363"/>
      <c r="QUC48" s="369">
        <f t="shared" ref="QUC48" si="6030">QUA48*1.01</f>
        <v>7.6048155912632324E+29</v>
      </c>
      <c r="QUD48" s="363"/>
      <c r="QUE48" s="369">
        <f t="shared" ref="QUE48" si="6031">QUC48*1.01</f>
        <v>7.6808637471758641E+29</v>
      </c>
      <c r="QUF48" s="363"/>
      <c r="QUG48" s="369">
        <f t="shared" ref="QUG48" si="6032">QUE48*1.01</f>
        <v>7.7576723846476226E+29</v>
      </c>
      <c r="QUH48" s="363"/>
      <c r="QUI48" s="369">
        <f t="shared" ref="QUI48" si="6033">QUG48*1.01</f>
        <v>7.8352491084940988E+29</v>
      </c>
      <c r="QUJ48" s="363"/>
      <c r="QUK48" s="369">
        <f t="shared" ref="QUK48" si="6034">QUI48*1.01</f>
        <v>7.91360159957904E+29</v>
      </c>
      <c r="QUL48" s="363"/>
      <c r="QUM48" s="369">
        <f t="shared" ref="QUM48" si="6035">QUK48*1.01</f>
        <v>7.9927376155748305E+29</v>
      </c>
      <c r="QUN48" s="363"/>
      <c r="QUO48" s="369">
        <f t="shared" ref="QUO48" si="6036">QUM48*1.01</f>
        <v>8.0726649917305788E+29</v>
      </c>
      <c r="QUP48" s="363"/>
      <c r="QUQ48" s="369">
        <f t="shared" ref="QUQ48" si="6037">QUO48*1.01</f>
        <v>8.1533916416478841E+29</v>
      </c>
      <c r="QUR48" s="363"/>
      <c r="QUS48" s="369">
        <f t="shared" ref="QUS48" si="6038">QUQ48*1.01</f>
        <v>8.2349255580643627E+29</v>
      </c>
      <c r="QUT48" s="363"/>
      <c r="QUU48" s="369">
        <f t="shared" ref="QUU48" si="6039">QUS48*1.01</f>
        <v>8.317274813645006E+29</v>
      </c>
      <c r="QUV48" s="363"/>
      <c r="QUW48" s="369">
        <f t="shared" ref="QUW48" si="6040">QUU48*1.01</f>
        <v>8.400447561781456E+29</v>
      </c>
      <c r="QUX48" s="363"/>
      <c r="QUY48" s="369">
        <f t="shared" ref="QUY48" si="6041">QUW48*1.01</f>
        <v>8.4844520373992712E+29</v>
      </c>
      <c r="QUZ48" s="363"/>
      <c r="QVA48" s="369">
        <f t="shared" ref="QVA48" si="6042">QUY48*1.01</f>
        <v>8.5692965577732634E+29</v>
      </c>
      <c r="QVB48" s="363"/>
      <c r="QVC48" s="369">
        <f t="shared" ref="QVC48" si="6043">QVA48*1.01</f>
        <v>8.6549895233509957E+29</v>
      </c>
      <c r="QVD48" s="363"/>
      <c r="QVE48" s="369">
        <f t="shared" ref="QVE48" si="6044">QVC48*1.01</f>
        <v>8.7415394185845054E+29</v>
      </c>
      <c r="QVF48" s="363"/>
      <c r="QVG48" s="369">
        <f t="shared" ref="QVG48" si="6045">QVE48*1.01</f>
        <v>8.8289548127703505E+29</v>
      </c>
      <c r="QVH48" s="363"/>
      <c r="QVI48" s="369">
        <f t="shared" ref="QVI48" si="6046">QVG48*1.01</f>
        <v>8.9172443608980548E+29</v>
      </c>
      <c r="QVJ48" s="363"/>
      <c r="QVK48" s="369">
        <f t="shared" ref="QVK48" si="6047">QVI48*1.01</f>
        <v>9.0064168045070349E+29</v>
      </c>
      <c r="QVL48" s="363"/>
      <c r="QVM48" s="369">
        <f t="shared" ref="QVM48" si="6048">QVK48*1.01</f>
        <v>9.0964809725521057E+29</v>
      </c>
      <c r="QVN48" s="363"/>
      <c r="QVO48" s="369">
        <f t="shared" ref="QVO48" si="6049">QVM48*1.01</f>
        <v>9.1874457822776272E+29</v>
      </c>
      <c r="QVP48" s="363"/>
      <c r="QVQ48" s="369">
        <f t="shared" ref="QVQ48" si="6050">QVO48*1.01</f>
        <v>9.2793202401004029E+29</v>
      </c>
      <c r="QVR48" s="363"/>
      <c r="QVS48" s="369">
        <f t="shared" ref="QVS48" si="6051">QVQ48*1.01</f>
        <v>9.3721134425014068E+29</v>
      </c>
      <c r="QVT48" s="363"/>
      <c r="QVU48" s="369">
        <f t="shared" ref="QVU48" si="6052">QVS48*1.01</f>
        <v>9.4658345769264214E+29</v>
      </c>
      <c r="QVV48" s="363"/>
      <c r="QVW48" s="369">
        <f t="shared" ref="QVW48" si="6053">QVU48*1.01</f>
        <v>9.5604929226956864E+29</v>
      </c>
      <c r="QVX48" s="363"/>
      <c r="QVY48" s="369">
        <f t="shared" ref="QVY48" si="6054">QVW48*1.01</f>
        <v>9.6560978519226437E+29</v>
      </c>
      <c r="QVZ48" s="363"/>
      <c r="QWA48" s="369">
        <f t="shared" ref="QWA48" si="6055">QVY48*1.01</f>
        <v>9.7526588304418695E+29</v>
      </c>
      <c r="QWB48" s="363"/>
      <c r="QWC48" s="369">
        <f t="shared" ref="QWC48" si="6056">QWA48*1.01</f>
        <v>9.8501854187462887E+29</v>
      </c>
      <c r="QWD48" s="363"/>
      <c r="QWE48" s="369">
        <f t="shared" ref="QWE48" si="6057">QWC48*1.01</f>
        <v>9.9486872729337511E+29</v>
      </c>
      <c r="QWF48" s="363"/>
      <c r="QWG48" s="369">
        <f t="shared" ref="QWG48" si="6058">QWE48*1.01</f>
        <v>1.0048174145663088E+30</v>
      </c>
      <c r="QWH48" s="363"/>
      <c r="QWI48" s="369">
        <f t="shared" ref="QWI48" si="6059">QWG48*1.01</f>
        <v>1.014865588711972E+30</v>
      </c>
      <c r="QWJ48" s="363"/>
      <c r="QWK48" s="369">
        <f t="shared" ref="QWK48" si="6060">QWI48*1.01</f>
        <v>1.0250142445990917E+30</v>
      </c>
      <c r="QWL48" s="363"/>
      <c r="QWM48" s="369">
        <f t="shared" ref="QWM48" si="6061">QWK48*1.01</f>
        <v>1.0352643870450826E+30</v>
      </c>
      <c r="QWN48" s="363"/>
      <c r="QWO48" s="369">
        <f t="shared" ref="QWO48" si="6062">QWM48*1.01</f>
        <v>1.0456170309155335E+30</v>
      </c>
      <c r="QWP48" s="363"/>
      <c r="QWQ48" s="369">
        <f t="shared" ref="QWQ48" si="6063">QWO48*1.01</f>
        <v>1.0560732012246888E+30</v>
      </c>
      <c r="QWR48" s="363"/>
      <c r="QWS48" s="369">
        <f t="shared" ref="QWS48" si="6064">QWQ48*1.01</f>
        <v>1.0666339332369358E+30</v>
      </c>
      <c r="QWT48" s="363"/>
      <c r="QWU48" s="369">
        <f t="shared" ref="QWU48" si="6065">QWS48*1.01</f>
        <v>1.0773002725693052E+30</v>
      </c>
      <c r="QWV48" s="363"/>
      <c r="QWW48" s="369">
        <f t="shared" ref="QWW48" si="6066">QWU48*1.01</f>
        <v>1.0880732752949983E+30</v>
      </c>
      <c r="QWX48" s="363"/>
      <c r="QWY48" s="369">
        <f t="shared" ref="QWY48" si="6067">QWW48*1.01</f>
        <v>1.0989540080479482E+30</v>
      </c>
      <c r="QWZ48" s="363"/>
      <c r="QXA48" s="369">
        <f t="shared" ref="QXA48" si="6068">QWY48*1.01</f>
        <v>1.1099435481284278E+30</v>
      </c>
      <c r="QXB48" s="363"/>
      <c r="QXC48" s="369">
        <f t="shared" ref="QXC48" si="6069">QXA48*1.01</f>
        <v>1.1210429836097121E+30</v>
      </c>
      <c r="QXD48" s="363"/>
      <c r="QXE48" s="369">
        <f t="shared" ref="QXE48" si="6070">QXC48*1.01</f>
        <v>1.1322534134458092E+30</v>
      </c>
      <c r="QXF48" s="363"/>
      <c r="QXG48" s="369">
        <f t="shared" ref="QXG48" si="6071">QXE48*1.01</f>
        <v>1.1435759475802674E+30</v>
      </c>
      <c r="QXH48" s="363"/>
      <c r="QXI48" s="369">
        <f t="shared" ref="QXI48" si="6072">QXG48*1.01</f>
        <v>1.15501170705607E+30</v>
      </c>
      <c r="QXJ48" s="363"/>
      <c r="QXK48" s="369">
        <f t="shared" ref="QXK48" si="6073">QXI48*1.01</f>
        <v>1.1665618241266307E+30</v>
      </c>
      <c r="QXL48" s="363"/>
      <c r="QXM48" s="369">
        <f t="shared" ref="QXM48" si="6074">QXK48*1.01</f>
        <v>1.178227442367897E+30</v>
      </c>
      <c r="QXN48" s="363"/>
      <c r="QXO48" s="369">
        <f t="shared" ref="QXO48" si="6075">QXM48*1.01</f>
        <v>1.1900097167915759E+30</v>
      </c>
      <c r="QXP48" s="363"/>
      <c r="QXQ48" s="369">
        <f t="shared" ref="QXQ48" si="6076">QXO48*1.01</f>
        <v>1.2019098139594917E+30</v>
      </c>
      <c r="QXR48" s="363"/>
      <c r="QXS48" s="369">
        <f t="shared" ref="QXS48" si="6077">QXQ48*1.01</f>
        <v>1.2139289120990866E+30</v>
      </c>
      <c r="QXT48" s="363"/>
      <c r="QXU48" s="369">
        <f t="shared" ref="QXU48" si="6078">QXS48*1.01</f>
        <v>1.2260682012200775E+30</v>
      </c>
      <c r="QXV48" s="363"/>
      <c r="QXW48" s="369">
        <f t="shared" ref="QXW48" si="6079">QXU48*1.01</f>
        <v>1.2383288832322783E+30</v>
      </c>
      <c r="QXX48" s="363"/>
      <c r="QXY48" s="369">
        <f t="shared" ref="QXY48" si="6080">QXW48*1.01</f>
        <v>1.2507121720646011E+30</v>
      </c>
      <c r="QXZ48" s="363"/>
      <c r="QYA48" s="369">
        <f t="shared" ref="QYA48" si="6081">QXY48*1.01</f>
        <v>1.2632192937852471E+30</v>
      </c>
      <c r="QYB48" s="363"/>
      <c r="QYC48" s="369">
        <f t="shared" ref="QYC48" si="6082">QYA48*1.01</f>
        <v>1.2758514867230997E+30</v>
      </c>
      <c r="QYD48" s="363"/>
      <c r="QYE48" s="369">
        <f t="shared" ref="QYE48" si="6083">QYC48*1.01</f>
        <v>1.2886100015903307E+30</v>
      </c>
      <c r="QYF48" s="363"/>
      <c r="QYG48" s="369">
        <f t="shared" ref="QYG48" si="6084">QYE48*1.01</f>
        <v>1.301496101606234E+30</v>
      </c>
      <c r="QYH48" s="363"/>
      <c r="QYI48" s="369">
        <f t="shared" ref="QYI48" si="6085">QYG48*1.01</f>
        <v>1.3145110626222963E+30</v>
      </c>
      <c r="QYJ48" s="363"/>
      <c r="QYK48" s="369">
        <f t="shared" ref="QYK48" si="6086">QYI48*1.01</f>
        <v>1.3276561732485192E+30</v>
      </c>
      <c r="QYL48" s="363"/>
      <c r="QYM48" s="369">
        <f t="shared" ref="QYM48" si="6087">QYK48*1.01</f>
        <v>1.3409327349810043E+30</v>
      </c>
      <c r="QYN48" s="363"/>
      <c r="QYO48" s="369">
        <f t="shared" ref="QYO48" si="6088">QYM48*1.01</f>
        <v>1.3543420623308144E+30</v>
      </c>
      <c r="QYP48" s="363"/>
      <c r="QYQ48" s="369">
        <f t="shared" ref="QYQ48" si="6089">QYO48*1.01</f>
        <v>1.3678854829541227E+30</v>
      </c>
      <c r="QYR48" s="363"/>
      <c r="QYS48" s="369">
        <f t="shared" ref="QYS48" si="6090">QYQ48*1.01</f>
        <v>1.3815643377836638E+30</v>
      </c>
      <c r="QYT48" s="363"/>
      <c r="QYU48" s="369">
        <f t="shared" ref="QYU48" si="6091">QYS48*1.01</f>
        <v>1.3953799811615005E+30</v>
      </c>
      <c r="QYV48" s="363"/>
      <c r="QYW48" s="369">
        <f t="shared" ref="QYW48" si="6092">QYU48*1.01</f>
        <v>1.4093337809731156E+30</v>
      </c>
      <c r="QYX48" s="363"/>
      <c r="QYY48" s="369">
        <f t="shared" ref="QYY48" si="6093">QYW48*1.01</f>
        <v>1.4234271187828467E+30</v>
      </c>
      <c r="QYZ48" s="363"/>
      <c r="QZA48" s="369">
        <f t="shared" ref="QZA48" si="6094">QYY48*1.01</f>
        <v>1.4376613899706752E+30</v>
      </c>
      <c r="QZB48" s="363"/>
      <c r="QZC48" s="369">
        <f t="shared" ref="QZC48" si="6095">QZA48*1.01</f>
        <v>1.452038003870382E+30</v>
      </c>
      <c r="QZD48" s="363"/>
      <c r="QZE48" s="369">
        <f t="shared" ref="QZE48" si="6096">QZC48*1.01</f>
        <v>1.4665583839090859E+30</v>
      </c>
      <c r="QZF48" s="363"/>
      <c r="QZG48" s="369">
        <f t="shared" ref="QZG48" si="6097">QZE48*1.01</f>
        <v>1.4812239677481769E+30</v>
      </c>
      <c r="QZH48" s="363"/>
      <c r="QZI48" s="369">
        <f t="shared" ref="QZI48" si="6098">QZG48*1.01</f>
        <v>1.4960362074256586E+30</v>
      </c>
      <c r="QZJ48" s="363"/>
      <c r="QZK48" s="369">
        <f t="shared" ref="QZK48" si="6099">QZI48*1.01</f>
        <v>1.5109965694999153E+30</v>
      </c>
      <c r="QZL48" s="363"/>
      <c r="QZM48" s="369">
        <f t="shared" ref="QZM48" si="6100">QZK48*1.01</f>
        <v>1.5261065351949145E+30</v>
      </c>
      <c r="QZN48" s="363"/>
      <c r="QZO48" s="369">
        <f t="shared" ref="QZO48" si="6101">QZM48*1.01</f>
        <v>1.5413676005468637E+30</v>
      </c>
      <c r="QZP48" s="363"/>
      <c r="QZQ48" s="369">
        <f t="shared" ref="QZQ48" si="6102">QZO48*1.01</f>
        <v>1.5567812765523324E+30</v>
      </c>
      <c r="QZR48" s="363"/>
      <c r="QZS48" s="369">
        <f t="shared" ref="QZS48" si="6103">QZQ48*1.01</f>
        <v>1.5723490893178558E+30</v>
      </c>
      <c r="QZT48" s="363"/>
      <c r="QZU48" s="369">
        <f t="shared" ref="QZU48" si="6104">QZS48*1.01</f>
        <v>1.5880725802110345E+30</v>
      </c>
      <c r="QZV48" s="363"/>
      <c r="QZW48" s="369">
        <f t="shared" ref="QZW48" si="6105">QZU48*1.01</f>
        <v>1.603953306013145E+30</v>
      </c>
      <c r="QZX48" s="363"/>
      <c r="QZY48" s="369">
        <f t="shared" ref="QZY48" si="6106">QZW48*1.01</f>
        <v>1.6199928390732765E+30</v>
      </c>
      <c r="QZZ48" s="363"/>
      <c r="RAA48" s="369">
        <f t="shared" ref="RAA48" si="6107">QZY48*1.01</f>
        <v>1.6361927674640093E+30</v>
      </c>
      <c r="RAB48" s="363"/>
      <c r="RAC48" s="369">
        <f t="shared" ref="RAC48" si="6108">RAA48*1.01</f>
        <v>1.6525546951386493E+30</v>
      </c>
      <c r="RAD48" s="363"/>
      <c r="RAE48" s="369">
        <f t="shared" ref="RAE48" si="6109">RAC48*1.01</f>
        <v>1.6690802420900359E+30</v>
      </c>
      <c r="RAF48" s="363"/>
      <c r="RAG48" s="369">
        <f t="shared" ref="RAG48" si="6110">RAE48*1.01</f>
        <v>1.6857710445109362E+30</v>
      </c>
      <c r="RAH48" s="363"/>
      <c r="RAI48" s="369">
        <f t="shared" ref="RAI48" si="6111">RAG48*1.01</f>
        <v>1.7026287549560455E+30</v>
      </c>
      <c r="RAJ48" s="363"/>
      <c r="RAK48" s="369">
        <f t="shared" ref="RAK48" si="6112">RAI48*1.01</f>
        <v>1.7196550425056059E+30</v>
      </c>
      <c r="RAL48" s="363"/>
      <c r="RAM48" s="369">
        <f t="shared" ref="RAM48" si="6113">RAK48*1.01</f>
        <v>1.7368515929306619E+30</v>
      </c>
      <c r="RAN48" s="363"/>
      <c r="RAO48" s="369">
        <f t="shared" ref="RAO48" si="6114">RAM48*1.01</f>
        <v>1.7542201088599685E+30</v>
      </c>
      <c r="RAP48" s="363"/>
      <c r="RAQ48" s="369">
        <f t="shared" ref="RAQ48" si="6115">RAO48*1.01</f>
        <v>1.7717623099485682E+30</v>
      </c>
      <c r="RAR48" s="363"/>
      <c r="RAS48" s="369">
        <f t="shared" ref="RAS48" si="6116">RAQ48*1.01</f>
        <v>1.789479933048054E+30</v>
      </c>
      <c r="RAT48" s="363"/>
      <c r="RAU48" s="369">
        <f t="shared" ref="RAU48" si="6117">RAS48*1.01</f>
        <v>1.8073747323785345E+30</v>
      </c>
      <c r="RAV48" s="363"/>
      <c r="RAW48" s="369">
        <f t="shared" ref="RAW48" si="6118">RAU48*1.01</f>
        <v>1.8254484797023198E+30</v>
      </c>
      <c r="RAX48" s="363"/>
      <c r="RAY48" s="369">
        <f t="shared" ref="RAY48" si="6119">RAW48*1.01</f>
        <v>1.8437029644993429E+30</v>
      </c>
      <c r="RAZ48" s="363"/>
      <c r="RBA48" s="369">
        <f t="shared" ref="RBA48" si="6120">RAY48*1.01</f>
        <v>1.8621399941443365E+30</v>
      </c>
      <c r="RBB48" s="363"/>
      <c r="RBC48" s="369">
        <f t="shared" ref="RBC48" si="6121">RBA48*1.01</f>
        <v>1.88076139408578E+30</v>
      </c>
      <c r="RBD48" s="363"/>
      <c r="RBE48" s="369">
        <f t="shared" ref="RBE48" si="6122">RBC48*1.01</f>
        <v>1.8995690080266379E+30</v>
      </c>
      <c r="RBF48" s="363"/>
      <c r="RBG48" s="369">
        <f t="shared" ref="RBG48" si="6123">RBE48*1.01</f>
        <v>1.9185646981069042E+30</v>
      </c>
      <c r="RBH48" s="363"/>
      <c r="RBI48" s="369">
        <f t="shared" ref="RBI48" si="6124">RBG48*1.01</f>
        <v>1.9377503450879734E+30</v>
      </c>
      <c r="RBJ48" s="363"/>
      <c r="RBK48" s="369">
        <f t="shared" ref="RBK48" si="6125">RBI48*1.01</f>
        <v>1.957127848538853E+30</v>
      </c>
      <c r="RBL48" s="363"/>
      <c r="RBM48" s="369">
        <f t="shared" ref="RBM48" si="6126">RBK48*1.01</f>
        <v>1.9766991270242416E+30</v>
      </c>
      <c r="RBN48" s="363"/>
      <c r="RBO48" s="369">
        <f t="shared" ref="RBO48" si="6127">RBM48*1.01</f>
        <v>1.9964661182944839E+30</v>
      </c>
      <c r="RBP48" s="363"/>
      <c r="RBQ48" s="369">
        <f t="shared" ref="RBQ48" si="6128">RBO48*1.01</f>
        <v>2.0164307794774289E+30</v>
      </c>
      <c r="RBR48" s="363"/>
      <c r="RBS48" s="369">
        <f t="shared" ref="RBS48" si="6129">RBQ48*1.01</f>
        <v>2.0365950872722031E+30</v>
      </c>
      <c r="RBT48" s="363"/>
      <c r="RBU48" s="369">
        <f t="shared" ref="RBU48" si="6130">RBS48*1.01</f>
        <v>2.0569610381449253E+30</v>
      </c>
      <c r="RBV48" s="363"/>
      <c r="RBW48" s="369">
        <f t="shared" ref="RBW48" si="6131">RBU48*1.01</f>
        <v>2.0775306485263747E+30</v>
      </c>
      <c r="RBX48" s="363"/>
      <c r="RBY48" s="369">
        <f t="shared" ref="RBY48" si="6132">RBW48*1.01</f>
        <v>2.0983059550116383E+30</v>
      </c>
      <c r="RBZ48" s="363"/>
      <c r="RCA48" s="369">
        <f t="shared" ref="RCA48" si="6133">RBY48*1.01</f>
        <v>2.1192890145617547E+30</v>
      </c>
      <c r="RCB48" s="363"/>
      <c r="RCC48" s="369">
        <f t="shared" ref="RCC48" si="6134">RCA48*1.01</f>
        <v>2.1404819047073723E+30</v>
      </c>
      <c r="RCD48" s="363"/>
      <c r="RCE48" s="369">
        <f t="shared" ref="RCE48" si="6135">RCC48*1.01</f>
        <v>2.161886723754446E+30</v>
      </c>
      <c r="RCF48" s="363"/>
      <c r="RCG48" s="369">
        <f t="shared" ref="RCG48" si="6136">RCE48*1.01</f>
        <v>2.1835055909919904E+30</v>
      </c>
      <c r="RCH48" s="363"/>
      <c r="RCI48" s="369">
        <f t="shared" ref="RCI48" si="6137">RCG48*1.01</f>
        <v>2.2053406469019102E+30</v>
      </c>
      <c r="RCJ48" s="363"/>
      <c r="RCK48" s="369">
        <f t="shared" ref="RCK48" si="6138">RCI48*1.01</f>
        <v>2.2273940533709294E+30</v>
      </c>
      <c r="RCL48" s="363"/>
      <c r="RCM48" s="369">
        <f t="shared" ref="RCM48" si="6139">RCK48*1.01</f>
        <v>2.2496679939046387E+30</v>
      </c>
      <c r="RCN48" s="363"/>
      <c r="RCO48" s="369">
        <f t="shared" ref="RCO48" si="6140">RCM48*1.01</f>
        <v>2.2721646738436852E+30</v>
      </c>
      <c r="RCP48" s="363"/>
      <c r="RCQ48" s="369">
        <f t="shared" ref="RCQ48" si="6141">RCO48*1.01</f>
        <v>2.2948863205821219E+30</v>
      </c>
      <c r="RCR48" s="363"/>
      <c r="RCS48" s="369">
        <f t="shared" ref="RCS48" si="6142">RCQ48*1.01</f>
        <v>2.3178351837879432E+30</v>
      </c>
      <c r="RCT48" s="363"/>
      <c r="RCU48" s="369">
        <f t="shared" ref="RCU48" si="6143">RCS48*1.01</f>
        <v>2.3410135356258227E+30</v>
      </c>
      <c r="RCV48" s="363"/>
      <c r="RCW48" s="369">
        <f t="shared" ref="RCW48" si="6144">RCU48*1.01</f>
        <v>2.3644236709820809E+30</v>
      </c>
      <c r="RCX48" s="363"/>
      <c r="RCY48" s="369">
        <f t="shared" ref="RCY48" si="6145">RCW48*1.01</f>
        <v>2.3880679076919017E+30</v>
      </c>
      <c r="RCZ48" s="363"/>
      <c r="RDA48" s="369">
        <f t="shared" ref="RDA48" si="6146">RCY48*1.01</f>
        <v>2.4119485867688206E+30</v>
      </c>
      <c r="RDB48" s="363"/>
      <c r="RDC48" s="369">
        <f t="shared" ref="RDC48" si="6147">RDA48*1.01</f>
        <v>2.4360680726365088E+30</v>
      </c>
      <c r="RDD48" s="363"/>
      <c r="RDE48" s="369">
        <f t="shared" ref="RDE48" si="6148">RDC48*1.01</f>
        <v>2.4604287533628739E+30</v>
      </c>
      <c r="RDF48" s="363"/>
      <c r="RDG48" s="369">
        <f t="shared" ref="RDG48" si="6149">RDE48*1.01</f>
        <v>2.4850330408965028E+30</v>
      </c>
      <c r="RDH48" s="363"/>
      <c r="RDI48" s="369">
        <f t="shared" ref="RDI48" si="6150">RDG48*1.01</f>
        <v>2.5098833713054678E+30</v>
      </c>
      <c r="RDJ48" s="363"/>
      <c r="RDK48" s="369">
        <f t="shared" ref="RDK48" si="6151">RDI48*1.01</f>
        <v>2.5349822050185226E+30</v>
      </c>
      <c r="RDL48" s="363"/>
      <c r="RDM48" s="369">
        <f t="shared" ref="RDM48" si="6152">RDK48*1.01</f>
        <v>2.5603320270687076E+30</v>
      </c>
      <c r="RDN48" s="363"/>
      <c r="RDO48" s="369">
        <f t="shared" ref="RDO48" si="6153">RDM48*1.01</f>
        <v>2.5859353473393947E+30</v>
      </c>
      <c r="RDP48" s="363"/>
      <c r="RDQ48" s="369">
        <f t="shared" ref="RDQ48" si="6154">RDO48*1.01</f>
        <v>2.6117947008127886E+30</v>
      </c>
      <c r="RDR48" s="363"/>
      <c r="RDS48" s="369">
        <f t="shared" ref="RDS48" si="6155">RDQ48*1.01</f>
        <v>2.6379126478209164E+30</v>
      </c>
      <c r="RDT48" s="363"/>
      <c r="RDU48" s="369">
        <f t="shared" ref="RDU48" si="6156">RDS48*1.01</f>
        <v>2.6642917742991255E+30</v>
      </c>
      <c r="RDV48" s="363"/>
      <c r="RDW48" s="369">
        <f t="shared" ref="RDW48" si="6157">RDU48*1.01</f>
        <v>2.6909346920421168E+30</v>
      </c>
      <c r="RDX48" s="363"/>
      <c r="RDY48" s="369">
        <f t="shared" ref="RDY48" si="6158">RDW48*1.01</f>
        <v>2.7178440389625379E+30</v>
      </c>
      <c r="RDZ48" s="363"/>
      <c r="REA48" s="369">
        <f t="shared" ref="REA48" si="6159">RDY48*1.01</f>
        <v>2.7450224793521632E+30</v>
      </c>
      <c r="REB48" s="363"/>
      <c r="REC48" s="369">
        <f t="shared" ref="REC48" si="6160">REA48*1.01</f>
        <v>2.7724727041456852E+30</v>
      </c>
      <c r="RED48" s="363"/>
      <c r="REE48" s="369">
        <f t="shared" ref="REE48" si="6161">REC48*1.01</f>
        <v>2.8001974311871421E+30</v>
      </c>
      <c r="REF48" s="363"/>
      <c r="REG48" s="369">
        <f t="shared" ref="REG48" si="6162">REE48*1.01</f>
        <v>2.8281994054990135E+30</v>
      </c>
      <c r="REH48" s="363"/>
      <c r="REI48" s="369">
        <f t="shared" ref="REI48" si="6163">REG48*1.01</f>
        <v>2.8564813995540037E+30</v>
      </c>
      <c r="REJ48" s="363"/>
      <c r="REK48" s="369">
        <f t="shared" ref="REK48" si="6164">REI48*1.01</f>
        <v>2.885046213549544E+30</v>
      </c>
      <c r="REL48" s="363"/>
      <c r="REM48" s="369">
        <f t="shared" ref="REM48" si="6165">REK48*1.01</f>
        <v>2.9138966756850393E+30</v>
      </c>
      <c r="REN48" s="363"/>
      <c r="REO48" s="369">
        <f t="shared" ref="REO48" si="6166">REM48*1.01</f>
        <v>2.9430356424418898E+30</v>
      </c>
      <c r="REP48" s="363"/>
      <c r="REQ48" s="369">
        <f t="shared" ref="REQ48" si="6167">REO48*1.01</f>
        <v>2.9724659988663089E+30</v>
      </c>
      <c r="RER48" s="363"/>
      <c r="RES48" s="369">
        <f t="shared" ref="RES48" si="6168">REQ48*1.01</f>
        <v>3.0021906588549722E+30</v>
      </c>
      <c r="RET48" s="363"/>
      <c r="REU48" s="369">
        <f t="shared" ref="REU48" si="6169">RES48*1.01</f>
        <v>3.0322125654435221E+30</v>
      </c>
      <c r="REV48" s="363"/>
      <c r="REW48" s="369">
        <f t="shared" ref="REW48" si="6170">REU48*1.01</f>
        <v>3.0625346910979574E+30</v>
      </c>
      <c r="REX48" s="363"/>
      <c r="REY48" s="369">
        <f t="shared" ref="REY48" si="6171">REW48*1.01</f>
        <v>3.093160038008937E+30</v>
      </c>
      <c r="REZ48" s="363"/>
      <c r="RFA48" s="369">
        <f t="shared" ref="RFA48" si="6172">REY48*1.01</f>
        <v>3.1240916383890263E+30</v>
      </c>
      <c r="RFB48" s="363"/>
      <c r="RFC48" s="369">
        <f t="shared" ref="RFC48" si="6173">RFA48*1.01</f>
        <v>3.1553325547729167E+30</v>
      </c>
      <c r="RFD48" s="363"/>
      <c r="RFE48" s="369">
        <f t="shared" ref="RFE48" si="6174">RFC48*1.01</f>
        <v>3.1868858803206457E+30</v>
      </c>
      <c r="RFF48" s="363"/>
      <c r="RFG48" s="369">
        <f t="shared" ref="RFG48" si="6175">RFE48*1.01</f>
        <v>3.2187547391238523E+30</v>
      </c>
      <c r="RFH48" s="363"/>
      <c r="RFI48" s="369">
        <f t="shared" ref="RFI48" si="6176">RFG48*1.01</f>
        <v>3.2509422865150907E+30</v>
      </c>
      <c r="RFJ48" s="363"/>
      <c r="RFK48" s="369">
        <f t="shared" ref="RFK48" si="6177">RFI48*1.01</f>
        <v>3.2834517093802418E+30</v>
      </c>
      <c r="RFL48" s="363"/>
      <c r="RFM48" s="369">
        <f t="shared" ref="RFM48" si="6178">RFK48*1.01</f>
        <v>3.316286226474044E+30</v>
      </c>
      <c r="RFN48" s="363"/>
      <c r="RFO48" s="369">
        <f t="shared" ref="RFO48" si="6179">RFM48*1.01</f>
        <v>3.3494490887387843E+30</v>
      </c>
      <c r="RFP48" s="363"/>
      <c r="RFQ48" s="369">
        <f t="shared" ref="RFQ48" si="6180">RFO48*1.01</f>
        <v>3.3829435796261723E+30</v>
      </c>
      <c r="RFR48" s="363"/>
      <c r="RFS48" s="369">
        <f t="shared" ref="RFS48" si="6181">RFQ48*1.01</f>
        <v>3.4167730154224339E+30</v>
      </c>
      <c r="RFT48" s="363"/>
      <c r="RFU48" s="369">
        <f t="shared" ref="RFU48" si="6182">RFS48*1.01</f>
        <v>3.4509407455766585E+30</v>
      </c>
      <c r="RFV48" s="363"/>
      <c r="RFW48" s="369">
        <f t="shared" ref="RFW48" si="6183">RFU48*1.01</f>
        <v>3.4854501530324251E+30</v>
      </c>
      <c r="RFX48" s="363"/>
      <c r="RFY48" s="369">
        <f t="shared" ref="RFY48" si="6184">RFW48*1.01</f>
        <v>3.5203046545627494E+30</v>
      </c>
      <c r="RFZ48" s="363"/>
      <c r="RGA48" s="369">
        <f t="shared" ref="RGA48" si="6185">RFY48*1.01</f>
        <v>3.555507701108377E+30</v>
      </c>
      <c r="RGB48" s="363"/>
      <c r="RGC48" s="369">
        <f t="shared" ref="RGC48" si="6186">RGA48*1.01</f>
        <v>3.5910627781194606E+30</v>
      </c>
      <c r="RGD48" s="363"/>
      <c r="RGE48" s="369">
        <f t="shared" ref="RGE48" si="6187">RGC48*1.01</f>
        <v>3.6269734059006554E+30</v>
      </c>
      <c r="RGF48" s="363"/>
      <c r="RGG48" s="369">
        <f t="shared" ref="RGG48" si="6188">RGE48*1.01</f>
        <v>3.6632431399596623E+30</v>
      </c>
      <c r="RGH48" s="363"/>
      <c r="RGI48" s="369">
        <f t="shared" ref="RGI48" si="6189">RGG48*1.01</f>
        <v>3.6998755713592589E+30</v>
      </c>
      <c r="RGJ48" s="363"/>
      <c r="RGK48" s="369">
        <f t="shared" ref="RGK48" si="6190">RGI48*1.01</f>
        <v>3.7368743270728513E+30</v>
      </c>
      <c r="RGL48" s="363"/>
      <c r="RGM48" s="369">
        <f t="shared" ref="RGM48" si="6191">RGK48*1.01</f>
        <v>3.77424307034358E+30</v>
      </c>
      <c r="RGN48" s="363"/>
      <c r="RGO48" s="369">
        <f t="shared" ref="RGO48" si="6192">RGM48*1.01</f>
        <v>3.8119855010470157E+30</v>
      </c>
      <c r="RGP48" s="363"/>
      <c r="RGQ48" s="369">
        <f t="shared" ref="RGQ48" si="6193">RGO48*1.01</f>
        <v>3.8501053560574861E+30</v>
      </c>
      <c r="RGR48" s="363"/>
      <c r="RGS48" s="369">
        <f t="shared" ref="RGS48" si="6194">RGQ48*1.01</f>
        <v>3.8886064096180612E+30</v>
      </c>
      <c r="RGT48" s="363"/>
      <c r="RGU48" s="369">
        <f t="shared" ref="RGU48" si="6195">RGS48*1.01</f>
        <v>3.9274924737142419E+30</v>
      </c>
      <c r="RGV48" s="363"/>
      <c r="RGW48" s="369">
        <f t="shared" ref="RGW48" si="6196">RGU48*1.01</f>
        <v>3.9667673984513843E+30</v>
      </c>
      <c r="RGX48" s="363"/>
      <c r="RGY48" s="369">
        <f t="shared" ref="RGY48" si="6197">RGW48*1.01</f>
        <v>4.0064350724358984E+30</v>
      </c>
      <c r="RGZ48" s="363"/>
      <c r="RHA48" s="369">
        <f t="shared" ref="RHA48" si="6198">RGY48*1.01</f>
        <v>4.0464994231602577E+30</v>
      </c>
      <c r="RHB48" s="363"/>
      <c r="RHC48" s="369">
        <f t="shared" ref="RHC48" si="6199">RHA48*1.01</f>
        <v>4.0869644173918603E+30</v>
      </c>
      <c r="RHD48" s="363"/>
      <c r="RHE48" s="369">
        <f t="shared" ref="RHE48" si="6200">RHC48*1.01</f>
        <v>4.127834061565779E+30</v>
      </c>
      <c r="RHF48" s="363"/>
      <c r="RHG48" s="369">
        <f t="shared" ref="RHG48" si="6201">RHE48*1.01</f>
        <v>4.1691124021814368E+30</v>
      </c>
      <c r="RHH48" s="363"/>
      <c r="RHI48" s="369">
        <f t="shared" ref="RHI48" si="6202">RHG48*1.01</f>
        <v>4.2108035262032512E+30</v>
      </c>
      <c r="RHJ48" s="363"/>
      <c r="RHK48" s="369">
        <f t="shared" ref="RHK48" si="6203">RHI48*1.01</f>
        <v>4.2529115614652835E+30</v>
      </c>
      <c r="RHL48" s="363"/>
      <c r="RHM48" s="369">
        <f t="shared" ref="RHM48" si="6204">RHK48*1.01</f>
        <v>4.2954406770799366E+30</v>
      </c>
      <c r="RHN48" s="363"/>
      <c r="RHO48" s="369">
        <f t="shared" ref="RHO48" si="6205">RHM48*1.01</f>
        <v>4.338395083850736E+30</v>
      </c>
      <c r="RHP48" s="363"/>
      <c r="RHQ48" s="369">
        <f t="shared" ref="RHQ48" si="6206">RHO48*1.01</f>
        <v>4.3817790346892435E+30</v>
      </c>
      <c r="RHR48" s="363"/>
      <c r="RHS48" s="369">
        <f t="shared" ref="RHS48" si="6207">RHQ48*1.01</f>
        <v>4.4255968250361361E+30</v>
      </c>
      <c r="RHT48" s="363"/>
      <c r="RHU48" s="369">
        <f t="shared" ref="RHU48" si="6208">RHS48*1.01</f>
        <v>4.4698527932864976E+30</v>
      </c>
      <c r="RHV48" s="363"/>
      <c r="RHW48" s="369">
        <f t="shared" ref="RHW48" si="6209">RHU48*1.01</f>
        <v>4.5145513212193627E+30</v>
      </c>
      <c r="RHX48" s="363"/>
      <c r="RHY48" s="369">
        <f t="shared" ref="RHY48" si="6210">RHW48*1.01</f>
        <v>4.5596968344315566E+30</v>
      </c>
      <c r="RHZ48" s="363"/>
      <c r="RIA48" s="369">
        <f t="shared" ref="RIA48" si="6211">RHY48*1.01</f>
        <v>4.6052938027758723E+30</v>
      </c>
      <c r="RIB48" s="363"/>
      <c r="RIC48" s="369">
        <f t="shared" ref="RIC48" si="6212">RIA48*1.01</f>
        <v>4.651346740803631E+30</v>
      </c>
      <c r="RID48" s="363"/>
      <c r="RIE48" s="369">
        <f t="shared" ref="RIE48" si="6213">RIC48*1.01</f>
        <v>4.6978602082116674E+30</v>
      </c>
      <c r="RIF48" s="363"/>
      <c r="RIG48" s="369">
        <f t="shared" ref="RIG48" si="6214">RIE48*1.01</f>
        <v>4.7448388102937841E+30</v>
      </c>
      <c r="RIH48" s="363"/>
      <c r="RII48" s="369">
        <f t="shared" ref="RII48" si="6215">RIG48*1.01</f>
        <v>4.7922871983967219E+30</v>
      </c>
      <c r="RIJ48" s="363"/>
      <c r="RIK48" s="369">
        <f t="shared" ref="RIK48" si="6216">RII48*1.01</f>
        <v>4.8402100703806892E+30</v>
      </c>
      <c r="RIL48" s="363"/>
      <c r="RIM48" s="369">
        <f t="shared" ref="RIM48" si="6217">RIK48*1.01</f>
        <v>4.8886121710844961E+30</v>
      </c>
      <c r="RIN48" s="363"/>
      <c r="RIO48" s="369">
        <f t="shared" ref="RIO48" si="6218">RIM48*1.01</f>
        <v>4.9374982927953413E+30</v>
      </c>
      <c r="RIP48" s="363"/>
      <c r="RIQ48" s="369">
        <f t="shared" ref="RIQ48" si="6219">RIO48*1.01</f>
        <v>4.9868732757232949E+30</v>
      </c>
      <c r="RIR48" s="363"/>
      <c r="RIS48" s="369">
        <f t="shared" ref="RIS48" si="6220">RIQ48*1.01</f>
        <v>5.0367420084805279E+30</v>
      </c>
      <c r="RIT48" s="363"/>
      <c r="RIU48" s="369">
        <f t="shared" ref="RIU48" si="6221">RIS48*1.01</f>
        <v>5.0871094285653335E+30</v>
      </c>
      <c r="RIV48" s="363"/>
      <c r="RIW48" s="369">
        <f t="shared" ref="RIW48" si="6222">RIU48*1.01</f>
        <v>5.1379805228509872E+30</v>
      </c>
      <c r="RIX48" s="363"/>
      <c r="RIY48" s="369">
        <f t="shared" ref="RIY48" si="6223">RIW48*1.01</f>
        <v>5.1893603280794969E+30</v>
      </c>
      <c r="RIZ48" s="363"/>
      <c r="RJA48" s="369">
        <f t="shared" ref="RJA48" si="6224">RIY48*1.01</f>
        <v>5.2412539313602922E+30</v>
      </c>
      <c r="RJB48" s="363"/>
      <c r="RJC48" s="369">
        <f t="shared" ref="RJC48" si="6225">RJA48*1.01</f>
        <v>5.2936664706738957E+30</v>
      </c>
      <c r="RJD48" s="363"/>
      <c r="RJE48" s="369">
        <f t="shared" ref="RJE48" si="6226">RJC48*1.01</f>
        <v>5.3466031353806349E+30</v>
      </c>
      <c r="RJF48" s="363"/>
      <c r="RJG48" s="369">
        <f t="shared" ref="RJG48" si="6227">RJE48*1.01</f>
        <v>5.4000691667344411E+30</v>
      </c>
      <c r="RJH48" s="363"/>
      <c r="RJI48" s="369">
        <f t="shared" ref="RJI48" si="6228">RJG48*1.01</f>
        <v>5.4540698584017859E+30</v>
      </c>
      <c r="RJJ48" s="363"/>
      <c r="RJK48" s="369">
        <f t="shared" ref="RJK48" si="6229">RJI48*1.01</f>
        <v>5.5086105569858039E+30</v>
      </c>
      <c r="RJL48" s="363"/>
      <c r="RJM48" s="369">
        <f t="shared" ref="RJM48" si="6230">RJK48*1.01</f>
        <v>5.5636966625556622E+30</v>
      </c>
      <c r="RJN48" s="363"/>
      <c r="RJO48" s="369">
        <f t="shared" ref="RJO48" si="6231">RJM48*1.01</f>
        <v>5.6193336291812194E+30</v>
      </c>
      <c r="RJP48" s="363"/>
      <c r="RJQ48" s="369">
        <f t="shared" ref="RJQ48" si="6232">RJO48*1.01</f>
        <v>5.6755269654730311E+30</v>
      </c>
      <c r="RJR48" s="363"/>
      <c r="RJS48" s="369">
        <f t="shared" ref="RJS48" si="6233">RJQ48*1.01</f>
        <v>5.7322822351277616E+30</v>
      </c>
      <c r="RJT48" s="363"/>
      <c r="RJU48" s="369">
        <f t="shared" ref="RJU48" si="6234">RJS48*1.01</f>
        <v>5.7896050574790395E+30</v>
      </c>
      <c r="RJV48" s="363"/>
      <c r="RJW48" s="369">
        <f t="shared" ref="RJW48" si="6235">RJU48*1.01</f>
        <v>5.84750110805383E+30</v>
      </c>
      <c r="RJX48" s="363"/>
      <c r="RJY48" s="369">
        <f t="shared" ref="RJY48" si="6236">RJW48*1.01</f>
        <v>5.9059761191343685E+30</v>
      </c>
      <c r="RJZ48" s="363"/>
      <c r="RKA48" s="369">
        <f t="shared" ref="RKA48" si="6237">RJY48*1.01</f>
        <v>5.9650358803257118E+30</v>
      </c>
      <c r="RKB48" s="363"/>
      <c r="RKC48" s="369">
        <f t="shared" ref="RKC48" si="6238">RKA48*1.01</f>
        <v>6.0246862391289685E+30</v>
      </c>
      <c r="RKD48" s="363"/>
      <c r="RKE48" s="369">
        <f t="shared" ref="RKE48" si="6239">RKC48*1.01</f>
        <v>6.0849331015202586E+30</v>
      </c>
      <c r="RKF48" s="363"/>
      <c r="RKG48" s="369">
        <f t="shared" ref="RKG48" si="6240">RKE48*1.01</f>
        <v>6.1457824325354607E+30</v>
      </c>
      <c r="RKH48" s="363"/>
      <c r="RKI48" s="369">
        <f t="shared" ref="RKI48" si="6241">RKG48*1.01</f>
        <v>6.2072402568608149E+30</v>
      </c>
      <c r="RKJ48" s="363"/>
      <c r="RKK48" s="369">
        <f t="shared" ref="RKK48" si="6242">RKI48*1.01</f>
        <v>6.2693126594294226E+30</v>
      </c>
      <c r="RKL48" s="363"/>
      <c r="RKM48" s="369">
        <f t="shared" ref="RKM48" si="6243">RKK48*1.01</f>
        <v>6.3320057860237167E+30</v>
      </c>
      <c r="RKN48" s="363"/>
      <c r="RKO48" s="369">
        <f t="shared" ref="RKO48" si="6244">RKM48*1.01</f>
        <v>6.3953258438839539E+30</v>
      </c>
      <c r="RKP48" s="363"/>
      <c r="RKQ48" s="369">
        <f t="shared" ref="RKQ48" si="6245">RKO48*1.01</f>
        <v>6.4592791023227932E+30</v>
      </c>
      <c r="RKR48" s="363"/>
      <c r="RKS48" s="369">
        <f t="shared" ref="RKS48" si="6246">RKQ48*1.01</f>
        <v>6.5238718933460211E+30</v>
      </c>
      <c r="RKT48" s="363"/>
      <c r="RKU48" s="369">
        <f t="shared" ref="RKU48" si="6247">RKS48*1.01</f>
        <v>6.589110612279481E+30</v>
      </c>
      <c r="RKV48" s="363"/>
      <c r="RKW48" s="369">
        <f t="shared" ref="RKW48" si="6248">RKU48*1.01</f>
        <v>6.6550017184022756E+30</v>
      </c>
      <c r="RKX48" s="363"/>
      <c r="RKY48" s="369">
        <f t="shared" ref="RKY48" si="6249">RKW48*1.01</f>
        <v>6.7215517355862989E+30</v>
      </c>
      <c r="RKZ48" s="363"/>
      <c r="RLA48" s="369">
        <f t="shared" ref="RLA48" si="6250">RKY48*1.01</f>
        <v>6.7887672529421622E+30</v>
      </c>
      <c r="RLB48" s="363"/>
      <c r="RLC48" s="369">
        <f t="shared" ref="RLC48" si="6251">RLA48*1.01</f>
        <v>6.8566549254715835E+30</v>
      </c>
      <c r="RLD48" s="363"/>
      <c r="RLE48" s="369">
        <f t="shared" ref="RLE48" si="6252">RLC48*1.01</f>
        <v>6.925221474726299E+30</v>
      </c>
      <c r="RLF48" s="363"/>
      <c r="RLG48" s="369">
        <f t="shared" ref="RLG48" si="6253">RLE48*1.01</f>
        <v>6.9944736894735623E+30</v>
      </c>
      <c r="RLH48" s="363"/>
      <c r="RLI48" s="369">
        <f t="shared" ref="RLI48" si="6254">RLG48*1.01</f>
        <v>7.0644184263682975E+30</v>
      </c>
      <c r="RLJ48" s="363"/>
      <c r="RLK48" s="369">
        <f t="shared" ref="RLK48" si="6255">RLI48*1.01</f>
        <v>7.1350626106319801E+30</v>
      </c>
      <c r="RLL48" s="363"/>
      <c r="RLM48" s="369">
        <f t="shared" ref="RLM48" si="6256">RLK48*1.01</f>
        <v>7.2064132367383003E+30</v>
      </c>
      <c r="RLN48" s="363"/>
      <c r="RLO48" s="369">
        <f t="shared" ref="RLO48" si="6257">RLM48*1.01</f>
        <v>7.2784773691056834E+30</v>
      </c>
      <c r="RLP48" s="363"/>
      <c r="RLQ48" s="369">
        <f t="shared" ref="RLQ48" si="6258">RLO48*1.01</f>
        <v>7.3512621427967401E+30</v>
      </c>
      <c r="RLR48" s="363"/>
      <c r="RLS48" s="369">
        <f t="shared" ref="RLS48" si="6259">RLQ48*1.01</f>
        <v>7.4247747642247079E+30</v>
      </c>
      <c r="RLT48" s="363"/>
      <c r="RLU48" s="369">
        <f t="shared" ref="RLU48" si="6260">RLS48*1.01</f>
        <v>7.4990225118669553E+30</v>
      </c>
      <c r="RLV48" s="363"/>
      <c r="RLW48" s="369">
        <f t="shared" ref="RLW48" si="6261">RLU48*1.01</f>
        <v>7.5740127369856254E+30</v>
      </c>
      <c r="RLX48" s="363"/>
      <c r="RLY48" s="369">
        <f t="shared" ref="RLY48" si="6262">RLW48*1.01</f>
        <v>7.6497528643554815E+30</v>
      </c>
      <c r="RLZ48" s="363"/>
      <c r="RMA48" s="369">
        <f t="shared" ref="RMA48" si="6263">RLY48*1.01</f>
        <v>7.7262503929990368E+30</v>
      </c>
      <c r="RMB48" s="363"/>
      <c r="RMC48" s="369">
        <f t="shared" ref="RMC48" si="6264">RMA48*1.01</f>
        <v>7.8035128969290276E+30</v>
      </c>
      <c r="RMD48" s="363"/>
      <c r="RME48" s="369">
        <f t="shared" ref="RME48" si="6265">RMC48*1.01</f>
        <v>7.8815480258983182E+30</v>
      </c>
      <c r="RMF48" s="363"/>
      <c r="RMG48" s="369">
        <f t="shared" ref="RMG48" si="6266">RME48*1.01</f>
        <v>7.9603635061573013E+30</v>
      </c>
      <c r="RMH48" s="363"/>
      <c r="RMI48" s="369">
        <f t="shared" ref="RMI48" si="6267">RMG48*1.01</f>
        <v>8.0399671412188739E+30</v>
      </c>
      <c r="RMJ48" s="363"/>
      <c r="RMK48" s="369">
        <f t="shared" ref="RMK48" si="6268">RMI48*1.01</f>
        <v>8.1203668126310625E+30</v>
      </c>
      <c r="RML48" s="363"/>
      <c r="RMM48" s="369">
        <f t="shared" ref="RMM48" si="6269">RMK48*1.01</f>
        <v>8.2015704807573731E+30</v>
      </c>
      <c r="RMN48" s="363"/>
      <c r="RMO48" s="369">
        <f t="shared" ref="RMO48" si="6270">RMM48*1.01</f>
        <v>8.2835861855649471E+30</v>
      </c>
      <c r="RMP48" s="363"/>
      <c r="RMQ48" s="369">
        <f t="shared" ref="RMQ48" si="6271">RMO48*1.01</f>
        <v>8.3664220474205969E+30</v>
      </c>
      <c r="RMR48" s="363"/>
      <c r="RMS48" s="369">
        <f t="shared" ref="RMS48" si="6272">RMQ48*1.01</f>
        <v>8.4500862678948028E+30</v>
      </c>
      <c r="RMT48" s="363"/>
      <c r="RMU48" s="369">
        <f t="shared" ref="RMU48" si="6273">RMS48*1.01</f>
        <v>8.5345871305737504E+30</v>
      </c>
      <c r="RMV48" s="363"/>
      <c r="RMW48" s="369">
        <f t="shared" ref="RMW48" si="6274">RMU48*1.01</f>
        <v>8.6199330018794877E+30</v>
      </c>
      <c r="RMX48" s="363"/>
      <c r="RMY48" s="369">
        <f t="shared" ref="RMY48" si="6275">RMW48*1.01</f>
        <v>8.7061323318982828E+30</v>
      </c>
      <c r="RMZ48" s="363"/>
      <c r="RNA48" s="369">
        <f t="shared" ref="RNA48" si="6276">RMY48*1.01</f>
        <v>8.7931936552172658E+30</v>
      </c>
      <c r="RNB48" s="363"/>
      <c r="RNC48" s="369">
        <f t="shared" ref="RNC48" si="6277">RNA48*1.01</f>
        <v>8.881125591769438E+30</v>
      </c>
      <c r="RND48" s="363"/>
      <c r="RNE48" s="369">
        <f t="shared" ref="RNE48" si="6278">RNC48*1.01</f>
        <v>8.9699368476871322E+30</v>
      </c>
      <c r="RNF48" s="363"/>
      <c r="RNG48" s="369">
        <f t="shared" ref="RNG48" si="6279">RNE48*1.01</f>
        <v>9.0596362161640037E+30</v>
      </c>
      <c r="RNH48" s="363"/>
      <c r="RNI48" s="369">
        <f t="shared" ref="RNI48" si="6280">RNG48*1.01</f>
        <v>9.1502325783256442E+30</v>
      </c>
      <c r="RNJ48" s="363"/>
      <c r="RNK48" s="369">
        <f t="shared" ref="RNK48" si="6281">RNI48*1.01</f>
        <v>9.2417349041089009E+30</v>
      </c>
      <c r="RNL48" s="363"/>
      <c r="RNM48" s="369">
        <f t="shared" ref="RNM48" si="6282">RNK48*1.01</f>
        <v>9.3341522531499895E+30</v>
      </c>
      <c r="RNN48" s="363"/>
      <c r="RNO48" s="369">
        <f t="shared" ref="RNO48" si="6283">RNM48*1.01</f>
        <v>9.4274937756814892E+30</v>
      </c>
      <c r="RNP48" s="363"/>
      <c r="RNQ48" s="369">
        <f t="shared" ref="RNQ48" si="6284">RNO48*1.01</f>
        <v>9.5217687134383046E+30</v>
      </c>
      <c r="RNR48" s="363"/>
      <c r="RNS48" s="369">
        <f t="shared" ref="RNS48" si="6285">RNQ48*1.01</f>
        <v>9.6169864005726874E+30</v>
      </c>
      <c r="RNT48" s="363"/>
      <c r="RNU48" s="369">
        <f t="shared" ref="RNU48" si="6286">RNS48*1.01</f>
        <v>9.7131562645784149E+30</v>
      </c>
      <c r="RNV48" s="363"/>
      <c r="RNW48" s="369">
        <f t="shared" ref="RNW48" si="6287">RNU48*1.01</f>
        <v>9.8102878272241987E+30</v>
      </c>
      <c r="RNX48" s="363"/>
      <c r="RNY48" s="369">
        <f t="shared" ref="RNY48" si="6288">RNW48*1.01</f>
        <v>9.9083907054964411E+30</v>
      </c>
      <c r="RNZ48" s="363"/>
      <c r="ROA48" s="369">
        <f t="shared" ref="ROA48" si="6289">RNY48*1.01</f>
        <v>1.0007474612551405E+31</v>
      </c>
      <c r="ROB48" s="363"/>
      <c r="ROC48" s="369">
        <f t="shared" ref="ROC48" si="6290">ROA48*1.01</f>
        <v>1.0107549358676919E+31</v>
      </c>
      <c r="ROD48" s="363"/>
      <c r="ROE48" s="369">
        <f t="shared" ref="ROE48" si="6291">ROC48*1.01</f>
        <v>1.0208624852263687E+31</v>
      </c>
      <c r="ROF48" s="363"/>
      <c r="ROG48" s="369">
        <f t="shared" ref="ROG48" si="6292">ROE48*1.01</f>
        <v>1.0310711100786324E+31</v>
      </c>
      <c r="ROH48" s="363"/>
      <c r="ROI48" s="369">
        <f t="shared" ref="ROI48" si="6293">ROG48*1.01</f>
        <v>1.0413818211794188E+31</v>
      </c>
      <c r="ROJ48" s="363"/>
      <c r="ROK48" s="369">
        <f t="shared" ref="ROK48" si="6294">ROI48*1.01</f>
        <v>1.0517956393912131E+31</v>
      </c>
      <c r="ROL48" s="363"/>
      <c r="ROM48" s="369">
        <f t="shared" ref="ROM48" si="6295">ROK48*1.01</f>
        <v>1.0623135957851253E+31</v>
      </c>
      <c r="RON48" s="363"/>
      <c r="ROO48" s="369">
        <f t="shared" ref="ROO48" si="6296">ROM48*1.01</f>
        <v>1.0729367317429767E+31</v>
      </c>
      <c r="ROP48" s="363"/>
      <c r="ROQ48" s="369">
        <f t="shared" ref="ROQ48" si="6297">ROO48*1.01</f>
        <v>1.0836660990604065E+31</v>
      </c>
      <c r="ROR48" s="363"/>
      <c r="ROS48" s="369">
        <f t="shared" ref="ROS48" si="6298">ROQ48*1.01</f>
        <v>1.0945027600510107E+31</v>
      </c>
      <c r="ROT48" s="363"/>
      <c r="ROU48" s="369">
        <f t="shared" ref="ROU48" si="6299">ROS48*1.01</f>
        <v>1.1054477876515208E+31</v>
      </c>
      <c r="ROV48" s="363"/>
      <c r="ROW48" s="369">
        <f t="shared" ref="ROW48" si="6300">ROU48*1.01</f>
        <v>1.116502265528036E+31</v>
      </c>
      <c r="ROX48" s="363"/>
      <c r="ROY48" s="369">
        <f t="shared" ref="ROY48" si="6301">ROW48*1.01</f>
        <v>1.1276672881833163E+31</v>
      </c>
      <c r="ROZ48" s="363"/>
      <c r="RPA48" s="369">
        <f t="shared" ref="RPA48" si="6302">ROY48*1.01</f>
        <v>1.1389439610651495E+31</v>
      </c>
      <c r="RPB48" s="363"/>
      <c r="RPC48" s="369">
        <f t="shared" ref="RPC48" si="6303">RPA48*1.01</f>
        <v>1.1503334006758009E+31</v>
      </c>
      <c r="RPD48" s="363"/>
      <c r="RPE48" s="369">
        <f t="shared" ref="RPE48" si="6304">RPC48*1.01</f>
        <v>1.1618367346825588E+31</v>
      </c>
      <c r="RPF48" s="363"/>
      <c r="RPG48" s="369">
        <f t="shared" ref="RPG48" si="6305">RPE48*1.01</f>
        <v>1.1734551020293843E+31</v>
      </c>
      <c r="RPH48" s="363"/>
      <c r="RPI48" s="369">
        <f t="shared" ref="RPI48" si="6306">RPG48*1.01</f>
        <v>1.1851896530496781E+31</v>
      </c>
      <c r="RPJ48" s="363"/>
      <c r="RPK48" s="369">
        <f t="shared" ref="RPK48" si="6307">RPI48*1.01</f>
        <v>1.1970415495801748E+31</v>
      </c>
      <c r="RPL48" s="363"/>
      <c r="RPM48" s="369">
        <f t="shared" ref="RPM48" si="6308">RPK48*1.01</f>
        <v>1.2090119650759765E+31</v>
      </c>
      <c r="RPN48" s="363"/>
      <c r="RPO48" s="369">
        <f t="shared" ref="RPO48" si="6309">RPM48*1.01</f>
        <v>1.2211020847267362E+31</v>
      </c>
      <c r="RPP48" s="363"/>
      <c r="RPQ48" s="369">
        <f t="shared" ref="RPQ48" si="6310">RPO48*1.01</f>
        <v>1.2333131055740036E+31</v>
      </c>
      <c r="RPR48" s="363"/>
      <c r="RPS48" s="369">
        <f t="shared" ref="RPS48" si="6311">RPQ48*1.01</f>
        <v>1.2456462366297437E+31</v>
      </c>
      <c r="RPT48" s="363"/>
      <c r="RPU48" s="369">
        <f t="shared" ref="RPU48" si="6312">RPS48*1.01</f>
        <v>1.2581026989960412E+31</v>
      </c>
      <c r="RPV48" s="363"/>
      <c r="RPW48" s="369">
        <f t="shared" ref="RPW48" si="6313">RPU48*1.01</f>
        <v>1.2706837259860015E+31</v>
      </c>
      <c r="RPX48" s="363"/>
      <c r="RPY48" s="369">
        <f t="shared" ref="RPY48" si="6314">RPW48*1.01</f>
        <v>1.2833905632458616E+31</v>
      </c>
      <c r="RPZ48" s="363"/>
      <c r="RQA48" s="369">
        <f t="shared" ref="RQA48" si="6315">RPY48*1.01</f>
        <v>1.2962244688783202E+31</v>
      </c>
      <c r="RQB48" s="363"/>
      <c r="RQC48" s="369">
        <f t="shared" ref="RQC48" si="6316">RQA48*1.01</f>
        <v>1.3091867135671034E+31</v>
      </c>
      <c r="RQD48" s="363"/>
      <c r="RQE48" s="369">
        <f t="shared" ref="RQE48" si="6317">RQC48*1.01</f>
        <v>1.3222785807027745E+31</v>
      </c>
      <c r="RQF48" s="363"/>
      <c r="RQG48" s="369">
        <f t="shared" ref="RQG48" si="6318">RQE48*1.01</f>
        <v>1.3355013665098023E+31</v>
      </c>
      <c r="RQH48" s="363"/>
      <c r="RQI48" s="369">
        <f t="shared" ref="RQI48" si="6319">RQG48*1.01</f>
        <v>1.3488563801749004E+31</v>
      </c>
      <c r="RQJ48" s="363"/>
      <c r="RQK48" s="369">
        <f t="shared" ref="RQK48" si="6320">RQI48*1.01</f>
        <v>1.3623449439766495E+31</v>
      </c>
      <c r="RQL48" s="363"/>
      <c r="RQM48" s="369">
        <f t="shared" ref="RQM48" si="6321">RQK48*1.01</f>
        <v>1.375968393416416E+31</v>
      </c>
      <c r="RQN48" s="363"/>
      <c r="RQO48" s="369">
        <f t="shared" ref="RQO48" si="6322">RQM48*1.01</f>
        <v>1.3897280773505803E+31</v>
      </c>
      <c r="RQP48" s="363"/>
      <c r="RQQ48" s="369">
        <f t="shared" ref="RQQ48" si="6323">RQO48*1.01</f>
        <v>1.4036253581240862E+31</v>
      </c>
      <c r="RQR48" s="363"/>
      <c r="RQS48" s="369">
        <f t="shared" ref="RQS48" si="6324">RQQ48*1.01</f>
        <v>1.4176616117053271E+31</v>
      </c>
      <c r="RQT48" s="363"/>
      <c r="RQU48" s="369">
        <f t="shared" ref="RQU48" si="6325">RQS48*1.01</f>
        <v>1.4318382278223805E+31</v>
      </c>
      <c r="RQV48" s="363"/>
      <c r="RQW48" s="369">
        <f t="shared" ref="RQW48" si="6326">RQU48*1.01</f>
        <v>1.4461566101006044E+31</v>
      </c>
      <c r="RQX48" s="363"/>
      <c r="RQY48" s="369">
        <f t="shared" ref="RQY48" si="6327">RQW48*1.01</f>
        <v>1.4606181762016104E+31</v>
      </c>
      <c r="RQZ48" s="363"/>
      <c r="RRA48" s="369">
        <f t="shared" ref="RRA48" si="6328">RQY48*1.01</f>
        <v>1.4752243579636265E+31</v>
      </c>
      <c r="RRB48" s="363"/>
      <c r="RRC48" s="369">
        <f t="shared" ref="RRC48" si="6329">RRA48*1.01</f>
        <v>1.4899766015432627E+31</v>
      </c>
      <c r="RRD48" s="363"/>
      <c r="RRE48" s="369">
        <f t="shared" ref="RRE48" si="6330">RRC48*1.01</f>
        <v>1.5048763675586953E+31</v>
      </c>
      <c r="RRF48" s="363"/>
      <c r="RRG48" s="369">
        <f t="shared" ref="RRG48" si="6331">RRE48*1.01</f>
        <v>1.5199251312342822E+31</v>
      </c>
      <c r="RRH48" s="363"/>
      <c r="RRI48" s="369">
        <f t="shared" ref="RRI48" si="6332">RRG48*1.01</f>
        <v>1.5351243825466251E+31</v>
      </c>
      <c r="RRJ48" s="363"/>
      <c r="RRK48" s="369">
        <f t="shared" ref="RRK48" si="6333">RRI48*1.01</f>
        <v>1.5504756263720915E+31</v>
      </c>
      <c r="RRL48" s="363"/>
      <c r="RRM48" s="369">
        <f t="shared" ref="RRM48" si="6334">RRK48*1.01</f>
        <v>1.5659803826358123E+31</v>
      </c>
      <c r="RRN48" s="363"/>
      <c r="RRO48" s="369">
        <f t="shared" ref="RRO48" si="6335">RRM48*1.01</f>
        <v>1.5816401864621705E+31</v>
      </c>
      <c r="RRP48" s="363"/>
      <c r="RRQ48" s="369">
        <f t="shared" ref="RRQ48" si="6336">RRO48*1.01</f>
        <v>1.5974565883267922E+31</v>
      </c>
      <c r="RRR48" s="363"/>
      <c r="RRS48" s="369">
        <f t="shared" ref="RRS48" si="6337">RRQ48*1.01</f>
        <v>1.6134311542100601E+31</v>
      </c>
      <c r="RRT48" s="363"/>
      <c r="RRU48" s="369">
        <f t="shared" ref="RRU48" si="6338">RRS48*1.01</f>
        <v>1.6295654657521607E+31</v>
      </c>
      <c r="RRV48" s="363"/>
      <c r="RRW48" s="369">
        <f t="shared" ref="RRW48" si="6339">RRU48*1.01</f>
        <v>1.6458611204096823E+31</v>
      </c>
      <c r="RRX48" s="363"/>
      <c r="RRY48" s="369">
        <f t="shared" ref="RRY48" si="6340">RRW48*1.01</f>
        <v>1.6623197316137793E+31</v>
      </c>
      <c r="RRZ48" s="363"/>
      <c r="RSA48" s="369">
        <f t="shared" ref="RSA48" si="6341">RRY48*1.01</f>
        <v>1.6789429289299171E+31</v>
      </c>
      <c r="RSB48" s="363"/>
      <c r="RSC48" s="369">
        <f t="shared" ref="RSC48" si="6342">RSA48*1.01</f>
        <v>1.6957323582192163E+31</v>
      </c>
      <c r="RSD48" s="363"/>
      <c r="RSE48" s="369">
        <f t="shared" ref="RSE48" si="6343">RSC48*1.01</f>
        <v>1.7126896818014086E+31</v>
      </c>
      <c r="RSF48" s="363"/>
      <c r="RSG48" s="369">
        <f t="shared" ref="RSG48" si="6344">RSE48*1.01</f>
        <v>1.7298165786194226E+31</v>
      </c>
      <c r="RSH48" s="363"/>
      <c r="RSI48" s="369">
        <f t="shared" ref="RSI48" si="6345">RSG48*1.01</f>
        <v>1.7471147444056169E+31</v>
      </c>
      <c r="RSJ48" s="363"/>
      <c r="RSK48" s="369">
        <f t="shared" ref="RSK48" si="6346">RSI48*1.01</f>
        <v>1.7645858918496732E+31</v>
      </c>
      <c r="RSL48" s="363"/>
      <c r="RSM48" s="369">
        <f t="shared" ref="RSM48" si="6347">RSK48*1.01</f>
        <v>1.7822317507681699E+31</v>
      </c>
      <c r="RSN48" s="363"/>
      <c r="RSO48" s="369">
        <f t="shared" ref="RSO48" si="6348">RSM48*1.01</f>
        <v>1.8000540682758516E+31</v>
      </c>
      <c r="RSP48" s="363"/>
      <c r="RSQ48" s="369">
        <f t="shared" ref="RSQ48" si="6349">RSO48*1.01</f>
        <v>1.81805460895861E+31</v>
      </c>
      <c r="RSR48" s="363"/>
      <c r="RSS48" s="369">
        <f t="shared" ref="RSS48" si="6350">RSQ48*1.01</f>
        <v>1.836235155048196E+31</v>
      </c>
      <c r="RST48" s="363"/>
      <c r="RSU48" s="369">
        <f t="shared" ref="RSU48" si="6351">RSS48*1.01</f>
        <v>1.854597506598678E+31</v>
      </c>
      <c r="RSV48" s="363"/>
      <c r="RSW48" s="369">
        <f t="shared" ref="RSW48" si="6352">RSU48*1.01</f>
        <v>1.8731434816646647E+31</v>
      </c>
      <c r="RSX48" s="363"/>
      <c r="RSY48" s="369">
        <f t="shared" ref="RSY48" si="6353">RSW48*1.01</f>
        <v>1.8918749164813114E+31</v>
      </c>
      <c r="RSZ48" s="363"/>
      <c r="RTA48" s="369">
        <f t="shared" ref="RTA48" si="6354">RSY48*1.01</f>
        <v>1.9107936656461246E+31</v>
      </c>
      <c r="RTB48" s="363"/>
      <c r="RTC48" s="369">
        <f t="shared" ref="RTC48" si="6355">RTA48*1.01</f>
        <v>1.9299016023025858E+31</v>
      </c>
      <c r="RTD48" s="363"/>
      <c r="RTE48" s="369">
        <f t="shared" ref="RTE48" si="6356">RTC48*1.01</f>
        <v>1.9492006183256117E+31</v>
      </c>
      <c r="RTF48" s="363"/>
      <c r="RTG48" s="369">
        <f t="shared" ref="RTG48" si="6357">RTE48*1.01</f>
        <v>1.968692624508868E+31</v>
      </c>
      <c r="RTH48" s="363"/>
      <c r="RTI48" s="369">
        <f t="shared" ref="RTI48" si="6358">RTG48*1.01</f>
        <v>1.9883795507539567E+31</v>
      </c>
      <c r="RTJ48" s="363"/>
      <c r="RTK48" s="369">
        <f t="shared" ref="RTK48" si="6359">RTI48*1.01</f>
        <v>2.0082633462614963E+31</v>
      </c>
      <c r="RTL48" s="363"/>
      <c r="RTM48" s="369">
        <f t="shared" ref="RTM48" si="6360">RTK48*1.01</f>
        <v>2.0283459797241115E+31</v>
      </c>
      <c r="RTN48" s="363"/>
      <c r="RTO48" s="369">
        <f t="shared" ref="RTO48" si="6361">RTM48*1.01</f>
        <v>2.0486294395213528E+31</v>
      </c>
      <c r="RTP48" s="363"/>
      <c r="RTQ48" s="369">
        <f t="shared" ref="RTQ48" si="6362">RTO48*1.01</f>
        <v>2.0691157339165664E+31</v>
      </c>
      <c r="RTR48" s="363"/>
      <c r="RTS48" s="369">
        <f t="shared" ref="RTS48" si="6363">RTQ48*1.01</f>
        <v>2.0898068912557321E+31</v>
      </c>
      <c r="RTT48" s="363"/>
      <c r="RTU48" s="369">
        <f t="shared" ref="RTU48" si="6364">RTS48*1.01</f>
        <v>2.1107049601682896E+31</v>
      </c>
      <c r="RTV48" s="363"/>
      <c r="RTW48" s="369">
        <f t="shared" ref="RTW48" si="6365">RTU48*1.01</f>
        <v>2.1318120097699724E+31</v>
      </c>
      <c r="RTX48" s="363"/>
      <c r="RTY48" s="369">
        <f t="shared" ref="RTY48" si="6366">RTW48*1.01</f>
        <v>2.1531301298676721E+31</v>
      </c>
      <c r="RTZ48" s="363"/>
      <c r="RUA48" s="369">
        <f t="shared" ref="RUA48" si="6367">RTY48*1.01</f>
        <v>2.1746614311663489E+31</v>
      </c>
      <c r="RUB48" s="363"/>
      <c r="RUC48" s="369">
        <f t="shared" ref="RUC48" si="6368">RUA48*1.01</f>
        <v>2.1964080454780126E+31</v>
      </c>
      <c r="RUD48" s="363"/>
      <c r="RUE48" s="369">
        <f t="shared" ref="RUE48" si="6369">RUC48*1.01</f>
        <v>2.2183721259327929E+31</v>
      </c>
      <c r="RUF48" s="363"/>
      <c r="RUG48" s="369">
        <f t="shared" ref="RUG48" si="6370">RUE48*1.01</f>
        <v>2.2405558471921209E+31</v>
      </c>
      <c r="RUH48" s="363"/>
      <c r="RUI48" s="369">
        <f t="shared" ref="RUI48" si="6371">RUG48*1.01</f>
        <v>2.2629614056640419E+31</v>
      </c>
      <c r="RUJ48" s="363"/>
      <c r="RUK48" s="369">
        <f t="shared" ref="RUK48" si="6372">RUI48*1.01</f>
        <v>2.2855910197206826E+31</v>
      </c>
      <c r="RUL48" s="363"/>
      <c r="RUM48" s="369">
        <f t="shared" ref="RUM48" si="6373">RUK48*1.01</f>
        <v>2.3084469299178895E+31</v>
      </c>
      <c r="RUN48" s="363"/>
      <c r="RUO48" s="369">
        <f t="shared" ref="RUO48" si="6374">RUM48*1.01</f>
        <v>2.3315313992170684E+31</v>
      </c>
      <c r="RUP48" s="363"/>
      <c r="RUQ48" s="369">
        <f t="shared" ref="RUQ48" si="6375">RUO48*1.01</f>
        <v>2.3548467132092391E+31</v>
      </c>
      <c r="RUR48" s="363"/>
      <c r="RUS48" s="369">
        <f t="shared" ref="RUS48" si="6376">RUQ48*1.01</f>
        <v>2.3783951803413313E+31</v>
      </c>
      <c r="RUT48" s="363"/>
      <c r="RUU48" s="369">
        <f t="shared" ref="RUU48" si="6377">RUS48*1.01</f>
        <v>2.4021791321447446E+31</v>
      </c>
      <c r="RUV48" s="363"/>
      <c r="RUW48" s="369">
        <f t="shared" ref="RUW48" si="6378">RUU48*1.01</f>
        <v>2.4262009234661919E+31</v>
      </c>
      <c r="RUX48" s="363"/>
      <c r="RUY48" s="369">
        <f t="shared" ref="RUY48" si="6379">RUW48*1.01</f>
        <v>2.450462932700854E+31</v>
      </c>
      <c r="RUZ48" s="363"/>
      <c r="RVA48" s="369">
        <f t="shared" ref="RVA48" si="6380">RUY48*1.01</f>
        <v>2.4749675620278627E+31</v>
      </c>
      <c r="RVB48" s="363"/>
      <c r="RVC48" s="369">
        <f t="shared" ref="RVC48" si="6381">RVA48*1.01</f>
        <v>2.4997172376481416E+31</v>
      </c>
      <c r="RVD48" s="363"/>
      <c r="RVE48" s="369">
        <f t="shared" ref="RVE48" si="6382">RVC48*1.01</f>
        <v>2.5247144100246229E+31</v>
      </c>
      <c r="RVF48" s="363"/>
      <c r="RVG48" s="369">
        <f t="shared" ref="RVG48" si="6383">RVE48*1.01</f>
        <v>2.5499615541248691E+31</v>
      </c>
      <c r="RVH48" s="363"/>
      <c r="RVI48" s="369">
        <f t="shared" ref="RVI48" si="6384">RVG48*1.01</f>
        <v>2.575461169666118E+31</v>
      </c>
      <c r="RVJ48" s="363"/>
      <c r="RVK48" s="369">
        <f t="shared" ref="RVK48" si="6385">RVI48*1.01</f>
        <v>2.6012157813627791E+31</v>
      </c>
      <c r="RVL48" s="363"/>
      <c r="RVM48" s="369">
        <f t="shared" ref="RVM48" si="6386">RVK48*1.01</f>
        <v>2.6272279391764071E+31</v>
      </c>
      <c r="RVN48" s="363"/>
      <c r="RVO48" s="369">
        <f t="shared" ref="RVO48" si="6387">RVM48*1.01</f>
        <v>2.6535002185681712E+31</v>
      </c>
      <c r="RVP48" s="363"/>
      <c r="RVQ48" s="369">
        <f t="shared" ref="RVQ48" si="6388">RVO48*1.01</f>
        <v>2.6800352207538527E+31</v>
      </c>
      <c r="RVR48" s="363"/>
      <c r="RVS48" s="369">
        <f t="shared" ref="RVS48" si="6389">RVQ48*1.01</f>
        <v>2.7068355729613913E+31</v>
      </c>
      <c r="RVT48" s="363"/>
      <c r="RVU48" s="369">
        <f t="shared" ref="RVU48" si="6390">RVS48*1.01</f>
        <v>2.7339039286910051E+31</v>
      </c>
      <c r="RVV48" s="363"/>
      <c r="RVW48" s="369">
        <f t="shared" ref="RVW48" si="6391">RVU48*1.01</f>
        <v>2.7612429679779154E+31</v>
      </c>
      <c r="RVX48" s="363"/>
      <c r="RVY48" s="369">
        <f t="shared" ref="RVY48" si="6392">RVW48*1.01</f>
        <v>2.7888553976576947E+31</v>
      </c>
      <c r="RVZ48" s="363"/>
      <c r="RWA48" s="369">
        <f t="shared" ref="RWA48" si="6393">RVY48*1.01</f>
        <v>2.8167439516342715E+31</v>
      </c>
      <c r="RWB48" s="363"/>
      <c r="RWC48" s="369">
        <f t="shared" ref="RWC48" si="6394">RWA48*1.01</f>
        <v>2.844911391150614E+31</v>
      </c>
      <c r="RWD48" s="363"/>
      <c r="RWE48" s="369">
        <f t="shared" ref="RWE48" si="6395">RWC48*1.01</f>
        <v>2.8733605050621202E+31</v>
      </c>
      <c r="RWF48" s="363"/>
      <c r="RWG48" s="369">
        <f t="shared" ref="RWG48" si="6396">RWE48*1.01</f>
        <v>2.9020941101127415E+31</v>
      </c>
      <c r="RWH48" s="363"/>
      <c r="RWI48" s="369">
        <f t="shared" ref="RWI48" si="6397">RWG48*1.01</f>
        <v>2.9311150512138688E+31</v>
      </c>
      <c r="RWJ48" s="363"/>
      <c r="RWK48" s="369">
        <f t="shared" ref="RWK48" si="6398">RWI48*1.01</f>
        <v>2.9604262017260076E+31</v>
      </c>
      <c r="RWL48" s="363"/>
      <c r="RWM48" s="369">
        <f t="shared" ref="RWM48" si="6399">RWK48*1.01</f>
        <v>2.9900304637432676E+31</v>
      </c>
      <c r="RWN48" s="363"/>
      <c r="RWO48" s="369">
        <f t="shared" ref="RWO48" si="6400">RWM48*1.01</f>
        <v>3.0199307683807002E+31</v>
      </c>
      <c r="RWP48" s="363"/>
      <c r="RWQ48" s="369">
        <f t="shared" ref="RWQ48" si="6401">RWO48*1.01</f>
        <v>3.0501300760645072E+31</v>
      </c>
      <c r="RWR48" s="363"/>
      <c r="RWS48" s="369">
        <f t="shared" ref="RWS48" si="6402">RWQ48*1.01</f>
        <v>3.0806313768251523E+31</v>
      </c>
      <c r="RWT48" s="363"/>
      <c r="RWU48" s="369">
        <f t="shared" ref="RWU48" si="6403">RWS48*1.01</f>
        <v>3.111437690593404E+31</v>
      </c>
      <c r="RWV48" s="363"/>
      <c r="RWW48" s="369">
        <f t="shared" ref="RWW48" si="6404">RWU48*1.01</f>
        <v>3.1425520674993379E+31</v>
      </c>
      <c r="RWX48" s="363"/>
      <c r="RWY48" s="369">
        <f t="shared" ref="RWY48" si="6405">RWW48*1.01</f>
        <v>3.1739775881743312E+31</v>
      </c>
      <c r="RWZ48" s="363"/>
      <c r="RXA48" s="369">
        <f t="shared" ref="RXA48" si="6406">RWY48*1.01</f>
        <v>3.2057173640560744E+31</v>
      </c>
      <c r="RXB48" s="363"/>
      <c r="RXC48" s="369">
        <f t="shared" ref="RXC48" si="6407">RXA48*1.01</f>
        <v>3.237774537696635E+31</v>
      </c>
      <c r="RXD48" s="363"/>
      <c r="RXE48" s="369">
        <f t="shared" ref="RXE48" si="6408">RXC48*1.01</f>
        <v>3.2701522830736015E+31</v>
      </c>
      <c r="RXF48" s="363"/>
      <c r="RXG48" s="369">
        <f t="shared" ref="RXG48" si="6409">RXE48*1.01</f>
        <v>3.3028538059043377E+31</v>
      </c>
      <c r="RXH48" s="363"/>
      <c r="RXI48" s="369">
        <f t="shared" ref="RXI48" si="6410">RXG48*1.01</f>
        <v>3.3358823439633813E+31</v>
      </c>
      <c r="RXJ48" s="363"/>
      <c r="RXK48" s="369">
        <f t="shared" ref="RXK48" si="6411">RXI48*1.01</f>
        <v>3.3692411674030153E+31</v>
      </c>
      <c r="RXL48" s="363"/>
      <c r="RXM48" s="369">
        <f t="shared" ref="RXM48" si="6412">RXK48*1.01</f>
        <v>3.4029335790770453E+31</v>
      </c>
      <c r="RXN48" s="363"/>
      <c r="RXO48" s="369">
        <f t="shared" ref="RXO48" si="6413">RXM48*1.01</f>
        <v>3.4369629148678159E+31</v>
      </c>
      <c r="RXP48" s="363"/>
      <c r="RXQ48" s="369">
        <f t="shared" ref="RXQ48" si="6414">RXO48*1.01</f>
        <v>3.4713325440164942E+31</v>
      </c>
      <c r="RXR48" s="363"/>
      <c r="RXS48" s="369">
        <f t="shared" ref="RXS48" si="6415">RXQ48*1.01</f>
        <v>3.5060458694566593E+31</v>
      </c>
      <c r="RXT48" s="363"/>
      <c r="RXU48" s="369">
        <f t="shared" ref="RXU48" si="6416">RXS48*1.01</f>
        <v>3.5411063281512258E+31</v>
      </c>
      <c r="RXV48" s="363"/>
      <c r="RXW48" s="369">
        <f t="shared" ref="RXW48" si="6417">RXU48*1.01</f>
        <v>3.5765173914327382E+31</v>
      </c>
      <c r="RXX48" s="363"/>
      <c r="RXY48" s="369">
        <f t="shared" ref="RXY48" si="6418">RXW48*1.01</f>
        <v>3.6122825653470657E+31</v>
      </c>
      <c r="RXZ48" s="363"/>
      <c r="RYA48" s="369">
        <f t="shared" ref="RYA48" si="6419">RXY48*1.01</f>
        <v>3.6484053910005365E+31</v>
      </c>
      <c r="RYB48" s="363"/>
      <c r="RYC48" s="369">
        <f t="shared" ref="RYC48" si="6420">RYA48*1.01</f>
        <v>3.6848894449105419E+31</v>
      </c>
      <c r="RYD48" s="363"/>
      <c r="RYE48" s="369">
        <f t="shared" ref="RYE48" si="6421">RYC48*1.01</f>
        <v>3.7217383393596474E+31</v>
      </c>
      <c r="RYF48" s="363"/>
      <c r="RYG48" s="369">
        <f t="shared" ref="RYG48" si="6422">RYE48*1.01</f>
        <v>3.7589557227532441E+31</v>
      </c>
      <c r="RYH48" s="363"/>
      <c r="RYI48" s="369">
        <f t="shared" ref="RYI48" si="6423">RYG48*1.01</f>
        <v>3.7965452799807765E+31</v>
      </c>
      <c r="RYJ48" s="363"/>
      <c r="RYK48" s="369">
        <f t="shared" ref="RYK48" si="6424">RYI48*1.01</f>
        <v>3.8345107327805841E+31</v>
      </c>
      <c r="RYL48" s="363"/>
      <c r="RYM48" s="369">
        <f t="shared" ref="RYM48" si="6425">RYK48*1.01</f>
        <v>3.8728558401083901E+31</v>
      </c>
      <c r="RYN48" s="363"/>
      <c r="RYO48" s="369">
        <f t="shared" ref="RYO48" si="6426">RYM48*1.01</f>
        <v>3.9115843985094741E+31</v>
      </c>
      <c r="RYP48" s="363"/>
      <c r="RYQ48" s="369">
        <f t="shared" ref="RYQ48" si="6427">RYO48*1.01</f>
        <v>3.9507002424945687E+31</v>
      </c>
      <c r="RYR48" s="363"/>
      <c r="RYS48" s="369">
        <f t="shared" ref="RYS48" si="6428">RYQ48*1.01</f>
        <v>3.9902072449195143E+31</v>
      </c>
      <c r="RYT48" s="363"/>
      <c r="RYU48" s="369">
        <f t="shared" ref="RYU48" si="6429">RYS48*1.01</f>
        <v>4.0301093173687094E+31</v>
      </c>
      <c r="RYV48" s="363"/>
      <c r="RYW48" s="369">
        <f t="shared" ref="RYW48" si="6430">RYU48*1.01</f>
        <v>4.0704104105423968E+31</v>
      </c>
      <c r="RYX48" s="363"/>
      <c r="RYY48" s="369">
        <f t="shared" ref="RYY48" si="6431">RYW48*1.01</f>
        <v>4.1111145146478208E+31</v>
      </c>
      <c r="RYZ48" s="363"/>
      <c r="RZA48" s="369">
        <f t="shared" ref="RZA48" si="6432">RYY48*1.01</f>
        <v>4.1522256597942991E+31</v>
      </c>
      <c r="RZB48" s="363"/>
      <c r="RZC48" s="369">
        <f t="shared" ref="RZC48" si="6433">RZA48*1.01</f>
        <v>4.193747916392242E+31</v>
      </c>
      <c r="RZD48" s="363"/>
      <c r="RZE48" s="369">
        <f t="shared" ref="RZE48" si="6434">RZC48*1.01</f>
        <v>4.235685395556164E+31</v>
      </c>
      <c r="RZF48" s="363"/>
      <c r="RZG48" s="369">
        <f t="shared" ref="RZG48" si="6435">RZE48*1.01</f>
        <v>4.2780422495117259E+31</v>
      </c>
      <c r="RZH48" s="363"/>
      <c r="RZI48" s="369">
        <f t="shared" ref="RZI48" si="6436">RZG48*1.01</f>
        <v>4.3208226720068431E+31</v>
      </c>
      <c r="RZJ48" s="363"/>
      <c r="RZK48" s="369">
        <f t="shared" ref="RZK48" si="6437">RZI48*1.01</f>
        <v>4.3640308987269116E+31</v>
      </c>
      <c r="RZL48" s="363"/>
      <c r="RZM48" s="369">
        <f t="shared" ref="RZM48" si="6438">RZK48*1.01</f>
        <v>4.4076712077141804E+31</v>
      </c>
      <c r="RZN48" s="363"/>
      <c r="RZO48" s="369">
        <f t="shared" ref="RZO48" si="6439">RZM48*1.01</f>
        <v>4.4517479197913226E+31</v>
      </c>
      <c r="RZP48" s="363"/>
      <c r="RZQ48" s="369">
        <f t="shared" ref="RZQ48" si="6440">RZO48*1.01</f>
        <v>4.4962653989892361E+31</v>
      </c>
      <c r="RZR48" s="363"/>
      <c r="RZS48" s="369">
        <f t="shared" ref="RZS48" si="6441">RZQ48*1.01</f>
        <v>4.5412280529791288E+31</v>
      </c>
      <c r="RZT48" s="363"/>
      <c r="RZU48" s="369">
        <f t="shared" ref="RZU48" si="6442">RZS48*1.01</f>
        <v>4.5866403335089201E+31</v>
      </c>
      <c r="RZV48" s="363"/>
      <c r="RZW48" s="369">
        <f t="shared" ref="RZW48" si="6443">RZU48*1.01</f>
        <v>4.6325067368440092E+31</v>
      </c>
      <c r="RZX48" s="363"/>
      <c r="RZY48" s="369">
        <f t="shared" ref="RZY48" si="6444">RZW48*1.01</f>
        <v>4.6788318042124496E+31</v>
      </c>
      <c r="RZZ48" s="363"/>
      <c r="SAA48" s="369">
        <f t="shared" ref="SAA48" si="6445">RZY48*1.01</f>
        <v>4.7256201222545738E+31</v>
      </c>
      <c r="SAB48" s="363"/>
      <c r="SAC48" s="369">
        <f t="shared" ref="SAC48" si="6446">SAA48*1.01</f>
        <v>4.7728763234771198E+31</v>
      </c>
      <c r="SAD48" s="363"/>
      <c r="SAE48" s="369">
        <f t="shared" ref="SAE48" si="6447">SAC48*1.01</f>
        <v>4.8206050867118913E+31</v>
      </c>
      <c r="SAF48" s="363"/>
      <c r="SAG48" s="369">
        <f t="shared" ref="SAG48" si="6448">SAE48*1.01</f>
        <v>4.8688111375790103E+31</v>
      </c>
      <c r="SAH48" s="363"/>
      <c r="SAI48" s="369">
        <f t="shared" ref="SAI48" si="6449">SAG48*1.01</f>
        <v>4.9174992489548003E+31</v>
      </c>
      <c r="SAJ48" s="363"/>
      <c r="SAK48" s="369">
        <f t="shared" ref="SAK48" si="6450">SAI48*1.01</f>
        <v>4.966674241444348E+31</v>
      </c>
      <c r="SAL48" s="363"/>
      <c r="SAM48" s="369">
        <f t="shared" ref="SAM48" si="6451">SAK48*1.01</f>
        <v>5.0163409838587914E+31</v>
      </c>
      <c r="SAN48" s="363"/>
      <c r="SAO48" s="369">
        <f t="shared" ref="SAO48" si="6452">SAM48*1.01</f>
        <v>5.066504393697379E+31</v>
      </c>
      <c r="SAP48" s="363"/>
      <c r="SAQ48" s="369">
        <f t="shared" ref="SAQ48" si="6453">SAO48*1.01</f>
        <v>5.1171694376343532E+31</v>
      </c>
      <c r="SAR48" s="363"/>
      <c r="SAS48" s="369">
        <f t="shared" ref="SAS48" si="6454">SAQ48*1.01</f>
        <v>5.1683411320106966E+31</v>
      </c>
      <c r="SAT48" s="363"/>
      <c r="SAU48" s="369">
        <f t="shared" ref="SAU48" si="6455">SAS48*1.01</f>
        <v>5.2200245433308033E+31</v>
      </c>
      <c r="SAV48" s="363"/>
      <c r="SAW48" s="369">
        <f t="shared" ref="SAW48" si="6456">SAU48*1.01</f>
        <v>5.2722247887641116E+31</v>
      </c>
      <c r="SAX48" s="363"/>
      <c r="SAY48" s="369">
        <f t="shared" ref="SAY48" si="6457">SAW48*1.01</f>
        <v>5.3249470366517525E+31</v>
      </c>
      <c r="SAZ48" s="363"/>
      <c r="SBA48" s="369">
        <f t="shared" ref="SBA48" si="6458">SAY48*1.01</f>
        <v>5.3781965070182703E+31</v>
      </c>
      <c r="SBB48" s="363"/>
      <c r="SBC48" s="369">
        <f t="shared" ref="SBC48" si="6459">SBA48*1.01</f>
        <v>5.4319784720884532E+31</v>
      </c>
      <c r="SBD48" s="363"/>
      <c r="SBE48" s="369">
        <f t="shared" ref="SBE48" si="6460">SBC48*1.01</f>
        <v>5.4862982568093379E+31</v>
      </c>
      <c r="SBF48" s="363"/>
      <c r="SBG48" s="369">
        <f t="shared" ref="SBG48" si="6461">SBE48*1.01</f>
        <v>5.5411612393774314E+31</v>
      </c>
      <c r="SBH48" s="363"/>
      <c r="SBI48" s="369">
        <f t="shared" ref="SBI48" si="6462">SBG48*1.01</f>
        <v>5.5965728517712058E+31</v>
      </c>
      <c r="SBJ48" s="363"/>
      <c r="SBK48" s="369">
        <f t="shared" ref="SBK48" si="6463">SBI48*1.01</f>
        <v>5.6525385802889182E+31</v>
      </c>
      <c r="SBL48" s="363"/>
      <c r="SBM48" s="369">
        <f t="shared" ref="SBM48" si="6464">SBK48*1.01</f>
        <v>5.7090639660918078E+31</v>
      </c>
      <c r="SBN48" s="363"/>
      <c r="SBO48" s="369">
        <f t="shared" ref="SBO48" si="6465">SBM48*1.01</f>
        <v>5.7661546057527255E+31</v>
      </c>
      <c r="SBP48" s="363"/>
      <c r="SBQ48" s="369">
        <f t="shared" ref="SBQ48" si="6466">SBO48*1.01</f>
        <v>5.8238161518102531E+31</v>
      </c>
      <c r="SBR48" s="363"/>
      <c r="SBS48" s="369">
        <f t="shared" ref="SBS48" si="6467">SBQ48*1.01</f>
        <v>5.8820543133283554E+31</v>
      </c>
      <c r="SBT48" s="363"/>
      <c r="SBU48" s="369">
        <f t="shared" ref="SBU48" si="6468">SBS48*1.01</f>
        <v>5.9408748564616394E+31</v>
      </c>
      <c r="SBV48" s="363"/>
      <c r="SBW48" s="369">
        <f t="shared" ref="SBW48" si="6469">SBU48*1.01</f>
        <v>6.0002836050262559E+31</v>
      </c>
      <c r="SBX48" s="363"/>
      <c r="SBY48" s="369">
        <f t="shared" ref="SBY48" si="6470">SBW48*1.01</f>
        <v>6.0602864410765186E+31</v>
      </c>
      <c r="SBZ48" s="363"/>
      <c r="SCA48" s="369">
        <f t="shared" ref="SCA48" si="6471">SBY48*1.01</f>
        <v>6.1208893054872838E+31</v>
      </c>
      <c r="SCB48" s="363"/>
      <c r="SCC48" s="369">
        <f t="shared" ref="SCC48" si="6472">SCA48*1.01</f>
        <v>6.1820981985421569E+31</v>
      </c>
      <c r="SCD48" s="363"/>
      <c r="SCE48" s="369">
        <f t="shared" ref="SCE48" si="6473">SCC48*1.01</f>
        <v>6.2439191805275785E+31</v>
      </c>
      <c r="SCF48" s="363"/>
      <c r="SCG48" s="369">
        <f t="shared" ref="SCG48" si="6474">SCE48*1.01</f>
        <v>6.3063583723328546E+31</v>
      </c>
      <c r="SCH48" s="363"/>
      <c r="SCI48" s="369">
        <f t="shared" ref="SCI48" si="6475">SCG48*1.01</f>
        <v>6.3694219560561835E+31</v>
      </c>
      <c r="SCJ48" s="363"/>
      <c r="SCK48" s="369">
        <f t="shared" ref="SCK48" si="6476">SCI48*1.01</f>
        <v>6.4331161756167456E+31</v>
      </c>
      <c r="SCL48" s="363"/>
      <c r="SCM48" s="369">
        <f t="shared" ref="SCM48" si="6477">SCK48*1.01</f>
        <v>6.4974473373729127E+31</v>
      </c>
      <c r="SCN48" s="363"/>
      <c r="SCO48" s="369">
        <f t="shared" ref="SCO48" si="6478">SCM48*1.01</f>
        <v>6.5624218107466416E+31</v>
      </c>
      <c r="SCP48" s="363"/>
      <c r="SCQ48" s="369">
        <f t="shared" ref="SCQ48" si="6479">SCO48*1.01</f>
        <v>6.6280460288541077E+31</v>
      </c>
      <c r="SCR48" s="363"/>
      <c r="SCS48" s="369">
        <f t="shared" ref="SCS48" si="6480">SCQ48*1.01</f>
        <v>6.6943264891426491E+31</v>
      </c>
      <c r="SCT48" s="363"/>
      <c r="SCU48" s="369">
        <f t="shared" ref="SCU48" si="6481">SCS48*1.01</f>
        <v>6.7612697540340759E+31</v>
      </c>
      <c r="SCV48" s="363"/>
      <c r="SCW48" s="369">
        <f t="shared" ref="SCW48" si="6482">SCU48*1.01</f>
        <v>6.8288824515744167E+31</v>
      </c>
      <c r="SCX48" s="363"/>
      <c r="SCY48" s="369">
        <f t="shared" ref="SCY48" si="6483">SCW48*1.01</f>
        <v>6.8971712760901608E+31</v>
      </c>
      <c r="SCZ48" s="363"/>
      <c r="SDA48" s="369">
        <f t="shared" ref="SDA48" si="6484">SCY48*1.01</f>
        <v>6.9661429888510627E+31</v>
      </c>
      <c r="SDB48" s="363"/>
      <c r="SDC48" s="369">
        <f t="shared" ref="SDC48" si="6485">SDA48*1.01</f>
        <v>7.0358044187395738E+31</v>
      </c>
      <c r="SDD48" s="363"/>
      <c r="SDE48" s="369">
        <f t="shared" ref="SDE48" si="6486">SDC48*1.01</f>
        <v>7.1061624629269696E+31</v>
      </c>
      <c r="SDF48" s="363"/>
      <c r="SDG48" s="369">
        <f t="shared" ref="SDG48" si="6487">SDE48*1.01</f>
        <v>7.177224087556239E+31</v>
      </c>
      <c r="SDH48" s="363"/>
      <c r="SDI48" s="369">
        <f t="shared" ref="SDI48" si="6488">SDG48*1.01</f>
        <v>7.2489963284318012E+31</v>
      </c>
      <c r="SDJ48" s="363"/>
      <c r="SDK48" s="369">
        <f t="shared" ref="SDK48" si="6489">SDI48*1.01</f>
        <v>7.3214862917161192E+31</v>
      </c>
      <c r="SDL48" s="363"/>
      <c r="SDM48" s="369">
        <f t="shared" ref="SDM48" si="6490">SDK48*1.01</f>
        <v>7.3947011546332804E+31</v>
      </c>
      <c r="SDN48" s="363"/>
      <c r="SDO48" s="369">
        <f t="shared" ref="SDO48" si="6491">SDM48*1.01</f>
        <v>7.4686481661796133E+31</v>
      </c>
      <c r="SDP48" s="363"/>
      <c r="SDQ48" s="369">
        <f t="shared" ref="SDQ48" si="6492">SDO48*1.01</f>
        <v>7.5433346478414098E+31</v>
      </c>
      <c r="SDR48" s="363"/>
      <c r="SDS48" s="369">
        <f t="shared" ref="SDS48" si="6493">SDQ48*1.01</f>
        <v>7.6187679943198236E+31</v>
      </c>
      <c r="SDT48" s="363"/>
      <c r="SDU48" s="369">
        <f t="shared" ref="SDU48" si="6494">SDS48*1.01</f>
        <v>7.6949556742630219E+31</v>
      </c>
      <c r="SDV48" s="363"/>
      <c r="SDW48" s="369">
        <f t="shared" ref="SDW48" si="6495">SDU48*1.01</f>
        <v>7.7719052310056521E+31</v>
      </c>
      <c r="SDX48" s="363"/>
      <c r="SDY48" s="369">
        <f t="shared" ref="SDY48" si="6496">SDW48*1.01</f>
        <v>7.8496242833157089E+31</v>
      </c>
      <c r="SDZ48" s="363"/>
      <c r="SEA48" s="369">
        <f t="shared" ref="SEA48" si="6497">SDY48*1.01</f>
        <v>7.9281205261488665E+31</v>
      </c>
      <c r="SEB48" s="363"/>
      <c r="SEC48" s="369">
        <f t="shared" ref="SEC48" si="6498">SEA48*1.01</f>
        <v>8.0074017314103553E+31</v>
      </c>
      <c r="SED48" s="363"/>
      <c r="SEE48" s="369">
        <f t="shared" ref="SEE48" si="6499">SEC48*1.01</f>
        <v>8.0874757487244587E+31</v>
      </c>
      <c r="SEF48" s="363"/>
      <c r="SEG48" s="369">
        <f t="shared" ref="SEG48" si="6500">SEE48*1.01</f>
        <v>8.1683505062117035E+31</v>
      </c>
      <c r="SEH48" s="363"/>
      <c r="SEI48" s="369">
        <f t="shared" ref="SEI48" si="6501">SEG48*1.01</f>
        <v>8.2500340112738207E+31</v>
      </c>
      <c r="SEJ48" s="363"/>
      <c r="SEK48" s="369">
        <f t="shared" ref="SEK48" si="6502">SEI48*1.01</f>
        <v>8.3325343513865586E+31</v>
      </c>
      <c r="SEL48" s="363"/>
      <c r="SEM48" s="369">
        <f t="shared" ref="SEM48" si="6503">SEK48*1.01</f>
        <v>8.4158596949004241E+31</v>
      </c>
      <c r="SEN48" s="363"/>
      <c r="SEO48" s="369">
        <f t="shared" ref="SEO48" si="6504">SEM48*1.01</f>
        <v>8.5000182918494293E+31</v>
      </c>
      <c r="SEP48" s="363"/>
      <c r="SEQ48" s="369">
        <f t="shared" ref="SEQ48" si="6505">SEO48*1.01</f>
        <v>8.5850184747679233E+31</v>
      </c>
      <c r="SER48" s="363"/>
      <c r="SES48" s="369">
        <f t="shared" ref="SES48" si="6506">SEQ48*1.01</f>
        <v>8.6708686595156035E+31</v>
      </c>
      <c r="SET48" s="363"/>
      <c r="SEU48" s="369">
        <f t="shared" ref="SEU48" si="6507">SES48*1.01</f>
        <v>8.7575773461107588E+31</v>
      </c>
      <c r="SEV48" s="363"/>
      <c r="SEW48" s="369">
        <f t="shared" ref="SEW48" si="6508">SEU48*1.01</f>
        <v>8.845153119571866E+31</v>
      </c>
      <c r="SEX48" s="363"/>
      <c r="SEY48" s="369">
        <f t="shared" ref="SEY48" si="6509">SEW48*1.01</f>
        <v>8.9336046507675854E+31</v>
      </c>
      <c r="SEZ48" s="363"/>
      <c r="SFA48" s="369">
        <f t="shared" ref="SFA48" si="6510">SEY48*1.01</f>
        <v>9.0229406972752617E+31</v>
      </c>
      <c r="SFB48" s="363"/>
      <c r="SFC48" s="369">
        <f t="shared" ref="SFC48" si="6511">SFA48*1.01</f>
        <v>9.1131701042480147E+31</v>
      </c>
      <c r="SFD48" s="363"/>
      <c r="SFE48" s="369">
        <f t="shared" ref="SFE48" si="6512">SFC48*1.01</f>
        <v>9.204301805290495E+31</v>
      </c>
      <c r="SFF48" s="363"/>
      <c r="SFG48" s="369">
        <f t="shared" ref="SFG48" si="6513">SFE48*1.01</f>
        <v>9.2963448233433999E+31</v>
      </c>
      <c r="SFH48" s="363"/>
      <c r="SFI48" s="369">
        <f t="shared" ref="SFI48" si="6514">SFG48*1.01</f>
        <v>9.3893082715768346E+31</v>
      </c>
      <c r="SFJ48" s="363"/>
      <c r="SFK48" s="369">
        <f t="shared" ref="SFK48" si="6515">SFI48*1.01</f>
        <v>9.4832013542926026E+31</v>
      </c>
      <c r="SFL48" s="363"/>
      <c r="SFM48" s="369">
        <f t="shared" ref="SFM48" si="6516">SFK48*1.01</f>
        <v>9.5780333678355294E+31</v>
      </c>
      <c r="SFN48" s="363"/>
      <c r="SFO48" s="369">
        <f t="shared" ref="SFO48" si="6517">SFM48*1.01</f>
        <v>9.6738137015138844E+31</v>
      </c>
      <c r="SFP48" s="363"/>
      <c r="SFQ48" s="369">
        <f t="shared" ref="SFQ48" si="6518">SFO48*1.01</f>
        <v>9.770551838529023E+31</v>
      </c>
      <c r="SFR48" s="363"/>
      <c r="SFS48" s="369">
        <f t="shared" ref="SFS48" si="6519">SFQ48*1.01</f>
        <v>9.8682573569143134E+31</v>
      </c>
      <c r="SFT48" s="363"/>
      <c r="SFU48" s="369">
        <f t="shared" ref="SFU48" si="6520">SFS48*1.01</f>
        <v>9.966939930483456E+31</v>
      </c>
      <c r="SFV48" s="363"/>
      <c r="SFW48" s="369">
        <f t="shared" ref="SFW48" si="6521">SFU48*1.01</f>
        <v>1.0066609329788291E+32</v>
      </c>
      <c r="SFX48" s="363"/>
      <c r="SFY48" s="369">
        <f t="shared" ref="SFY48" si="6522">SFW48*1.01</f>
        <v>1.0167275423086174E+32</v>
      </c>
      <c r="SFZ48" s="363"/>
      <c r="SGA48" s="369">
        <f t="shared" ref="SGA48" si="6523">SFY48*1.01</f>
        <v>1.0268948177317036E+32</v>
      </c>
      <c r="SGB48" s="363"/>
      <c r="SGC48" s="369">
        <f t="shared" ref="SGC48" si="6524">SGA48*1.01</f>
        <v>1.0371637659090207E+32</v>
      </c>
      <c r="SGD48" s="363"/>
      <c r="SGE48" s="369">
        <f t="shared" ref="SGE48" si="6525">SGC48*1.01</f>
        <v>1.047535403568111E+32</v>
      </c>
      <c r="SGF48" s="363"/>
      <c r="SGG48" s="369">
        <f t="shared" ref="SGG48" si="6526">SGE48*1.01</f>
        <v>1.0580107576037921E+32</v>
      </c>
      <c r="SGH48" s="363"/>
      <c r="SGI48" s="369">
        <f t="shared" ref="SGI48" si="6527">SGG48*1.01</f>
        <v>1.0685908651798301E+32</v>
      </c>
      <c r="SGJ48" s="363"/>
      <c r="SGK48" s="369">
        <f t="shared" ref="SGK48" si="6528">SGI48*1.01</f>
        <v>1.0792767738316283E+32</v>
      </c>
      <c r="SGL48" s="363"/>
      <c r="SGM48" s="369">
        <f t="shared" ref="SGM48" si="6529">SGK48*1.01</f>
        <v>1.0900695415699447E+32</v>
      </c>
      <c r="SGN48" s="363"/>
      <c r="SGO48" s="369">
        <f t="shared" ref="SGO48" si="6530">SGM48*1.01</f>
        <v>1.1009702369856441E+32</v>
      </c>
      <c r="SGP48" s="363"/>
      <c r="SGQ48" s="369">
        <f t="shared" ref="SGQ48" si="6531">SGO48*1.01</f>
        <v>1.1119799393555006E+32</v>
      </c>
      <c r="SGR48" s="363"/>
      <c r="SGS48" s="369">
        <f t="shared" ref="SGS48" si="6532">SGQ48*1.01</f>
        <v>1.1230997387490556E+32</v>
      </c>
      <c r="SGT48" s="363"/>
      <c r="SGU48" s="369">
        <f t="shared" ref="SGU48" si="6533">SGS48*1.01</f>
        <v>1.1343307361365461E+32</v>
      </c>
      <c r="SGV48" s="363"/>
      <c r="SGW48" s="369">
        <f t="shared" ref="SGW48" si="6534">SGU48*1.01</f>
        <v>1.1456740434979116E+32</v>
      </c>
      <c r="SGX48" s="363"/>
      <c r="SGY48" s="369">
        <f t="shared" ref="SGY48" si="6535">SGW48*1.01</f>
        <v>1.1571307839328907E+32</v>
      </c>
      <c r="SGZ48" s="363"/>
      <c r="SHA48" s="369">
        <f t="shared" ref="SHA48" si="6536">SGY48*1.01</f>
        <v>1.1687020917722197E+32</v>
      </c>
      <c r="SHB48" s="363"/>
      <c r="SHC48" s="369">
        <f t="shared" ref="SHC48" si="6537">SHA48*1.01</f>
        <v>1.1803891126899419E+32</v>
      </c>
      <c r="SHD48" s="363"/>
      <c r="SHE48" s="369">
        <f t="shared" ref="SHE48" si="6538">SHC48*1.01</f>
        <v>1.1921930038168414E+32</v>
      </c>
      <c r="SHF48" s="363"/>
      <c r="SHG48" s="369">
        <f t="shared" ref="SHG48" si="6539">SHE48*1.01</f>
        <v>1.2041149338550097E+32</v>
      </c>
      <c r="SHH48" s="363"/>
      <c r="SHI48" s="369">
        <f t="shared" ref="SHI48" si="6540">SHG48*1.01</f>
        <v>1.2161560831935599E+32</v>
      </c>
      <c r="SHJ48" s="363"/>
      <c r="SHK48" s="369">
        <f t="shared" ref="SHK48" si="6541">SHI48*1.01</f>
        <v>1.2283176440254955E+32</v>
      </c>
      <c r="SHL48" s="363"/>
      <c r="SHM48" s="369">
        <f t="shared" ref="SHM48" si="6542">SHK48*1.01</f>
        <v>1.2406008204657506E+32</v>
      </c>
      <c r="SHN48" s="363"/>
      <c r="SHO48" s="369">
        <f t="shared" ref="SHO48" si="6543">SHM48*1.01</f>
        <v>1.2530068286704081E+32</v>
      </c>
      <c r="SHP48" s="363"/>
      <c r="SHQ48" s="369">
        <f t="shared" ref="SHQ48" si="6544">SHO48*1.01</f>
        <v>1.2655368969571122E+32</v>
      </c>
      <c r="SHR48" s="363"/>
      <c r="SHS48" s="369">
        <f t="shared" ref="SHS48" si="6545">SHQ48*1.01</f>
        <v>1.2781922659266833E+32</v>
      </c>
      <c r="SHT48" s="363"/>
      <c r="SHU48" s="369">
        <f t="shared" ref="SHU48" si="6546">SHS48*1.01</f>
        <v>1.2909741885859501E+32</v>
      </c>
      <c r="SHV48" s="363"/>
      <c r="SHW48" s="369">
        <f t="shared" ref="SHW48" si="6547">SHU48*1.01</f>
        <v>1.3038839304718096E+32</v>
      </c>
      <c r="SHX48" s="363"/>
      <c r="SHY48" s="369">
        <f t="shared" ref="SHY48" si="6548">SHW48*1.01</f>
        <v>1.3169227697765278E+32</v>
      </c>
      <c r="SHZ48" s="363"/>
      <c r="SIA48" s="369">
        <f t="shared" ref="SIA48" si="6549">SHY48*1.01</f>
        <v>1.3300919974742931E+32</v>
      </c>
      <c r="SIB48" s="363"/>
      <c r="SIC48" s="369">
        <f t="shared" ref="SIC48" si="6550">SIA48*1.01</f>
        <v>1.343392917449036E+32</v>
      </c>
      <c r="SID48" s="363"/>
      <c r="SIE48" s="369">
        <f t="shared" ref="SIE48" si="6551">SIC48*1.01</f>
        <v>1.3568268466235264E+32</v>
      </c>
      <c r="SIF48" s="363"/>
      <c r="SIG48" s="369">
        <f t="shared" ref="SIG48" si="6552">SIE48*1.01</f>
        <v>1.3703951150897616E+32</v>
      </c>
      <c r="SIH48" s="363"/>
      <c r="SII48" s="369">
        <f t="shared" ref="SII48" si="6553">SIG48*1.01</f>
        <v>1.3840990662406592E+32</v>
      </c>
      <c r="SIJ48" s="363"/>
      <c r="SIK48" s="369">
        <f t="shared" ref="SIK48" si="6554">SII48*1.01</f>
        <v>1.3979400569030658E+32</v>
      </c>
      <c r="SIL48" s="363"/>
      <c r="SIM48" s="369">
        <f t="shared" ref="SIM48" si="6555">SIK48*1.01</f>
        <v>1.4119194574720965E+32</v>
      </c>
      <c r="SIN48" s="363"/>
      <c r="SIO48" s="369">
        <f t="shared" ref="SIO48" si="6556">SIM48*1.01</f>
        <v>1.4260386520468174E+32</v>
      </c>
      <c r="SIP48" s="363"/>
      <c r="SIQ48" s="369">
        <f t="shared" ref="SIQ48" si="6557">SIO48*1.01</f>
        <v>1.4402990385672856E+32</v>
      </c>
      <c r="SIR48" s="363"/>
      <c r="SIS48" s="369">
        <f t="shared" ref="SIS48" si="6558">SIQ48*1.01</f>
        <v>1.4547020289529585E+32</v>
      </c>
      <c r="SIT48" s="363"/>
      <c r="SIU48" s="369">
        <f t="shared" ref="SIU48" si="6559">SIS48*1.01</f>
        <v>1.469249049242488E+32</v>
      </c>
      <c r="SIV48" s="363"/>
      <c r="SIW48" s="369">
        <f t="shared" ref="SIW48" si="6560">SIU48*1.01</f>
        <v>1.483941539734913E+32</v>
      </c>
      <c r="SIX48" s="363"/>
      <c r="SIY48" s="369">
        <f t="shared" ref="SIY48" si="6561">SIW48*1.01</f>
        <v>1.498780955132262E+32</v>
      </c>
      <c r="SIZ48" s="363"/>
      <c r="SJA48" s="369">
        <f t="shared" ref="SJA48" si="6562">SIY48*1.01</f>
        <v>1.5137687646835847E+32</v>
      </c>
      <c r="SJB48" s="363"/>
      <c r="SJC48" s="369">
        <f t="shared" ref="SJC48" si="6563">SJA48*1.01</f>
        <v>1.5289064523304205E+32</v>
      </c>
      <c r="SJD48" s="363"/>
      <c r="SJE48" s="369">
        <f t="shared" ref="SJE48" si="6564">SJC48*1.01</f>
        <v>1.5441955168537248E+32</v>
      </c>
      <c r="SJF48" s="363"/>
      <c r="SJG48" s="369">
        <f t="shared" ref="SJG48" si="6565">SJE48*1.01</f>
        <v>1.5596374720222621E+32</v>
      </c>
      <c r="SJH48" s="363"/>
      <c r="SJI48" s="369">
        <f t="shared" ref="SJI48" si="6566">SJG48*1.01</f>
        <v>1.5752338467424848E+32</v>
      </c>
      <c r="SJJ48" s="363"/>
      <c r="SJK48" s="369">
        <f t="shared" ref="SJK48" si="6567">SJI48*1.01</f>
        <v>1.5909861852099097E+32</v>
      </c>
      <c r="SJL48" s="363"/>
      <c r="SJM48" s="369">
        <f t="shared" ref="SJM48" si="6568">SJK48*1.01</f>
        <v>1.6068960470620087E+32</v>
      </c>
      <c r="SJN48" s="363"/>
      <c r="SJO48" s="369">
        <f t="shared" ref="SJO48" si="6569">SJM48*1.01</f>
        <v>1.6229650075326289E+32</v>
      </c>
      <c r="SJP48" s="363"/>
      <c r="SJQ48" s="369">
        <f t="shared" ref="SJQ48" si="6570">SJO48*1.01</f>
        <v>1.6391946576079553E+32</v>
      </c>
      <c r="SJR48" s="363"/>
      <c r="SJS48" s="369">
        <f t="shared" ref="SJS48" si="6571">SJQ48*1.01</f>
        <v>1.655586604184035E+32</v>
      </c>
      <c r="SJT48" s="363"/>
      <c r="SJU48" s="369">
        <f t="shared" ref="SJU48" si="6572">SJS48*1.01</f>
        <v>1.6721424702258753E+32</v>
      </c>
      <c r="SJV48" s="363"/>
      <c r="SJW48" s="369">
        <f t="shared" ref="SJW48" si="6573">SJU48*1.01</f>
        <v>1.6888638949281341E+32</v>
      </c>
      <c r="SJX48" s="363"/>
      <c r="SJY48" s="369">
        <f t="shared" ref="SJY48" si="6574">SJW48*1.01</f>
        <v>1.7057525338774153E+32</v>
      </c>
      <c r="SJZ48" s="363"/>
      <c r="SKA48" s="369">
        <f t="shared" ref="SKA48" si="6575">SJY48*1.01</f>
        <v>1.7228100592161894E+32</v>
      </c>
      <c r="SKB48" s="363"/>
      <c r="SKC48" s="369">
        <f t="shared" ref="SKC48" si="6576">SKA48*1.01</f>
        <v>1.7400381598083512E+32</v>
      </c>
      <c r="SKD48" s="363"/>
      <c r="SKE48" s="369">
        <f t="shared" ref="SKE48" si="6577">SKC48*1.01</f>
        <v>1.7574385414064349E+32</v>
      </c>
      <c r="SKF48" s="363"/>
      <c r="SKG48" s="369">
        <f t="shared" ref="SKG48" si="6578">SKE48*1.01</f>
        <v>1.7750129268204993E+32</v>
      </c>
      <c r="SKH48" s="363"/>
      <c r="SKI48" s="369">
        <f t="shared" ref="SKI48" si="6579">SKG48*1.01</f>
        <v>1.7927630560887043E+32</v>
      </c>
      <c r="SKJ48" s="363"/>
      <c r="SKK48" s="369">
        <f t="shared" ref="SKK48" si="6580">SKI48*1.01</f>
        <v>1.8106906866495913E+32</v>
      </c>
      <c r="SKL48" s="363"/>
      <c r="SKM48" s="369">
        <f t="shared" ref="SKM48" si="6581">SKK48*1.01</f>
        <v>1.8287975935160873E+32</v>
      </c>
      <c r="SKN48" s="363"/>
      <c r="SKO48" s="369">
        <f t="shared" ref="SKO48" si="6582">SKM48*1.01</f>
        <v>1.8470855694512482E+32</v>
      </c>
      <c r="SKP48" s="363"/>
      <c r="SKQ48" s="369">
        <f t="shared" ref="SKQ48" si="6583">SKO48*1.01</f>
        <v>1.8655564251457606E+32</v>
      </c>
      <c r="SKR48" s="363"/>
      <c r="SKS48" s="369">
        <f t="shared" ref="SKS48" si="6584">SKQ48*1.01</f>
        <v>1.8842119893972184E+32</v>
      </c>
      <c r="SKT48" s="363"/>
      <c r="SKU48" s="369">
        <f t="shared" ref="SKU48" si="6585">SKS48*1.01</f>
        <v>1.9030541092911906E+32</v>
      </c>
      <c r="SKV48" s="363"/>
      <c r="SKW48" s="369">
        <f t="shared" ref="SKW48" si="6586">SKU48*1.01</f>
        <v>1.9220846503841025E+32</v>
      </c>
      <c r="SKX48" s="363"/>
      <c r="SKY48" s="369">
        <f t="shared" ref="SKY48" si="6587">SKW48*1.01</f>
        <v>1.9413054968879436E+32</v>
      </c>
      <c r="SKZ48" s="363"/>
      <c r="SLA48" s="369">
        <f t="shared" ref="SLA48" si="6588">SKY48*1.01</f>
        <v>1.9607185518568229E+32</v>
      </c>
      <c r="SLB48" s="363"/>
      <c r="SLC48" s="369">
        <f t="shared" ref="SLC48" si="6589">SLA48*1.01</f>
        <v>1.9803257373753914E+32</v>
      </c>
      <c r="SLD48" s="363"/>
      <c r="SLE48" s="369">
        <f t="shared" ref="SLE48" si="6590">SLC48*1.01</f>
        <v>2.0001289947491454E+32</v>
      </c>
      <c r="SLF48" s="363"/>
      <c r="SLG48" s="369">
        <f t="shared" ref="SLG48" si="6591">SLE48*1.01</f>
        <v>2.0201302846966369E+32</v>
      </c>
      <c r="SLH48" s="363"/>
      <c r="SLI48" s="369">
        <f t="shared" ref="SLI48" si="6592">SLG48*1.01</f>
        <v>2.0403315875436035E+32</v>
      </c>
      <c r="SLJ48" s="363"/>
      <c r="SLK48" s="369">
        <f t="shared" ref="SLK48" si="6593">SLI48*1.01</f>
        <v>2.0607349034190396E+32</v>
      </c>
      <c r="SLL48" s="363"/>
      <c r="SLM48" s="369">
        <f t="shared" ref="SLM48" si="6594">SLK48*1.01</f>
        <v>2.08134225245323E+32</v>
      </c>
      <c r="SLN48" s="363"/>
      <c r="SLO48" s="369">
        <f t="shared" ref="SLO48" si="6595">SLM48*1.01</f>
        <v>2.1021556749777623E+32</v>
      </c>
      <c r="SLP48" s="363"/>
      <c r="SLQ48" s="369">
        <f t="shared" ref="SLQ48" si="6596">SLO48*1.01</f>
        <v>2.1231772317275401E+32</v>
      </c>
      <c r="SLR48" s="363"/>
      <c r="SLS48" s="369">
        <f t="shared" ref="SLS48" si="6597">SLQ48*1.01</f>
        <v>2.1444090040448153E+32</v>
      </c>
      <c r="SLT48" s="363"/>
      <c r="SLU48" s="369">
        <f t="shared" ref="SLU48" si="6598">SLS48*1.01</f>
        <v>2.1658530940852633E+32</v>
      </c>
      <c r="SLV48" s="363"/>
      <c r="SLW48" s="369">
        <f t="shared" ref="SLW48" si="6599">SLU48*1.01</f>
        <v>2.1875116250261158E+32</v>
      </c>
      <c r="SLX48" s="363"/>
      <c r="SLY48" s="369">
        <f t="shared" ref="SLY48" si="6600">SLW48*1.01</f>
        <v>2.2093867412763771E+32</v>
      </c>
      <c r="SLZ48" s="363"/>
      <c r="SMA48" s="369">
        <f t="shared" ref="SMA48" si="6601">SLY48*1.01</f>
        <v>2.2314806086891407E+32</v>
      </c>
      <c r="SMB48" s="363"/>
      <c r="SMC48" s="369">
        <f t="shared" ref="SMC48" si="6602">SMA48*1.01</f>
        <v>2.2537954147760321E+32</v>
      </c>
      <c r="SMD48" s="363"/>
      <c r="SME48" s="369">
        <f t="shared" ref="SME48" si="6603">SMC48*1.01</f>
        <v>2.2763333689237925E+32</v>
      </c>
      <c r="SMF48" s="363"/>
      <c r="SMG48" s="369">
        <f t="shared" ref="SMG48" si="6604">SME48*1.01</f>
        <v>2.2990967026130305E+32</v>
      </c>
      <c r="SMH48" s="363"/>
      <c r="SMI48" s="369">
        <f t="shared" ref="SMI48" si="6605">SMG48*1.01</f>
        <v>2.3220876696391608E+32</v>
      </c>
      <c r="SMJ48" s="363"/>
      <c r="SMK48" s="369">
        <f t="shared" ref="SMK48" si="6606">SMI48*1.01</f>
        <v>2.3453085463355523E+32</v>
      </c>
      <c r="SML48" s="363"/>
      <c r="SMM48" s="369">
        <f t="shared" ref="SMM48" si="6607">SMK48*1.01</f>
        <v>2.3687616317989078E+32</v>
      </c>
      <c r="SMN48" s="363"/>
      <c r="SMO48" s="369">
        <f t="shared" ref="SMO48" si="6608">SMM48*1.01</f>
        <v>2.3924492481168968E+32</v>
      </c>
      <c r="SMP48" s="363"/>
      <c r="SMQ48" s="369">
        <f t="shared" ref="SMQ48" si="6609">SMO48*1.01</f>
        <v>2.4163737405980658E+32</v>
      </c>
      <c r="SMR48" s="363"/>
      <c r="SMS48" s="369">
        <f t="shared" ref="SMS48" si="6610">SMQ48*1.01</f>
        <v>2.4405374780040465E+32</v>
      </c>
      <c r="SMT48" s="363"/>
      <c r="SMU48" s="369">
        <f t="shared" ref="SMU48" si="6611">SMS48*1.01</f>
        <v>2.4649428527840871E+32</v>
      </c>
      <c r="SMV48" s="363"/>
      <c r="SMW48" s="369">
        <f t="shared" ref="SMW48" si="6612">SMU48*1.01</f>
        <v>2.4895922813119281E+32</v>
      </c>
      <c r="SMX48" s="363"/>
      <c r="SMY48" s="369">
        <f t="shared" ref="SMY48" si="6613">SMW48*1.01</f>
        <v>2.5144882041250473E+32</v>
      </c>
      <c r="SMZ48" s="363"/>
      <c r="SNA48" s="369">
        <f t="shared" ref="SNA48" si="6614">SMY48*1.01</f>
        <v>2.5396330861662978E+32</v>
      </c>
      <c r="SNB48" s="363"/>
      <c r="SNC48" s="369">
        <f t="shared" ref="SNC48" si="6615">SNA48*1.01</f>
        <v>2.5650294170279609E+32</v>
      </c>
      <c r="SND48" s="363"/>
      <c r="SNE48" s="369">
        <f t="shared" ref="SNE48" si="6616">SNC48*1.01</f>
        <v>2.5906797111982405E+32</v>
      </c>
      <c r="SNF48" s="363"/>
      <c r="SNG48" s="369">
        <f t="shared" ref="SNG48" si="6617">SNE48*1.01</f>
        <v>2.6165865083102231E+32</v>
      </c>
      <c r="SNH48" s="363"/>
      <c r="SNI48" s="369">
        <f t="shared" ref="SNI48" si="6618">SNG48*1.01</f>
        <v>2.6427523733933254E+32</v>
      </c>
      <c r="SNJ48" s="363"/>
      <c r="SNK48" s="369">
        <f t="shared" ref="SNK48" si="6619">SNI48*1.01</f>
        <v>2.6691798971272586E+32</v>
      </c>
      <c r="SNL48" s="363"/>
      <c r="SNM48" s="369">
        <f t="shared" ref="SNM48" si="6620">SNK48*1.01</f>
        <v>2.6958716960985311E+32</v>
      </c>
      <c r="SNN48" s="363"/>
      <c r="SNO48" s="369">
        <f t="shared" ref="SNO48" si="6621">SNM48*1.01</f>
        <v>2.7228304130595166E+32</v>
      </c>
      <c r="SNP48" s="363"/>
      <c r="SNQ48" s="369">
        <f t="shared" ref="SNQ48" si="6622">SNO48*1.01</f>
        <v>2.7500587171901119E+32</v>
      </c>
      <c r="SNR48" s="363"/>
      <c r="SNS48" s="369">
        <f t="shared" ref="SNS48" si="6623">SNQ48*1.01</f>
        <v>2.7775593043620132E+32</v>
      </c>
      <c r="SNT48" s="363"/>
      <c r="SNU48" s="369">
        <f t="shared" ref="SNU48" si="6624">SNS48*1.01</f>
        <v>2.8053348974056335E+32</v>
      </c>
      <c r="SNV48" s="363"/>
      <c r="SNW48" s="369">
        <f t="shared" ref="SNW48" si="6625">SNU48*1.01</f>
        <v>2.8333882463796899E+32</v>
      </c>
      <c r="SNX48" s="363"/>
      <c r="SNY48" s="369">
        <f t="shared" ref="SNY48" si="6626">SNW48*1.01</f>
        <v>2.8617221288434869E+32</v>
      </c>
      <c r="SNZ48" s="363"/>
      <c r="SOA48" s="369">
        <f t="shared" ref="SOA48" si="6627">SNY48*1.01</f>
        <v>2.8903393501319218E+32</v>
      </c>
      <c r="SOB48" s="363"/>
      <c r="SOC48" s="369">
        <f t="shared" ref="SOC48" si="6628">SOA48*1.01</f>
        <v>2.9192427436332409E+32</v>
      </c>
      <c r="SOD48" s="363"/>
      <c r="SOE48" s="369">
        <f t="shared" ref="SOE48" si="6629">SOC48*1.01</f>
        <v>2.9484351710695736E+32</v>
      </c>
      <c r="SOF48" s="363"/>
      <c r="SOG48" s="369">
        <f t="shared" ref="SOG48" si="6630">SOE48*1.01</f>
        <v>2.9779195227802692E+32</v>
      </c>
      <c r="SOH48" s="363"/>
      <c r="SOI48" s="369">
        <f t="shared" ref="SOI48" si="6631">SOG48*1.01</f>
        <v>3.0076987180080718E+32</v>
      </c>
      <c r="SOJ48" s="363"/>
      <c r="SOK48" s="369">
        <f t="shared" ref="SOK48" si="6632">SOI48*1.01</f>
        <v>3.0377757051881524E+32</v>
      </c>
      <c r="SOL48" s="363"/>
      <c r="SOM48" s="369">
        <f t="shared" ref="SOM48" si="6633">SOK48*1.01</f>
        <v>3.0681534622400339E+32</v>
      </c>
      <c r="SON48" s="363"/>
      <c r="SOO48" s="369">
        <f t="shared" ref="SOO48" si="6634">SOM48*1.01</f>
        <v>3.0988349968624342E+32</v>
      </c>
      <c r="SOP48" s="363"/>
      <c r="SOQ48" s="369">
        <f t="shared" ref="SOQ48" si="6635">SOO48*1.01</f>
        <v>3.1298233468310588E+32</v>
      </c>
      <c r="SOR48" s="363"/>
      <c r="SOS48" s="369">
        <f t="shared" ref="SOS48" si="6636">SOQ48*1.01</f>
        <v>3.1611215802993693E+32</v>
      </c>
      <c r="SOT48" s="363"/>
      <c r="SOU48" s="369">
        <f t="shared" ref="SOU48" si="6637">SOS48*1.01</f>
        <v>3.1927327961023631E+32</v>
      </c>
      <c r="SOV48" s="363"/>
      <c r="SOW48" s="369">
        <f t="shared" ref="SOW48" si="6638">SOU48*1.01</f>
        <v>3.224660124063387E+32</v>
      </c>
      <c r="SOX48" s="363"/>
      <c r="SOY48" s="369">
        <f t="shared" ref="SOY48" si="6639">SOW48*1.01</f>
        <v>3.256906725304021E+32</v>
      </c>
      <c r="SOZ48" s="363"/>
      <c r="SPA48" s="369">
        <f t="shared" ref="SPA48" si="6640">SOY48*1.01</f>
        <v>3.2894757925570611E+32</v>
      </c>
      <c r="SPB48" s="363"/>
      <c r="SPC48" s="369">
        <f t="shared" ref="SPC48" si="6641">SPA48*1.01</f>
        <v>3.3223705504826316E+32</v>
      </c>
      <c r="SPD48" s="363"/>
      <c r="SPE48" s="369">
        <f t="shared" ref="SPE48" si="6642">SPC48*1.01</f>
        <v>3.3555942559874582E+32</v>
      </c>
      <c r="SPF48" s="363"/>
      <c r="SPG48" s="369">
        <f t="shared" ref="SPG48" si="6643">SPE48*1.01</f>
        <v>3.3891501985473328E+32</v>
      </c>
      <c r="SPH48" s="363"/>
      <c r="SPI48" s="369">
        <f t="shared" ref="SPI48" si="6644">SPG48*1.01</f>
        <v>3.423041700532806E+32</v>
      </c>
      <c r="SPJ48" s="363"/>
      <c r="SPK48" s="369">
        <f t="shared" ref="SPK48" si="6645">SPI48*1.01</f>
        <v>3.4572721175381343E+32</v>
      </c>
      <c r="SPL48" s="363"/>
      <c r="SPM48" s="369">
        <f t="shared" ref="SPM48" si="6646">SPK48*1.01</f>
        <v>3.491844838713516E+32</v>
      </c>
      <c r="SPN48" s="363"/>
      <c r="SPO48" s="369">
        <f t="shared" ref="SPO48" si="6647">SPM48*1.01</f>
        <v>3.5267632871006509E+32</v>
      </c>
      <c r="SPP48" s="363"/>
      <c r="SPQ48" s="369">
        <f t="shared" ref="SPQ48" si="6648">SPO48*1.01</f>
        <v>3.5620309199716574E+32</v>
      </c>
      <c r="SPR48" s="363"/>
      <c r="SPS48" s="369">
        <f t="shared" ref="SPS48" si="6649">SPQ48*1.01</f>
        <v>3.5976512291713741E+32</v>
      </c>
      <c r="SPT48" s="363"/>
      <c r="SPU48" s="369">
        <f t="shared" ref="SPU48" si="6650">SPS48*1.01</f>
        <v>3.6336277414630877E+32</v>
      </c>
      <c r="SPV48" s="363"/>
      <c r="SPW48" s="369">
        <f t="shared" ref="SPW48" si="6651">SPU48*1.01</f>
        <v>3.6699640188777187E+32</v>
      </c>
      <c r="SPX48" s="363"/>
      <c r="SPY48" s="369">
        <f t="shared" ref="SPY48" si="6652">SPW48*1.01</f>
        <v>3.706663659066496E+32</v>
      </c>
      <c r="SPZ48" s="363"/>
      <c r="SQA48" s="369">
        <f t="shared" ref="SQA48" si="6653">SPY48*1.01</f>
        <v>3.743730295657161E+32</v>
      </c>
      <c r="SQB48" s="363"/>
      <c r="SQC48" s="369">
        <f t="shared" ref="SQC48" si="6654">SQA48*1.01</f>
        <v>3.7811675986137329E+32</v>
      </c>
      <c r="SQD48" s="363"/>
      <c r="SQE48" s="369">
        <f t="shared" ref="SQE48" si="6655">SQC48*1.01</f>
        <v>3.8189792745998704E+32</v>
      </c>
      <c r="SQF48" s="363"/>
      <c r="SQG48" s="369">
        <f t="shared" ref="SQG48" si="6656">SQE48*1.01</f>
        <v>3.857169067345869E+32</v>
      </c>
      <c r="SQH48" s="363"/>
      <c r="SQI48" s="369">
        <f t="shared" ref="SQI48" si="6657">SQG48*1.01</f>
        <v>3.895740758019328E+32</v>
      </c>
      <c r="SQJ48" s="363"/>
      <c r="SQK48" s="369">
        <f t="shared" ref="SQK48" si="6658">SQI48*1.01</f>
        <v>3.9346981655995217E+32</v>
      </c>
      <c r="SQL48" s="363"/>
      <c r="SQM48" s="369">
        <f t="shared" ref="SQM48" si="6659">SQK48*1.01</f>
        <v>3.9740451472555169E+32</v>
      </c>
      <c r="SQN48" s="363"/>
      <c r="SQO48" s="369">
        <f t="shared" ref="SQO48" si="6660">SQM48*1.01</f>
        <v>4.0137855987280722E+32</v>
      </c>
      <c r="SQP48" s="363"/>
      <c r="SQQ48" s="369">
        <f t="shared" ref="SQQ48" si="6661">SQO48*1.01</f>
        <v>4.0539234547153532E+32</v>
      </c>
      <c r="SQR48" s="363"/>
      <c r="SQS48" s="369">
        <f t="shared" ref="SQS48" si="6662">SQQ48*1.01</f>
        <v>4.0944626892625068E+32</v>
      </c>
      <c r="SQT48" s="363"/>
      <c r="SQU48" s="369">
        <f t="shared" ref="SQU48" si="6663">SQS48*1.01</f>
        <v>4.1354073161551316E+32</v>
      </c>
      <c r="SQV48" s="363"/>
      <c r="SQW48" s="369">
        <f t="shared" ref="SQW48" si="6664">SQU48*1.01</f>
        <v>4.1767613893166826E+32</v>
      </c>
      <c r="SQX48" s="363"/>
      <c r="SQY48" s="369">
        <f t="shared" ref="SQY48" si="6665">SQW48*1.01</f>
        <v>4.2185290032098493E+32</v>
      </c>
      <c r="SQZ48" s="363"/>
      <c r="SRA48" s="369">
        <f t="shared" ref="SRA48" si="6666">SQY48*1.01</f>
        <v>4.2607142932419476E+32</v>
      </c>
      <c r="SRB48" s="363"/>
      <c r="SRC48" s="369">
        <f t="shared" ref="SRC48" si="6667">SRA48*1.01</f>
        <v>4.3033214361743671E+32</v>
      </c>
      <c r="SRD48" s="363"/>
      <c r="SRE48" s="369">
        <f t="shared" ref="SRE48" si="6668">SRC48*1.01</f>
        <v>4.3463546505361106E+32</v>
      </c>
      <c r="SRF48" s="363"/>
      <c r="SRG48" s="369">
        <f t="shared" ref="SRG48" si="6669">SRE48*1.01</f>
        <v>4.389818197041472E+32</v>
      </c>
      <c r="SRH48" s="363"/>
      <c r="SRI48" s="369">
        <f t="shared" ref="SRI48" si="6670">SRG48*1.01</f>
        <v>4.4337163790118865E+32</v>
      </c>
      <c r="SRJ48" s="363"/>
      <c r="SRK48" s="369">
        <f t="shared" ref="SRK48" si="6671">SRI48*1.01</f>
        <v>4.4780535428020051E+32</v>
      </c>
      <c r="SRL48" s="363"/>
      <c r="SRM48" s="369">
        <f t="shared" ref="SRM48" si="6672">SRK48*1.01</f>
        <v>4.5228340782300252E+32</v>
      </c>
      <c r="SRN48" s="363"/>
      <c r="SRO48" s="369">
        <f t="shared" ref="SRO48" si="6673">SRM48*1.01</f>
        <v>4.5680624190123251E+32</v>
      </c>
      <c r="SRP48" s="363"/>
      <c r="SRQ48" s="369">
        <f t="shared" ref="SRQ48" si="6674">SRO48*1.01</f>
        <v>4.6137430432024486E+32</v>
      </c>
      <c r="SRR48" s="363"/>
      <c r="SRS48" s="369">
        <f t="shared" ref="SRS48" si="6675">SRQ48*1.01</f>
        <v>4.6598804736344733E+32</v>
      </c>
      <c r="SRT48" s="363"/>
      <c r="SRU48" s="369">
        <f t="shared" ref="SRU48" si="6676">SRS48*1.01</f>
        <v>4.7064792783708179E+32</v>
      </c>
      <c r="SRV48" s="363"/>
      <c r="SRW48" s="369">
        <f t="shared" ref="SRW48" si="6677">SRU48*1.01</f>
        <v>4.7535440711545262E+32</v>
      </c>
      <c r="SRX48" s="363"/>
      <c r="SRY48" s="369">
        <f t="shared" ref="SRY48" si="6678">SRW48*1.01</f>
        <v>4.8010795118660715E+32</v>
      </c>
      <c r="SRZ48" s="363"/>
      <c r="SSA48" s="369">
        <f t="shared" ref="SSA48" si="6679">SRY48*1.01</f>
        <v>4.8490903069847324E+32</v>
      </c>
      <c r="SSB48" s="363"/>
      <c r="SSC48" s="369">
        <f t="shared" ref="SSC48" si="6680">SSA48*1.01</f>
        <v>4.8975812100545797E+32</v>
      </c>
      <c r="SSD48" s="363"/>
      <c r="SSE48" s="369">
        <f t="shared" ref="SSE48" si="6681">SSC48*1.01</f>
        <v>4.9465570221551258E+32</v>
      </c>
      <c r="SSF48" s="363"/>
      <c r="SSG48" s="369">
        <f t="shared" ref="SSG48" si="6682">SSE48*1.01</f>
        <v>4.9960225923766767E+32</v>
      </c>
      <c r="SSH48" s="363"/>
      <c r="SSI48" s="369">
        <f t="shared" ref="SSI48" si="6683">SSG48*1.01</f>
        <v>5.0459828183004438E+32</v>
      </c>
      <c r="SSJ48" s="363"/>
      <c r="SSK48" s="369">
        <f t="shared" ref="SSK48" si="6684">SSI48*1.01</f>
        <v>5.0964426464834481E+32</v>
      </c>
      <c r="SSL48" s="363"/>
      <c r="SSM48" s="369">
        <f t="shared" ref="SSM48" si="6685">SSK48*1.01</f>
        <v>5.1474070729482829E+32</v>
      </c>
      <c r="SSN48" s="363"/>
      <c r="SSO48" s="369">
        <f t="shared" ref="SSO48" si="6686">SSM48*1.01</f>
        <v>5.198881143677766E+32</v>
      </c>
      <c r="SSP48" s="363"/>
      <c r="SSQ48" s="369">
        <f t="shared" ref="SSQ48" si="6687">SSO48*1.01</f>
        <v>5.2508699551145438E+32</v>
      </c>
      <c r="SSR48" s="363"/>
      <c r="SSS48" s="369">
        <f t="shared" ref="SSS48" si="6688">SSQ48*1.01</f>
        <v>5.3033786546656894E+32</v>
      </c>
      <c r="SST48" s="363"/>
      <c r="SSU48" s="369">
        <f t="shared" ref="SSU48" si="6689">SSS48*1.01</f>
        <v>5.3564124412123463E+32</v>
      </c>
      <c r="SSV48" s="363"/>
      <c r="SSW48" s="369">
        <f t="shared" ref="SSW48" si="6690">SSU48*1.01</f>
        <v>5.4099765656244695E+32</v>
      </c>
      <c r="SSX48" s="363"/>
      <c r="SSY48" s="369">
        <f t="shared" ref="SSY48" si="6691">SSW48*1.01</f>
        <v>5.464076331280714E+32</v>
      </c>
      <c r="SSZ48" s="363"/>
      <c r="STA48" s="369">
        <f t="shared" ref="STA48" si="6692">SSY48*1.01</f>
        <v>5.5187170945935212E+32</v>
      </c>
      <c r="STB48" s="363"/>
      <c r="STC48" s="369">
        <f t="shared" ref="STC48" si="6693">STA48*1.01</f>
        <v>5.5739042655394562E+32</v>
      </c>
      <c r="STD48" s="363"/>
      <c r="STE48" s="369">
        <f t="shared" ref="STE48" si="6694">STC48*1.01</f>
        <v>5.6296433081948512E+32</v>
      </c>
      <c r="STF48" s="363"/>
      <c r="STG48" s="369">
        <f t="shared" ref="STG48" si="6695">STE48*1.01</f>
        <v>5.6859397412767999E+32</v>
      </c>
      <c r="STH48" s="363"/>
      <c r="STI48" s="369">
        <f t="shared" ref="STI48" si="6696">STG48*1.01</f>
        <v>5.742799138689568E+32</v>
      </c>
      <c r="STJ48" s="363"/>
      <c r="STK48" s="369">
        <f t="shared" ref="STK48" si="6697">STI48*1.01</f>
        <v>5.8002271300764641E+32</v>
      </c>
      <c r="STL48" s="363"/>
      <c r="STM48" s="369">
        <f t="shared" ref="STM48" si="6698">STK48*1.01</f>
        <v>5.8582294013772288E+32</v>
      </c>
      <c r="STN48" s="363"/>
      <c r="STO48" s="369">
        <f t="shared" ref="STO48" si="6699">STM48*1.01</f>
        <v>5.9168116953910011E+32</v>
      </c>
      <c r="STP48" s="363"/>
      <c r="STQ48" s="369">
        <f t="shared" ref="STQ48" si="6700">STO48*1.01</f>
        <v>5.9759798123449109E+32</v>
      </c>
      <c r="STR48" s="363"/>
      <c r="STS48" s="369">
        <f t="shared" ref="STS48" si="6701">STQ48*1.01</f>
        <v>6.0357396104683604E+32</v>
      </c>
      <c r="STT48" s="363"/>
      <c r="STU48" s="369">
        <f t="shared" ref="STU48" si="6702">STS48*1.01</f>
        <v>6.0960970065730443E+32</v>
      </c>
      <c r="STV48" s="363"/>
      <c r="STW48" s="369">
        <f t="shared" ref="STW48" si="6703">STU48*1.01</f>
        <v>6.157057976638775E+32</v>
      </c>
      <c r="STX48" s="363"/>
      <c r="STY48" s="369">
        <f t="shared" ref="STY48" si="6704">STW48*1.01</f>
        <v>6.2186285564051625E+32</v>
      </c>
      <c r="STZ48" s="363"/>
      <c r="SUA48" s="369">
        <f t="shared" ref="SUA48" si="6705">STY48*1.01</f>
        <v>6.2808148419692139E+32</v>
      </c>
      <c r="SUB48" s="363"/>
      <c r="SUC48" s="369">
        <f t="shared" ref="SUC48" si="6706">SUA48*1.01</f>
        <v>6.3436229903889064E+32</v>
      </c>
      <c r="SUD48" s="363"/>
      <c r="SUE48" s="369">
        <f t="shared" ref="SUE48" si="6707">SUC48*1.01</f>
        <v>6.4070592202927957E+32</v>
      </c>
      <c r="SUF48" s="363"/>
      <c r="SUG48" s="369">
        <f t="shared" ref="SUG48" si="6708">SUE48*1.01</f>
        <v>6.471129812495724E+32</v>
      </c>
      <c r="SUH48" s="363"/>
      <c r="SUI48" s="369">
        <f t="shared" ref="SUI48" si="6709">SUG48*1.01</f>
        <v>6.5358411106206806E+32</v>
      </c>
      <c r="SUJ48" s="363"/>
      <c r="SUK48" s="369">
        <f t="shared" ref="SUK48" si="6710">SUI48*1.01</f>
        <v>6.6011995217268873E+32</v>
      </c>
      <c r="SUL48" s="363"/>
      <c r="SUM48" s="369">
        <f t="shared" ref="SUM48" si="6711">SUK48*1.01</f>
        <v>6.6672115169441562E+32</v>
      </c>
      <c r="SUN48" s="363"/>
      <c r="SUO48" s="369">
        <f t="shared" ref="SUO48" si="6712">SUM48*1.01</f>
        <v>6.7338836321135979E+32</v>
      </c>
      <c r="SUP48" s="363"/>
      <c r="SUQ48" s="369">
        <f t="shared" ref="SUQ48" si="6713">SUO48*1.01</f>
        <v>6.8012224684347343E+32</v>
      </c>
      <c r="SUR48" s="363"/>
      <c r="SUS48" s="369">
        <f t="shared" ref="SUS48" si="6714">SUQ48*1.01</f>
        <v>6.8692346931190822E+32</v>
      </c>
      <c r="SUT48" s="363"/>
      <c r="SUU48" s="369">
        <f t="shared" ref="SUU48" si="6715">SUS48*1.01</f>
        <v>6.9379270400502729E+32</v>
      </c>
      <c r="SUV48" s="363"/>
      <c r="SUW48" s="369">
        <f t="shared" ref="SUW48" si="6716">SUU48*1.01</f>
        <v>7.0073063104507757E+32</v>
      </c>
      <c r="SUX48" s="363"/>
      <c r="SUY48" s="369">
        <f t="shared" ref="SUY48" si="6717">SUW48*1.01</f>
        <v>7.0773793735552841E+32</v>
      </c>
      <c r="SUZ48" s="363"/>
      <c r="SVA48" s="369">
        <f t="shared" ref="SVA48" si="6718">SUY48*1.01</f>
        <v>7.1481531672908377E+32</v>
      </c>
      <c r="SVB48" s="363"/>
      <c r="SVC48" s="369">
        <f t="shared" ref="SVC48" si="6719">SVA48*1.01</f>
        <v>7.2196346989637467E+32</v>
      </c>
      <c r="SVD48" s="363"/>
      <c r="SVE48" s="369">
        <f t="shared" ref="SVE48" si="6720">SVC48*1.01</f>
        <v>7.2918310459533847E+32</v>
      </c>
      <c r="SVF48" s="363"/>
      <c r="SVG48" s="369">
        <f t="shared" ref="SVG48" si="6721">SVE48*1.01</f>
        <v>7.364749356412918E+32</v>
      </c>
      <c r="SVH48" s="363"/>
      <c r="SVI48" s="369">
        <f t="shared" ref="SVI48" si="6722">SVG48*1.01</f>
        <v>7.4383968499770467E+32</v>
      </c>
      <c r="SVJ48" s="363"/>
      <c r="SVK48" s="369">
        <f t="shared" ref="SVK48" si="6723">SVI48*1.01</f>
        <v>7.512780818476818E+32</v>
      </c>
      <c r="SVL48" s="363"/>
      <c r="SVM48" s="369">
        <f t="shared" ref="SVM48" si="6724">SVK48*1.01</f>
        <v>7.5879086266615862E+32</v>
      </c>
      <c r="SVN48" s="363"/>
      <c r="SVO48" s="369">
        <f t="shared" ref="SVO48" si="6725">SVM48*1.01</f>
        <v>7.6637877129282019E+32</v>
      </c>
      <c r="SVP48" s="363"/>
      <c r="SVQ48" s="369">
        <f t="shared" ref="SVQ48" si="6726">SVO48*1.01</f>
        <v>7.7404255900574844E+32</v>
      </c>
      <c r="SVR48" s="363"/>
      <c r="SVS48" s="369">
        <f t="shared" ref="SVS48" si="6727">SVQ48*1.01</f>
        <v>7.8178298459580587E+32</v>
      </c>
      <c r="SVT48" s="363"/>
      <c r="SVU48" s="369">
        <f t="shared" ref="SVU48" si="6728">SVS48*1.01</f>
        <v>7.8960081444176388E+32</v>
      </c>
      <c r="SVV48" s="363"/>
      <c r="SVW48" s="369">
        <f t="shared" ref="SVW48" si="6729">SVU48*1.01</f>
        <v>7.9749682258618146E+32</v>
      </c>
      <c r="SVX48" s="363"/>
      <c r="SVY48" s="369">
        <f t="shared" ref="SVY48" si="6730">SVW48*1.01</f>
        <v>8.0547179081204322E+32</v>
      </c>
      <c r="SVZ48" s="363"/>
      <c r="SWA48" s="369">
        <f t="shared" ref="SWA48" si="6731">SVY48*1.01</f>
        <v>8.1352650872016362E+32</v>
      </c>
      <c r="SWB48" s="363"/>
      <c r="SWC48" s="369">
        <f t="shared" ref="SWC48" si="6732">SWA48*1.01</f>
        <v>8.2166177380736529E+32</v>
      </c>
      <c r="SWD48" s="363"/>
      <c r="SWE48" s="369">
        <f t="shared" ref="SWE48" si="6733">SWC48*1.01</f>
        <v>8.2987839154543891E+32</v>
      </c>
      <c r="SWF48" s="363"/>
      <c r="SWG48" s="369">
        <f t="shared" ref="SWG48" si="6734">SWE48*1.01</f>
        <v>8.3817717546089332E+32</v>
      </c>
      <c r="SWH48" s="363"/>
      <c r="SWI48" s="369">
        <f t="shared" ref="SWI48" si="6735">SWG48*1.01</f>
        <v>8.4655894721550229E+32</v>
      </c>
      <c r="SWJ48" s="363"/>
      <c r="SWK48" s="369">
        <f t="shared" ref="SWK48" si="6736">SWI48*1.01</f>
        <v>8.5502453668765736E+32</v>
      </c>
      <c r="SWL48" s="363"/>
      <c r="SWM48" s="369">
        <f t="shared" ref="SWM48" si="6737">SWK48*1.01</f>
        <v>8.6357478205453395E+32</v>
      </c>
      <c r="SWN48" s="363"/>
      <c r="SWO48" s="369">
        <f t="shared" ref="SWO48" si="6738">SWM48*1.01</f>
        <v>8.7221052987507926E+32</v>
      </c>
      <c r="SWP48" s="363"/>
      <c r="SWQ48" s="369">
        <f t="shared" ref="SWQ48" si="6739">SWO48*1.01</f>
        <v>8.8093263517383008E+32</v>
      </c>
      <c r="SWR48" s="363"/>
      <c r="SWS48" s="369">
        <f t="shared" ref="SWS48" si="6740">SWQ48*1.01</f>
        <v>8.8974196152556836E+32</v>
      </c>
      <c r="SWT48" s="363"/>
      <c r="SWU48" s="369">
        <f t="shared" ref="SWU48" si="6741">SWS48*1.01</f>
        <v>8.98639381140824E+32</v>
      </c>
      <c r="SWV48" s="363"/>
      <c r="SWW48" s="369">
        <f t="shared" ref="SWW48" si="6742">SWU48*1.01</f>
        <v>9.076257749522322E+32</v>
      </c>
      <c r="SWX48" s="363"/>
      <c r="SWY48" s="369">
        <f t="shared" ref="SWY48" si="6743">SWW48*1.01</f>
        <v>9.167020327017545E+32</v>
      </c>
      <c r="SWZ48" s="363"/>
      <c r="SXA48" s="369">
        <f t="shared" ref="SXA48" si="6744">SWY48*1.01</f>
        <v>9.2586905302877209E+32</v>
      </c>
      <c r="SXB48" s="363"/>
      <c r="SXC48" s="369">
        <f t="shared" ref="SXC48" si="6745">SXA48*1.01</f>
        <v>9.351277435590598E+32</v>
      </c>
      <c r="SXD48" s="363"/>
      <c r="SXE48" s="369">
        <f t="shared" ref="SXE48" si="6746">SXC48*1.01</f>
        <v>9.4447902099465043E+32</v>
      </c>
      <c r="SXF48" s="363"/>
      <c r="SXG48" s="369">
        <f t="shared" ref="SXG48" si="6747">SXE48*1.01</f>
        <v>9.5392381120459701E+32</v>
      </c>
      <c r="SXH48" s="363"/>
      <c r="SXI48" s="369">
        <f t="shared" ref="SXI48" si="6748">SXG48*1.01</f>
        <v>9.6346304931664294E+32</v>
      </c>
      <c r="SXJ48" s="363"/>
      <c r="SXK48" s="369">
        <f t="shared" ref="SXK48" si="6749">SXI48*1.01</f>
        <v>9.7309767980980933E+32</v>
      </c>
      <c r="SXL48" s="363"/>
      <c r="SXM48" s="369">
        <f t="shared" ref="SXM48" si="6750">SXK48*1.01</f>
        <v>9.8282865660790749E+32</v>
      </c>
      <c r="SXN48" s="363"/>
      <c r="SXO48" s="369">
        <f t="shared" ref="SXO48" si="6751">SXM48*1.01</f>
        <v>9.9265694317398651E+32</v>
      </c>
      <c r="SXP48" s="363"/>
      <c r="SXQ48" s="369">
        <f t="shared" ref="SXQ48" si="6752">SXO48*1.01</f>
        <v>1.0025835126057264E+33</v>
      </c>
      <c r="SXR48" s="363"/>
      <c r="SXS48" s="369">
        <f t="shared" ref="SXS48" si="6753">SXQ48*1.01</f>
        <v>1.0126093477317837E+33</v>
      </c>
      <c r="SXT48" s="363"/>
      <c r="SXU48" s="369">
        <f t="shared" ref="SXU48" si="6754">SXS48*1.01</f>
        <v>1.0227354412091016E+33</v>
      </c>
      <c r="SXV48" s="363"/>
      <c r="SXW48" s="369">
        <f t="shared" ref="SXW48" si="6755">SXU48*1.01</f>
        <v>1.0329627956211927E+33</v>
      </c>
      <c r="SXX48" s="363"/>
      <c r="SXY48" s="369">
        <f t="shared" ref="SXY48" si="6756">SXW48*1.01</f>
        <v>1.0432924235774046E+33</v>
      </c>
      <c r="SXZ48" s="363"/>
      <c r="SYA48" s="369">
        <f t="shared" ref="SYA48" si="6757">SXY48*1.01</f>
        <v>1.0537253478131788E+33</v>
      </c>
      <c r="SYB48" s="363"/>
      <c r="SYC48" s="369">
        <f t="shared" ref="SYC48" si="6758">SYA48*1.01</f>
        <v>1.0642626012913106E+33</v>
      </c>
      <c r="SYD48" s="363"/>
      <c r="SYE48" s="369">
        <f t="shared" ref="SYE48" si="6759">SYC48*1.01</f>
        <v>1.0749052273042236E+33</v>
      </c>
      <c r="SYF48" s="363"/>
      <c r="SYG48" s="369">
        <f t="shared" ref="SYG48" si="6760">SYE48*1.01</f>
        <v>1.0856542795772659E+33</v>
      </c>
      <c r="SYH48" s="363"/>
      <c r="SYI48" s="369">
        <f t="shared" ref="SYI48" si="6761">SYG48*1.01</f>
        <v>1.0965108223730386E+33</v>
      </c>
      <c r="SYJ48" s="363"/>
      <c r="SYK48" s="369">
        <f t="shared" ref="SYK48" si="6762">SYI48*1.01</f>
        <v>1.107475930596769E+33</v>
      </c>
      <c r="SYL48" s="363"/>
      <c r="SYM48" s="369">
        <f t="shared" ref="SYM48" si="6763">SYK48*1.01</f>
        <v>1.1185506899027367E+33</v>
      </c>
      <c r="SYN48" s="363"/>
      <c r="SYO48" s="369">
        <f t="shared" ref="SYO48" si="6764">SYM48*1.01</f>
        <v>1.129736196801764E+33</v>
      </c>
      <c r="SYP48" s="363"/>
      <c r="SYQ48" s="369">
        <f t="shared" ref="SYQ48" si="6765">SYO48*1.01</f>
        <v>1.1410335587697816E+33</v>
      </c>
      <c r="SYR48" s="363"/>
      <c r="SYS48" s="369">
        <f t="shared" ref="SYS48" si="6766">SYQ48*1.01</f>
        <v>1.1524438943574794E+33</v>
      </c>
      <c r="SYT48" s="363"/>
      <c r="SYU48" s="369">
        <f t="shared" ref="SYU48" si="6767">SYS48*1.01</f>
        <v>1.1639683333010542E+33</v>
      </c>
      <c r="SYV48" s="363"/>
      <c r="SYW48" s="369">
        <f t="shared" ref="SYW48" si="6768">SYU48*1.01</f>
        <v>1.1756080166340647E+33</v>
      </c>
      <c r="SYX48" s="363"/>
      <c r="SYY48" s="369">
        <f t="shared" ref="SYY48" si="6769">SYW48*1.01</f>
        <v>1.1873640968004054E+33</v>
      </c>
      <c r="SYZ48" s="363"/>
      <c r="SZA48" s="369">
        <f t="shared" ref="SZA48" si="6770">SYY48*1.01</f>
        <v>1.1992377377684095E+33</v>
      </c>
      <c r="SZB48" s="363"/>
      <c r="SZC48" s="369">
        <f t="shared" ref="SZC48" si="6771">SZA48*1.01</f>
        <v>1.2112301151460936E+33</v>
      </c>
      <c r="SZD48" s="363"/>
      <c r="SZE48" s="369">
        <f t="shared" ref="SZE48" si="6772">SZC48*1.01</f>
        <v>1.2233424162975545E+33</v>
      </c>
      <c r="SZF48" s="363"/>
      <c r="SZG48" s="369">
        <f t="shared" ref="SZG48" si="6773">SZE48*1.01</f>
        <v>1.23557584046053E+33</v>
      </c>
      <c r="SZH48" s="363"/>
      <c r="SZI48" s="369">
        <f t="shared" ref="SZI48" si="6774">SZG48*1.01</f>
        <v>1.2479315988651353E+33</v>
      </c>
      <c r="SZJ48" s="363"/>
      <c r="SZK48" s="369">
        <f t="shared" ref="SZK48" si="6775">SZI48*1.01</f>
        <v>1.2604109148537867E+33</v>
      </c>
      <c r="SZL48" s="363"/>
      <c r="SZM48" s="369">
        <f t="shared" ref="SZM48" si="6776">SZK48*1.01</f>
        <v>1.2730150240023246E+33</v>
      </c>
      <c r="SZN48" s="363"/>
      <c r="SZO48" s="369">
        <f t="shared" ref="SZO48" si="6777">SZM48*1.01</f>
        <v>1.2857451742423479E+33</v>
      </c>
      <c r="SZP48" s="363"/>
      <c r="SZQ48" s="369">
        <f t="shared" ref="SZQ48" si="6778">SZO48*1.01</f>
        <v>1.2986026259847713E+33</v>
      </c>
      <c r="SZR48" s="363"/>
      <c r="SZS48" s="369">
        <f t="shared" ref="SZS48" si="6779">SZQ48*1.01</f>
        <v>1.3115886522446189E+33</v>
      </c>
      <c r="SZT48" s="363"/>
      <c r="SZU48" s="369">
        <f t="shared" ref="SZU48" si="6780">SZS48*1.01</f>
        <v>1.324704538767065E+33</v>
      </c>
      <c r="SZV48" s="363"/>
      <c r="SZW48" s="369">
        <f t="shared" ref="SZW48" si="6781">SZU48*1.01</f>
        <v>1.3379515841547356E+33</v>
      </c>
      <c r="SZX48" s="363"/>
      <c r="SZY48" s="369">
        <f t="shared" ref="SZY48" si="6782">SZW48*1.01</f>
        <v>1.3513310999962831E+33</v>
      </c>
      <c r="SZZ48" s="363"/>
      <c r="TAA48" s="369">
        <f t="shared" ref="TAA48" si="6783">SZY48*1.01</f>
        <v>1.3648444109962458E+33</v>
      </c>
      <c r="TAB48" s="363"/>
      <c r="TAC48" s="369">
        <f t="shared" ref="TAC48" si="6784">TAA48*1.01</f>
        <v>1.3784928551062084E+33</v>
      </c>
      <c r="TAD48" s="363"/>
      <c r="TAE48" s="369">
        <f t="shared" ref="TAE48" si="6785">TAC48*1.01</f>
        <v>1.3922777836572706E+33</v>
      </c>
      <c r="TAF48" s="363"/>
      <c r="TAG48" s="369">
        <f t="shared" ref="TAG48" si="6786">TAE48*1.01</f>
        <v>1.4062005614938435E+33</v>
      </c>
      <c r="TAH48" s="363"/>
      <c r="TAI48" s="369">
        <f t="shared" ref="TAI48" si="6787">TAG48*1.01</f>
        <v>1.420262567108782E+33</v>
      </c>
      <c r="TAJ48" s="363"/>
      <c r="TAK48" s="369">
        <f t="shared" ref="TAK48" si="6788">TAI48*1.01</f>
        <v>1.4344651927798698E+33</v>
      </c>
      <c r="TAL48" s="363"/>
      <c r="TAM48" s="369">
        <f t="shared" ref="TAM48" si="6789">TAK48*1.01</f>
        <v>1.4488098447076686E+33</v>
      </c>
      <c r="TAN48" s="363"/>
      <c r="TAO48" s="369">
        <f t="shared" ref="TAO48" si="6790">TAM48*1.01</f>
        <v>1.4632979431547453E+33</v>
      </c>
      <c r="TAP48" s="363"/>
      <c r="TAQ48" s="369">
        <f t="shared" ref="TAQ48" si="6791">TAO48*1.01</f>
        <v>1.4779309225862927E+33</v>
      </c>
      <c r="TAR48" s="363"/>
      <c r="TAS48" s="369">
        <f t="shared" ref="TAS48" si="6792">TAQ48*1.01</f>
        <v>1.4927102318121556E+33</v>
      </c>
      <c r="TAT48" s="363"/>
      <c r="TAU48" s="369">
        <f t="shared" ref="TAU48" si="6793">TAS48*1.01</f>
        <v>1.5076373341302773E+33</v>
      </c>
      <c r="TAV48" s="363"/>
      <c r="TAW48" s="369">
        <f t="shared" ref="TAW48" si="6794">TAU48*1.01</f>
        <v>1.5227137074715801E+33</v>
      </c>
      <c r="TAX48" s="363"/>
      <c r="TAY48" s="369">
        <f t="shared" ref="TAY48" si="6795">TAW48*1.01</f>
        <v>1.537940844546296E+33</v>
      </c>
      <c r="TAZ48" s="363"/>
      <c r="TBA48" s="369">
        <f t="shared" ref="TBA48" si="6796">TAY48*1.01</f>
        <v>1.553320252991759E+33</v>
      </c>
      <c r="TBB48" s="363"/>
      <c r="TBC48" s="369">
        <f t="shared" ref="TBC48" si="6797">TBA48*1.01</f>
        <v>1.5688534555216766E+33</v>
      </c>
      <c r="TBD48" s="363"/>
      <c r="TBE48" s="369">
        <f t="shared" ref="TBE48" si="6798">TBC48*1.01</f>
        <v>1.5845419900768935E+33</v>
      </c>
      <c r="TBF48" s="363"/>
      <c r="TBG48" s="369">
        <f t="shared" ref="TBG48" si="6799">TBE48*1.01</f>
        <v>1.6003874099776624E+33</v>
      </c>
      <c r="TBH48" s="363"/>
      <c r="TBI48" s="369">
        <f t="shared" ref="TBI48" si="6800">TBG48*1.01</f>
        <v>1.6163912840774389E+33</v>
      </c>
      <c r="TBJ48" s="363"/>
      <c r="TBK48" s="369">
        <f t="shared" ref="TBK48" si="6801">TBI48*1.01</f>
        <v>1.6325551969182134E+33</v>
      </c>
      <c r="TBL48" s="363"/>
      <c r="TBM48" s="369">
        <f t="shared" ref="TBM48" si="6802">TBK48*1.01</f>
        <v>1.6488807488873955E+33</v>
      </c>
      <c r="TBN48" s="363"/>
      <c r="TBO48" s="369">
        <f t="shared" ref="TBO48" si="6803">TBM48*1.01</f>
        <v>1.6653695563762695E+33</v>
      </c>
      <c r="TBP48" s="363"/>
      <c r="TBQ48" s="369">
        <f t="shared" ref="TBQ48" si="6804">TBO48*1.01</f>
        <v>1.6820232519400323E+33</v>
      </c>
      <c r="TBR48" s="363"/>
      <c r="TBS48" s="369">
        <f t="shared" ref="TBS48" si="6805">TBQ48*1.01</f>
        <v>1.6988434844594327E+33</v>
      </c>
      <c r="TBT48" s="363"/>
      <c r="TBU48" s="369">
        <f t="shared" ref="TBU48" si="6806">TBS48*1.01</f>
        <v>1.7158319193040269E+33</v>
      </c>
      <c r="TBV48" s="363"/>
      <c r="TBW48" s="369">
        <f t="shared" ref="TBW48" si="6807">TBU48*1.01</f>
        <v>1.7329902384970673E+33</v>
      </c>
      <c r="TBX48" s="363"/>
      <c r="TBY48" s="369">
        <f t="shared" ref="TBY48" si="6808">TBW48*1.01</f>
        <v>1.7503201408820379E+33</v>
      </c>
      <c r="TBZ48" s="363"/>
      <c r="TCA48" s="369">
        <f t="shared" ref="TCA48" si="6809">TBY48*1.01</f>
        <v>1.7678233422908583E+33</v>
      </c>
      <c r="TCB48" s="363"/>
      <c r="TCC48" s="369">
        <f t="shared" ref="TCC48" si="6810">TCA48*1.01</f>
        <v>1.7855015757137669E+33</v>
      </c>
      <c r="TCD48" s="363"/>
      <c r="TCE48" s="369">
        <f t="shared" ref="TCE48" si="6811">TCC48*1.01</f>
        <v>1.8033565914709046E+33</v>
      </c>
      <c r="TCF48" s="363"/>
      <c r="TCG48" s="369">
        <f t="shared" ref="TCG48" si="6812">TCE48*1.01</f>
        <v>1.8213901573856137E+33</v>
      </c>
      <c r="TCH48" s="363"/>
      <c r="TCI48" s="369">
        <f t="shared" ref="TCI48" si="6813">TCG48*1.01</f>
        <v>1.8396040589594697E+33</v>
      </c>
      <c r="TCJ48" s="363"/>
      <c r="TCK48" s="369">
        <f t="shared" ref="TCK48" si="6814">TCI48*1.01</f>
        <v>1.8580000995490643E+33</v>
      </c>
      <c r="TCL48" s="363"/>
      <c r="TCM48" s="369">
        <f t="shared" ref="TCM48" si="6815">TCK48*1.01</f>
        <v>1.8765801005445549E+33</v>
      </c>
      <c r="TCN48" s="363"/>
      <c r="TCO48" s="369">
        <f t="shared" ref="TCO48" si="6816">TCM48*1.01</f>
        <v>1.8953459015500005E+33</v>
      </c>
      <c r="TCP48" s="363"/>
      <c r="TCQ48" s="369">
        <f t="shared" ref="TCQ48" si="6817">TCO48*1.01</f>
        <v>1.9142993605655004E+33</v>
      </c>
      <c r="TCR48" s="363"/>
      <c r="TCS48" s="369">
        <f t="shared" ref="TCS48" si="6818">TCQ48*1.01</f>
        <v>1.9334423541711553E+33</v>
      </c>
      <c r="TCT48" s="363"/>
      <c r="TCU48" s="369">
        <f t="shared" ref="TCU48" si="6819">TCS48*1.01</f>
        <v>1.9527767777128668E+33</v>
      </c>
      <c r="TCV48" s="363"/>
      <c r="TCW48" s="369">
        <f t="shared" ref="TCW48" si="6820">TCU48*1.01</f>
        <v>1.9723045454899954E+33</v>
      </c>
      <c r="TCX48" s="363"/>
      <c r="TCY48" s="369">
        <f t="shared" ref="TCY48" si="6821">TCW48*1.01</f>
        <v>1.9920275909448953E+33</v>
      </c>
      <c r="TCZ48" s="363"/>
      <c r="TDA48" s="369">
        <f t="shared" ref="TDA48" si="6822">TCY48*1.01</f>
        <v>2.0119478668543444E+33</v>
      </c>
      <c r="TDB48" s="363"/>
      <c r="TDC48" s="369">
        <f t="shared" ref="TDC48" si="6823">TDA48*1.01</f>
        <v>2.0320673455228878E+33</v>
      </c>
      <c r="TDD48" s="363"/>
      <c r="TDE48" s="369">
        <f t="shared" ref="TDE48" si="6824">TDC48*1.01</f>
        <v>2.0523880189781169E+33</v>
      </c>
      <c r="TDF48" s="363"/>
      <c r="TDG48" s="369">
        <f t="shared" ref="TDG48" si="6825">TDE48*1.01</f>
        <v>2.0729118991678982E+33</v>
      </c>
      <c r="TDH48" s="363"/>
      <c r="TDI48" s="369">
        <f t="shared" ref="TDI48" si="6826">TDG48*1.01</f>
        <v>2.093641018159577E+33</v>
      </c>
      <c r="TDJ48" s="363"/>
      <c r="TDK48" s="369">
        <f t="shared" ref="TDK48" si="6827">TDI48*1.01</f>
        <v>2.1145774283411728E+33</v>
      </c>
      <c r="TDL48" s="363"/>
      <c r="TDM48" s="369">
        <f t="shared" ref="TDM48" si="6828">TDK48*1.01</f>
        <v>2.1357232026245845E+33</v>
      </c>
      <c r="TDN48" s="363"/>
      <c r="TDO48" s="369">
        <f t="shared" ref="TDO48" si="6829">TDM48*1.01</f>
        <v>2.1570804346508305E+33</v>
      </c>
      <c r="TDP48" s="363"/>
      <c r="TDQ48" s="369">
        <f t="shared" ref="TDQ48" si="6830">TDO48*1.01</f>
        <v>2.1786512389973388E+33</v>
      </c>
      <c r="TDR48" s="363"/>
      <c r="TDS48" s="369">
        <f t="shared" ref="TDS48" si="6831">TDQ48*1.01</f>
        <v>2.2004377513873122E+33</v>
      </c>
      <c r="TDT48" s="363"/>
      <c r="TDU48" s="369">
        <f t="shared" ref="TDU48" si="6832">TDS48*1.01</f>
        <v>2.2224421289011854E+33</v>
      </c>
      <c r="TDV48" s="363"/>
      <c r="TDW48" s="369">
        <f t="shared" ref="TDW48" si="6833">TDU48*1.01</f>
        <v>2.2446665501901972E+33</v>
      </c>
      <c r="TDX48" s="363"/>
      <c r="TDY48" s="369">
        <f t="shared" ref="TDY48" si="6834">TDW48*1.01</f>
        <v>2.2671132156920991E+33</v>
      </c>
      <c r="TDZ48" s="363"/>
      <c r="TEA48" s="369">
        <f t="shared" ref="TEA48" si="6835">TDY48*1.01</f>
        <v>2.2897843478490201E+33</v>
      </c>
      <c r="TEB48" s="363"/>
      <c r="TEC48" s="369">
        <f t="shared" ref="TEC48" si="6836">TEA48*1.01</f>
        <v>2.3126821913275104E+33</v>
      </c>
      <c r="TED48" s="363"/>
      <c r="TEE48" s="369">
        <f t="shared" ref="TEE48" si="6837">TEC48*1.01</f>
        <v>2.3358090132407854E+33</v>
      </c>
      <c r="TEF48" s="363"/>
      <c r="TEG48" s="369">
        <f t="shared" ref="TEG48" si="6838">TEE48*1.01</f>
        <v>2.3591671033731931E+33</v>
      </c>
      <c r="TEH48" s="363"/>
      <c r="TEI48" s="369">
        <f t="shared" ref="TEI48" si="6839">TEG48*1.01</f>
        <v>2.3827587744069252E+33</v>
      </c>
      <c r="TEJ48" s="363"/>
      <c r="TEK48" s="369">
        <f t="shared" ref="TEK48" si="6840">TEI48*1.01</f>
        <v>2.4065863621509943E+33</v>
      </c>
      <c r="TEL48" s="363"/>
      <c r="TEM48" s="369">
        <f t="shared" ref="TEM48" si="6841">TEK48*1.01</f>
        <v>2.4306522257725043E+33</v>
      </c>
      <c r="TEN48" s="363"/>
      <c r="TEO48" s="369">
        <f t="shared" ref="TEO48" si="6842">TEM48*1.01</f>
        <v>2.4549587480302294E+33</v>
      </c>
      <c r="TEP48" s="363"/>
      <c r="TEQ48" s="369">
        <f t="shared" ref="TEQ48" si="6843">TEO48*1.01</f>
        <v>2.4795083355105315E+33</v>
      </c>
      <c r="TER48" s="363"/>
      <c r="TES48" s="369">
        <f t="shared" ref="TES48" si="6844">TEQ48*1.01</f>
        <v>2.5043034188656369E+33</v>
      </c>
      <c r="TET48" s="363"/>
      <c r="TEU48" s="369">
        <f t="shared" ref="TEU48" si="6845">TES48*1.01</f>
        <v>2.5293464530542932E+33</v>
      </c>
      <c r="TEV48" s="363"/>
      <c r="TEW48" s="369">
        <f t="shared" ref="TEW48" si="6846">TEU48*1.01</f>
        <v>2.5546399175848362E+33</v>
      </c>
      <c r="TEX48" s="363"/>
      <c r="TEY48" s="369">
        <f t="shared" ref="TEY48" si="6847">TEW48*1.01</f>
        <v>2.5801863167606844E+33</v>
      </c>
      <c r="TEZ48" s="363"/>
      <c r="TFA48" s="369">
        <f t="shared" ref="TFA48" si="6848">TEY48*1.01</f>
        <v>2.605988179928291E+33</v>
      </c>
      <c r="TFB48" s="363"/>
      <c r="TFC48" s="369">
        <f t="shared" ref="TFC48" si="6849">TFA48*1.01</f>
        <v>2.6320480617275741E+33</v>
      </c>
      <c r="TFD48" s="363"/>
      <c r="TFE48" s="369">
        <f t="shared" ref="TFE48" si="6850">TFC48*1.01</f>
        <v>2.6583685423448499E+33</v>
      </c>
      <c r="TFF48" s="363"/>
      <c r="TFG48" s="369">
        <f t="shared" ref="TFG48" si="6851">TFE48*1.01</f>
        <v>2.6849522277682987E+33</v>
      </c>
      <c r="TFH48" s="363"/>
      <c r="TFI48" s="369">
        <f t="shared" ref="TFI48" si="6852">TFG48*1.01</f>
        <v>2.7118017500459817E+33</v>
      </c>
      <c r="TFJ48" s="363"/>
      <c r="TFK48" s="369">
        <f t="shared" ref="TFK48" si="6853">TFI48*1.01</f>
        <v>2.7389197675464418E+33</v>
      </c>
      <c r="TFL48" s="363"/>
      <c r="TFM48" s="369">
        <f t="shared" ref="TFM48" si="6854">TFK48*1.01</f>
        <v>2.7663089652219065E+33</v>
      </c>
      <c r="TFN48" s="363"/>
      <c r="TFO48" s="369">
        <f t="shared" ref="TFO48" si="6855">TFM48*1.01</f>
        <v>2.7939720548741258E+33</v>
      </c>
      <c r="TFP48" s="363"/>
      <c r="TFQ48" s="369">
        <f t="shared" ref="TFQ48" si="6856">TFO48*1.01</f>
        <v>2.8219117754228671E+33</v>
      </c>
      <c r="TFR48" s="363"/>
      <c r="TFS48" s="369">
        <f t="shared" ref="TFS48" si="6857">TFQ48*1.01</f>
        <v>2.8501308931770955E+33</v>
      </c>
      <c r="TFT48" s="363"/>
      <c r="TFU48" s="369">
        <f t="shared" ref="TFU48" si="6858">TFS48*1.01</f>
        <v>2.8786322021088667E+33</v>
      </c>
      <c r="TFV48" s="363"/>
      <c r="TFW48" s="369">
        <f t="shared" ref="TFW48" si="6859">TFU48*1.01</f>
        <v>2.9074185241299556E+33</v>
      </c>
      <c r="TFX48" s="363"/>
      <c r="TFY48" s="369">
        <f t="shared" ref="TFY48" si="6860">TFW48*1.01</f>
        <v>2.9364927093712553E+33</v>
      </c>
      <c r="TFZ48" s="363"/>
      <c r="TGA48" s="369">
        <f t="shared" ref="TGA48" si="6861">TFY48*1.01</f>
        <v>2.9658576364649681E+33</v>
      </c>
      <c r="TGB48" s="363"/>
      <c r="TGC48" s="369">
        <f t="shared" ref="TGC48" si="6862">TGA48*1.01</f>
        <v>2.995516212829618E+33</v>
      </c>
      <c r="TGD48" s="363"/>
      <c r="TGE48" s="369">
        <f t="shared" ref="TGE48" si="6863">TGC48*1.01</f>
        <v>3.0254713749579143E+33</v>
      </c>
      <c r="TGF48" s="363"/>
      <c r="TGG48" s="369">
        <f t="shared" ref="TGG48" si="6864">TGE48*1.01</f>
        <v>3.0557260887074933E+33</v>
      </c>
      <c r="TGH48" s="363"/>
      <c r="TGI48" s="369">
        <f t="shared" ref="TGI48" si="6865">TGG48*1.01</f>
        <v>3.0862833495945684E+33</v>
      </c>
      <c r="TGJ48" s="363"/>
      <c r="TGK48" s="369">
        <f t="shared" ref="TGK48" si="6866">TGI48*1.01</f>
        <v>3.1171461830905139E+33</v>
      </c>
      <c r="TGL48" s="363"/>
      <c r="TGM48" s="369">
        <f t="shared" ref="TGM48" si="6867">TGK48*1.01</f>
        <v>3.148317644921419E+33</v>
      </c>
      <c r="TGN48" s="363"/>
      <c r="TGO48" s="369">
        <f t="shared" ref="TGO48" si="6868">TGM48*1.01</f>
        <v>3.1798008213706331E+33</v>
      </c>
      <c r="TGP48" s="363"/>
      <c r="TGQ48" s="369">
        <f t="shared" ref="TGQ48" si="6869">TGO48*1.01</f>
        <v>3.2115988295843396E+33</v>
      </c>
      <c r="TGR48" s="363"/>
      <c r="TGS48" s="369">
        <f t="shared" ref="TGS48" si="6870">TGQ48*1.01</f>
        <v>3.2437148178801831E+33</v>
      </c>
      <c r="TGT48" s="363"/>
      <c r="TGU48" s="369">
        <f t="shared" ref="TGU48" si="6871">TGS48*1.01</f>
        <v>3.276151966058985E+33</v>
      </c>
      <c r="TGV48" s="363"/>
      <c r="TGW48" s="369">
        <f t="shared" ref="TGW48" si="6872">TGU48*1.01</f>
        <v>3.3089134857195749E+33</v>
      </c>
      <c r="TGX48" s="363"/>
      <c r="TGY48" s="369">
        <f t="shared" ref="TGY48" si="6873">TGW48*1.01</f>
        <v>3.3420026205767707E+33</v>
      </c>
      <c r="TGZ48" s="363"/>
      <c r="THA48" s="369">
        <f t="shared" ref="THA48" si="6874">TGY48*1.01</f>
        <v>3.3754226467825382E+33</v>
      </c>
      <c r="THB48" s="363"/>
      <c r="THC48" s="369">
        <f t="shared" ref="THC48" si="6875">THA48*1.01</f>
        <v>3.4091768732503633E+33</v>
      </c>
      <c r="THD48" s="363"/>
      <c r="THE48" s="369">
        <f t="shared" ref="THE48" si="6876">THC48*1.01</f>
        <v>3.4432686419828669E+33</v>
      </c>
      <c r="THF48" s="363"/>
      <c r="THG48" s="369">
        <f t="shared" ref="THG48" si="6877">THE48*1.01</f>
        <v>3.4777013284026958E+33</v>
      </c>
      <c r="THH48" s="363"/>
      <c r="THI48" s="369">
        <f t="shared" ref="THI48" si="6878">THG48*1.01</f>
        <v>3.5124783416867229E+33</v>
      </c>
      <c r="THJ48" s="363"/>
      <c r="THK48" s="369">
        <f t="shared" ref="THK48" si="6879">THI48*1.01</f>
        <v>3.5476031251035898E+33</v>
      </c>
      <c r="THL48" s="363"/>
      <c r="THM48" s="369">
        <f t="shared" ref="THM48" si="6880">THK48*1.01</f>
        <v>3.5830791563546258E+33</v>
      </c>
      <c r="THN48" s="363"/>
      <c r="THO48" s="369">
        <f t="shared" ref="THO48" si="6881">THM48*1.01</f>
        <v>3.6189099479181719E+33</v>
      </c>
      <c r="THP48" s="363"/>
      <c r="THQ48" s="369">
        <f t="shared" ref="THQ48" si="6882">THO48*1.01</f>
        <v>3.6550990473973538E+33</v>
      </c>
      <c r="THR48" s="363"/>
      <c r="THS48" s="369">
        <f t="shared" ref="THS48" si="6883">THQ48*1.01</f>
        <v>3.6916500378713276E+33</v>
      </c>
      <c r="THT48" s="363"/>
      <c r="THU48" s="369">
        <f t="shared" ref="THU48" si="6884">THS48*1.01</f>
        <v>3.7285665382500411E+33</v>
      </c>
      <c r="THV48" s="363"/>
      <c r="THW48" s="369">
        <f t="shared" ref="THW48" si="6885">THU48*1.01</f>
        <v>3.7658522036325414E+33</v>
      </c>
      <c r="THX48" s="363"/>
      <c r="THY48" s="369">
        <f t="shared" ref="THY48" si="6886">THW48*1.01</f>
        <v>3.803510725668867E+33</v>
      </c>
      <c r="THZ48" s="363"/>
      <c r="TIA48" s="369">
        <f t="shared" ref="TIA48" si="6887">THY48*1.01</f>
        <v>3.8415458329255559E+33</v>
      </c>
      <c r="TIB48" s="363"/>
      <c r="TIC48" s="369">
        <f t="shared" ref="TIC48" si="6888">TIA48*1.01</f>
        <v>3.8799612912548113E+33</v>
      </c>
      <c r="TID48" s="363"/>
      <c r="TIE48" s="369">
        <f t="shared" ref="TIE48" si="6889">TIC48*1.01</f>
        <v>3.9187609041673593E+33</v>
      </c>
      <c r="TIF48" s="363"/>
      <c r="TIG48" s="369">
        <f t="shared" ref="TIG48" si="6890">TIE48*1.01</f>
        <v>3.9579485132090328E+33</v>
      </c>
      <c r="TIH48" s="363"/>
      <c r="TII48" s="369">
        <f t="shared" ref="TII48" si="6891">TIG48*1.01</f>
        <v>3.9975279983411231E+33</v>
      </c>
      <c r="TIJ48" s="363"/>
      <c r="TIK48" s="369">
        <f t="shared" ref="TIK48" si="6892">TII48*1.01</f>
        <v>4.0375032783245342E+33</v>
      </c>
      <c r="TIL48" s="363"/>
      <c r="TIM48" s="369">
        <f t="shared" ref="TIM48" si="6893">TIK48*1.01</f>
        <v>4.0778783111077796E+33</v>
      </c>
      <c r="TIN48" s="363"/>
      <c r="TIO48" s="369">
        <f t="shared" ref="TIO48" si="6894">TIM48*1.01</f>
        <v>4.1186570942188573E+33</v>
      </c>
      <c r="TIP48" s="363"/>
      <c r="TIQ48" s="369">
        <f t="shared" ref="TIQ48" si="6895">TIO48*1.01</f>
        <v>4.159843665161046E+33</v>
      </c>
      <c r="TIR48" s="363"/>
      <c r="TIS48" s="369">
        <f t="shared" ref="TIS48" si="6896">TIQ48*1.01</f>
        <v>4.2014421018126567E+33</v>
      </c>
      <c r="TIT48" s="363"/>
      <c r="TIU48" s="369">
        <f t="shared" ref="TIU48" si="6897">TIS48*1.01</f>
        <v>4.2434565228307835E+33</v>
      </c>
      <c r="TIV48" s="363"/>
      <c r="TIW48" s="369">
        <f t="shared" ref="TIW48" si="6898">TIU48*1.01</f>
        <v>4.2858910880590915E+33</v>
      </c>
      <c r="TIX48" s="363"/>
      <c r="TIY48" s="369">
        <f t="shared" ref="TIY48" si="6899">TIW48*1.01</f>
        <v>4.3287499989396825E+33</v>
      </c>
      <c r="TIZ48" s="363"/>
      <c r="TJA48" s="369">
        <f t="shared" ref="TJA48" si="6900">TIY48*1.01</f>
        <v>4.3720374989290796E+33</v>
      </c>
      <c r="TJB48" s="363"/>
      <c r="TJC48" s="369">
        <f t="shared" ref="TJC48" si="6901">TJA48*1.01</f>
        <v>4.4157578739183704E+33</v>
      </c>
      <c r="TJD48" s="363"/>
      <c r="TJE48" s="369">
        <f t="shared" ref="TJE48" si="6902">TJC48*1.01</f>
        <v>4.4599154526575539E+33</v>
      </c>
      <c r="TJF48" s="363"/>
      <c r="TJG48" s="369">
        <f t="shared" ref="TJG48" si="6903">TJE48*1.01</f>
        <v>4.5045146071841295E+33</v>
      </c>
      <c r="TJH48" s="363"/>
      <c r="TJI48" s="369">
        <f t="shared" ref="TJI48" si="6904">TJG48*1.01</f>
        <v>4.5495597532559711E+33</v>
      </c>
      <c r="TJJ48" s="363"/>
      <c r="TJK48" s="369">
        <f t="shared" ref="TJK48" si="6905">TJI48*1.01</f>
        <v>4.5950553507885309E+33</v>
      </c>
      <c r="TJL48" s="363"/>
      <c r="TJM48" s="369">
        <f t="shared" ref="TJM48" si="6906">TJK48*1.01</f>
        <v>4.6410059042964162E+33</v>
      </c>
      <c r="TJN48" s="363"/>
      <c r="TJO48" s="369">
        <f t="shared" ref="TJO48" si="6907">TJM48*1.01</f>
        <v>4.6874159633393806E+33</v>
      </c>
      <c r="TJP48" s="363"/>
      <c r="TJQ48" s="369">
        <f t="shared" ref="TJQ48" si="6908">TJO48*1.01</f>
        <v>4.7342901229727746E+33</v>
      </c>
      <c r="TJR48" s="363"/>
      <c r="TJS48" s="369">
        <f t="shared" ref="TJS48" si="6909">TJQ48*1.01</f>
        <v>4.7816330242025023E+33</v>
      </c>
      <c r="TJT48" s="363"/>
      <c r="TJU48" s="369">
        <f t="shared" ref="TJU48" si="6910">TJS48*1.01</f>
        <v>4.8294493544445276E+33</v>
      </c>
      <c r="TJV48" s="363"/>
      <c r="TJW48" s="369">
        <f t="shared" ref="TJW48" si="6911">TJU48*1.01</f>
        <v>4.8777438479889731E+33</v>
      </c>
      <c r="TJX48" s="363"/>
      <c r="TJY48" s="369">
        <f t="shared" ref="TJY48" si="6912">TJW48*1.01</f>
        <v>4.9265212864688627E+33</v>
      </c>
      <c r="TJZ48" s="363"/>
      <c r="TKA48" s="369">
        <f t="shared" ref="TKA48" si="6913">TJY48*1.01</f>
        <v>4.9757864993335514E+33</v>
      </c>
      <c r="TKB48" s="363"/>
      <c r="TKC48" s="369">
        <f t="shared" ref="TKC48" si="6914">TKA48*1.01</f>
        <v>5.0255443643268871E+33</v>
      </c>
      <c r="TKD48" s="363"/>
      <c r="TKE48" s="369">
        <f t="shared" ref="TKE48" si="6915">TKC48*1.01</f>
        <v>5.075799807970156E+33</v>
      </c>
      <c r="TKF48" s="363"/>
      <c r="TKG48" s="369">
        <f t="shared" ref="TKG48" si="6916">TKE48*1.01</f>
        <v>5.1265578060498576E+33</v>
      </c>
      <c r="TKH48" s="363"/>
      <c r="TKI48" s="369">
        <f t="shared" ref="TKI48" si="6917">TKG48*1.01</f>
        <v>5.1778233841103565E+33</v>
      </c>
      <c r="TKJ48" s="363"/>
      <c r="TKK48" s="369">
        <f t="shared" ref="TKK48" si="6918">TKI48*1.01</f>
        <v>5.2296016179514606E+33</v>
      </c>
      <c r="TKL48" s="363"/>
      <c r="TKM48" s="369">
        <f t="shared" ref="TKM48" si="6919">TKK48*1.01</f>
        <v>5.2818976341309758E+33</v>
      </c>
      <c r="TKN48" s="363"/>
      <c r="TKO48" s="369">
        <f t="shared" ref="TKO48" si="6920">TKM48*1.01</f>
        <v>5.3347166104722858E+33</v>
      </c>
      <c r="TKP48" s="363"/>
      <c r="TKQ48" s="369">
        <f t="shared" ref="TKQ48" si="6921">TKO48*1.01</f>
        <v>5.3880637765770092E+33</v>
      </c>
      <c r="TKR48" s="363"/>
      <c r="TKS48" s="369">
        <f t="shared" ref="TKS48" si="6922">TKQ48*1.01</f>
        <v>5.4419444143427794E+33</v>
      </c>
      <c r="TKT48" s="363"/>
      <c r="TKU48" s="369">
        <f t="shared" ref="TKU48" si="6923">TKS48*1.01</f>
        <v>5.4963638584862067E+33</v>
      </c>
      <c r="TKV48" s="363"/>
      <c r="TKW48" s="369">
        <f t="shared" ref="TKW48" si="6924">TKU48*1.01</f>
        <v>5.5513274970710683E+33</v>
      </c>
      <c r="TKX48" s="363"/>
      <c r="TKY48" s="369">
        <f t="shared" ref="TKY48" si="6925">TKW48*1.01</f>
        <v>5.6068407720417793E+33</v>
      </c>
      <c r="TKZ48" s="363"/>
      <c r="TLA48" s="369">
        <f t="shared" ref="TLA48" si="6926">TKY48*1.01</f>
        <v>5.662909179762197E+33</v>
      </c>
      <c r="TLB48" s="363"/>
      <c r="TLC48" s="369">
        <f t="shared" ref="TLC48" si="6927">TLA48*1.01</f>
        <v>5.7195382715598187E+33</v>
      </c>
      <c r="TLD48" s="363"/>
      <c r="TLE48" s="369">
        <f t="shared" ref="TLE48" si="6928">TLC48*1.01</f>
        <v>5.7767336542754168E+33</v>
      </c>
      <c r="TLF48" s="363"/>
      <c r="TLG48" s="369">
        <f t="shared" ref="TLG48" si="6929">TLE48*1.01</f>
        <v>5.8345009908181706E+33</v>
      </c>
      <c r="TLH48" s="363"/>
      <c r="TLI48" s="369">
        <f t="shared" ref="TLI48" si="6930">TLG48*1.01</f>
        <v>5.8928460007263522E+33</v>
      </c>
      <c r="TLJ48" s="363"/>
      <c r="TLK48" s="369">
        <f t="shared" ref="TLK48" si="6931">TLI48*1.01</f>
        <v>5.9517744607336155E+33</v>
      </c>
      <c r="TLL48" s="363"/>
      <c r="TLM48" s="369">
        <f t="shared" ref="TLM48" si="6932">TLK48*1.01</f>
        <v>6.0112922053409516E+33</v>
      </c>
      <c r="TLN48" s="363"/>
      <c r="TLO48" s="369">
        <f t="shared" ref="TLO48" si="6933">TLM48*1.01</f>
        <v>6.0714051273943615E+33</v>
      </c>
      <c r="TLP48" s="363"/>
      <c r="TLQ48" s="369">
        <f t="shared" ref="TLQ48" si="6934">TLO48*1.01</f>
        <v>6.1321191786683053E+33</v>
      </c>
      <c r="TLR48" s="363"/>
      <c r="TLS48" s="369">
        <f t="shared" ref="TLS48" si="6935">TLQ48*1.01</f>
        <v>6.1934403704549888E+33</v>
      </c>
      <c r="TLT48" s="363"/>
      <c r="TLU48" s="369">
        <f t="shared" ref="TLU48" si="6936">TLS48*1.01</f>
        <v>6.2553747741595389E+33</v>
      </c>
      <c r="TLV48" s="363"/>
      <c r="TLW48" s="369">
        <f t="shared" ref="TLW48" si="6937">TLU48*1.01</f>
        <v>6.3179285219011339E+33</v>
      </c>
      <c r="TLX48" s="363"/>
      <c r="TLY48" s="369">
        <f t="shared" ref="TLY48" si="6938">TLW48*1.01</f>
        <v>6.3811078071201455E+33</v>
      </c>
      <c r="TLZ48" s="363"/>
      <c r="TMA48" s="369">
        <f t="shared" ref="TMA48" si="6939">TLY48*1.01</f>
        <v>6.444918885191347E+33</v>
      </c>
      <c r="TMB48" s="363"/>
      <c r="TMC48" s="369">
        <f t="shared" ref="TMC48" si="6940">TMA48*1.01</f>
        <v>6.509368074043261E+33</v>
      </c>
      <c r="TMD48" s="363"/>
      <c r="TME48" s="369">
        <f t="shared" ref="TME48" si="6941">TMC48*1.01</f>
        <v>6.5744617547836938E+33</v>
      </c>
      <c r="TMF48" s="363"/>
      <c r="TMG48" s="369">
        <f t="shared" ref="TMG48" si="6942">TME48*1.01</f>
        <v>6.640206372331531E+33</v>
      </c>
      <c r="TMH48" s="363"/>
      <c r="TMI48" s="369">
        <f t="shared" ref="TMI48" si="6943">TMG48*1.01</f>
        <v>6.7066084360548469E+33</v>
      </c>
      <c r="TMJ48" s="363"/>
      <c r="TMK48" s="369">
        <f t="shared" ref="TMK48" si="6944">TMI48*1.01</f>
        <v>6.7736745204153951E+33</v>
      </c>
      <c r="TML48" s="363"/>
      <c r="TMM48" s="369">
        <f t="shared" ref="TMM48" si="6945">TMK48*1.01</f>
        <v>6.8414112656195495E+33</v>
      </c>
      <c r="TMN48" s="363"/>
      <c r="TMO48" s="369">
        <f t="shared" ref="TMO48" si="6946">TMM48*1.01</f>
        <v>6.9098253782757448E+33</v>
      </c>
      <c r="TMP48" s="363"/>
      <c r="TMQ48" s="369">
        <f t="shared" ref="TMQ48" si="6947">TMO48*1.01</f>
        <v>6.9789236320585019E+33</v>
      </c>
      <c r="TMR48" s="363"/>
      <c r="TMS48" s="369">
        <f t="shared" ref="TMS48" si="6948">TMQ48*1.01</f>
        <v>7.0487128683790869E+33</v>
      </c>
      <c r="TMT48" s="363"/>
      <c r="TMU48" s="369">
        <f t="shared" ref="TMU48" si="6949">TMS48*1.01</f>
        <v>7.1191999970628777E+33</v>
      </c>
      <c r="TMV48" s="363"/>
      <c r="TMW48" s="369">
        <f t="shared" ref="TMW48" si="6950">TMU48*1.01</f>
        <v>7.1903919970335065E+33</v>
      </c>
      <c r="TMX48" s="363"/>
      <c r="TMY48" s="369">
        <f t="shared" ref="TMY48" si="6951">TMW48*1.01</f>
        <v>7.2622959170038417E+33</v>
      </c>
      <c r="TMZ48" s="363"/>
      <c r="TNA48" s="369">
        <f t="shared" ref="TNA48" si="6952">TMY48*1.01</f>
        <v>7.3349188761738796E+33</v>
      </c>
      <c r="TNB48" s="363"/>
      <c r="TNC48" s="369">
        <f t="shared" ref="TNC48" si="6953">TNA48*1.01</f>
        <v>7.4082680649356182E+33</v>
      </c>
      <c r="TND48" s="363"/>
      <c r="TNE48" s="369">
        <f t="shared" ref="TNE48" si="6954">TNC48*1.01</f>
        <v>7.482350745584975E+33</v>
      </c>
      <c r="TNF48" s="363"/>
      <c r="TNG48" s="369">
        <f t="shared" ref="TNG48" si="6955">TNE48*1.01</f>
        <v>7.5571742530408246E+33</v>
      </c>
      <c r="TNH48" s="363"/>
      <c r="TNI48" s="369">
        <f t="shared" ref="TNI48" si="6956">TNG48*1.01</f>
        <v>7.6327459955712328E+33</v>
      </c>
      <c r="TNJ48" s="363"/>
      <c r="TNK48" s="369">
        <f t="shared" ref="TNK48" si="6957">TNI48*1.01</f>
        <v>7.7090734555269452E+33</v>
      </c>
      <c r="TNL48" s="363"/>
      <c r="TNM48" s="369">
        <f t="shared" ref="TNM48" si="6958">TNK48*1.01</f>
        <v>7.7861641900822144E+33</v>
      </c>
      <c r="TNN48" s="363"/>
      <c r="TNO48" s="369">
        <f t="shared" ref="TNO48" si="6959">TNM48*1.01</f>
        <v>7.8640258319830368E+33</v>
      </c>
      <c r="TNP48" s="363"/>
      <c r="TNQ48" s="369">
        <f t="shared" ref="TNQ48" si="6960">TNO48*1.01</f>
        <v>7.9426660903028671E+33</v>
      </c>
      <c r="TNR48" s="363"/>
      <c r="TNS48" s="369">
        <f t="shared" ref="TNS48" si="6961">TNQ48*1.01</f>
        <v>8.0220927512058963E+33</v>
      </c>
      <c r="TNT48" s="363"/>
      <c r="TNU48" s="369">
        <f t="shared" ref="TNU48" si="6962">TNS48*1.01</f>
        <v>8.102313678717955E+33</v>
      </c>
      <c r="TNV48" s="363"/>
      <c r="TNW48" s="369">
        <f t="shared" ref="TNW48" si="6963">TNU48*1.01</f>
        <v>8.1833368155051344E+33</v>
      </c>
      <c r="TNX48" s="363"/>
      <c r="TNY48" s="369">
        <f t="shared" ref="TNY48" si="6964">TNW48*1.01</f>
        <v>8.2651701836601855E+33</v>
      </c>
      <c r="TNZ48" s="363"/>
      <c r="TOA48" s="369">
        <f t="shared" ref="TOA48" si="6965">TNY48*1.01</f>
        <v>8.347821885496787E+33</v>
      </c>
      <c r="TOB48" s="363"/>
      <c r="TOC48" s="369">
        <f t="shared" ref="TOC48" si="6966">TOA48*1.01</f>
        <v>8.4313001043517545E+33</v>
      </c>
      <c r="TOD48" s="363"/>
      <c r="TOE48" s="369">
        <f t="shared" ref="TOE48" si="6967">TOC48*1.01</f>
        <v>8.5156131053952727E+33</v>
      </c>
      <c r="TOF48" s="363"/>
      <c r="TOG48" s="369">
        <f t="shared" ref="TOG48" si="6968">TOE48*1.01</f>
        <v>8.6007692364492258E+33</v>
      </c>
      <c r="TOH48" s="363"/>
      <c r="TOI48" s="369">
        <f t="shared" ref="TOI48" si="6969">TOG48*1.01</f>
        <v>8.6867769288137181E+33</v>
      </c>
      <c r="TOJ48" s="363"/>
      <c r="TOK48" s="369">
        <f t="shared" ref="TOK48" si="6970">TOI48*1.01</f>
        <v>8.7736446981018549E+33</v>
      </c>
      <c r="TOL48" s="363"/>
      <c r="TOM48" s="369">
        <f t="shared" ref="TOM48" si="6971">TOK48*1.01</f>
        <v>8.8613811450828738E+33</v>
      </c>
      <c r="TON48" s="363"/>
      <c r="TOO48" s="369">
        <f t="shared" ref="TOO48" si="6972">TOM48*1.01</f>
        <v>8.9499949565337031E+33</v>
      </c>
      <c r="TOP48" s="363"/>
      <c r="TOQ48" s="369">
        <f t="shared" ref="TOQ48" si="6973">TOO48*1.01</f>
        <v>9.0394949060990399E+33</v>
      </c>
      <c r="TOR48" s="363"/>
      <c r="TOS48" s="369">
        <f t="shared" ref="TOS48" si="6974">TOQ48*1.01</f>
        <v>9.1298898551600305E+33</v>
      </c>
      <c r="TOT48" s="363"/>
      <c r="TOU48" s="369">
        <f t="shared" ref="TOU48" si="6975">TOS48*1.01</f>
        <v>9.2211887537116308E+33</v>
      </c>
      <c r="TOV48" s="363"/>
      <c r="TOW48" s="369">
        <f t="shared" ref="TOW48" si="6976">TOU48*1.01</f>
        <v>9.3134006412487467E+33</v>
      </c>
      <c r="TOX48" s="363"/>
      <c r="TOY48" s="369">
        <f t="shared" ref="TOY48" si="6977">TOW48*1.01</f>
        <v>9.4065346476612339E+33</v>
      </c>
      <c r="TOZ48" s="363"/>
      <c r="TPA48" s="369">
        <f t="shared" ref="TPA48" si="6978">TOY48*1.01</f>
        <v>9.5005999941378464E+33</v>
      </c>
      <c r="TPB48" s="363"/>
      <c r="TPC48" s="369">
        <f t="shared" ref="TPC48" si="6979">TPA48*1.01</f>
        <v>9.5956059940792246E+33</v>
      </c>
      <c r="TPD48" s="363"/>
      <c r="TPE48" s="369">
        <f t="shared" ref="TPE48" si="6980">TPC48*1.01</f>
        <v>9.6915620540200169E+33</v>
      </c>
      <c r="TPF48" s="363"/>
      <c r="TPG48" s="369">
        <f t="shared" ref="TPG48" si="6981">TPE48*1.01</f>
        <v>9.7884776745602175E+33</v>
      </c>
      <c r="TPH48" s="363"/>
      <c r="TPI48" s="369">
        <f t="shared" ref="TPI48" si="6982">TPG48*1.01</f>
        <v>9.8863624513058192E+33</v>
      </c>
      <c r="TPJ48" s="363"/>
      <c r="TPK48" s="369">
        <f t="shared" ref="TPK48" si="6983">TPI48*1.01</f>
        <v>9.9852260758188773E+33</v>
      </c>
      <c r="TPL48" s="363"/>
      <c r="TPM48" s="369">
        <f t="shared" ref="TPM48" si="6984">TPK48*1.01</f>
        <v>1.0085078336577066E+34</v>
      </c>
      <c r="TPN48" s="363"/>
      <c r="TPO48" s="369">
        <f t="shared" ref="TPO48" si="6985">TPM48*1.01</f>
        <v>1.0185929119942837E+34</v>
      </c>
      <c r="TPP48" s="363"/>
      <c r="TPQ48" s="369">
        <f t="shared" ref="TPQ48" si="6986">TPO48*1.01</f>
        <v>1.0287788411142265E+34</v>
      </c>
      <c r="TPR48" s="363"/>
      <c r="TPS48" s="369">
        <f t="shared" ref="TPS48" si="6987">TPQ48*1.01</f>
        <v>1.0390666295253689E+34</v>
      </c>
      <c r="TPT48" s="363"/>
      <c r="TPU48" s="369">
        <f t="shared" ref="TPU48" si="6988">TPS48*1.01</f>
        <v>1.0494572958206226E+34</v>
      </c>
      <c r="TPV48" s="363"/>
      <c r="TPW48" s="369">
        <f t="shared" ref="TPW48" si="6989">TPU48*1.01</f>
        <v>1.0599518687788288E+34</v>
      </c>
      <c r="TPX48" s="363"/>
      <c r="TPY48" s="369">
        <f t="shared" ref="TPY48" si="6990">TPW48*1.01</f>
        <v>1.0705513874666171E+34</v>
      </c>
      <c r="TPZ48" s="363"/>
      <c r="TQA48" s="369">
        <f t="shared" ref="TQA48" si="6991">TPY48*1.01</f>
        <v>1.0812569013412832E+34</v>
      </c>
      <c r="TQB48" s="363"/>
      <c r="TQC48" s="369">
        <f t="shared" ref="TQC48" si="6992">TQA48*1.01</f>
        <v>1.0920694703546962E+34</v>
      </c>
      <c r="TQD48" s="363"/>
      <c r="TQE48" s="369">
        <f t="shared" ref="TQE48" si="6993">TQC48*1.01</f>
        <v>1.1029901650582431E+34</v>
      </c>
      <c r="TQF48" s="363"/>
      <c r="TQG48" s="369">
        <f t="shared" ref="TQG48" si="6994">TQE48*1.01</f>
        <v>1.1140200667088256E+34</v>
      </c>
      <c r="TQH48" s="363"/>
      <c r="TQI48" s="369">
        <f t="shared" ref="TQI48" si="6995">TQG48*1.01</f>
        <v>1.1251602673759138E+34</v>
      </c>
      <c r="TQJ48" s="363"/>
      <c r="TQK48" s="369">
        <f t="shared" ref="TQK48" si="6996">TQI48*1.01</f>
        <v>1.136411870049673E+34</v>
      </c>
      <c r="TQL48" s="363"/>
      <c r="TQM48" s="369">
        <f t="shared" ref="TQM48" si="6997">TQK48*1.01</f>
        <v>1.1477759887501698E+34</v>
      </c>
      <c r="TQN48" s="363"/>
      <c r="TQO48" s="369">
        <f t="shared" ref="TQO48" si="6998">TQM48*1.01</f>
        <v>1.1592537486376714E+34</v>
      </c>
      <c r="TQP48" s="363"/>
      <c r="TQQ48" s="369">
        <f t="shared" ref="TQQ48" si="6999">TQO48*1.01</f>
        <v>1.1708462861240481E+34</v>
      </c>
      <c r="TQR48" s="363"/>
      <c r="TQS48" s="369">
        <f t="shared" ref="TQS48" si="7000">TQQ48*1.01</f>
        <v>1.1825547489852886E+34</v>
      </c>
      <c r="TQT48" s="363"/>
      <c r="TQU48" s="369">
        <f t="shared" ref="TQU48" si="7001">TQS48*1.01</f>
        <v>1.1943802964751415E+34</v>
      </c>
      <c r="TQV48" s="363"/>
      <c r="TQW48" s="369">
        <f t="shared" ref="TQW48" si="7002">TQU48*1.01</f>
        <v>1.2063240994398928E+34</v>
      </c>
      <c r="TQX48" s="363"/>
      <c r="TQY48" s="369">
        <f t="shared" ref="TQY48" si="7003">TQW48*1.01</f>
        <v>1.2183873404342918E+34</v>
      </c>
      <c r="TQZ48" s="363"/>
      <c r="TRA48" s="369">
        <f t="shared" ref="TRA48" si="7004">TQY48*1.01</f>
        <v>1.2305712138386347E+34</v>
      </c>
      <c r="TRB48" s="363"/>
      <c r="TRC48" s="369">
        <f t="shared" ref="TRC48" si="7005">TRA48*1.01</f>
        <v>1.2428769259770211E+34</v>
      </c>
      <c r="TRD48" s="363"/>
      <c r="TRE48" s="369">
        <f t="shared" ref="TRE48" si="7006">TRC48*1.01</f>
        <v>1.2553056952367914E+34</v>
      </c>
      <c r="TRF48" s="363"/>
      <c r="TRG48" s="369">
        <f t="shared" ref="TRG48" si="7007">TRE48*1.01</f>
        <v>1.2678587521891592E+34</v>
      </c>
      <c r="TRH48" s="363"/>
      <c r="TRI48" s="369">
        <f t="shared" ref="TRI48" si="7008">TRG48*1.01</f>
        <v>1.2805373397110509E+34</v>
      </c>
      <c r="TRJ48" s="363"/>
      <c r="TRK48" s="369">
        <f t="shared" ref="TRK48" si="7009">TRI48*1.01</f>
        <v>1.2933427131081613E+34</v>
      </c>
      <c r="TRL48" s="363"/>
      <c r="TRM48" s="369">
        <f t="shared" ref="TRM48" si="7010">TRK48*1.01</f>
        <v>1.306276140239243E+34</v>
      </c>
      <c r="TRN48" s="363"/>
      <c r="TRO48" s="369">
        <f t="shared" ref="TRO48" si="7011">TRM48*1.01</f>
        <v>1.3193389016416355E+34</v>
      </c>
      <c r="TRP48" s="363"/>
      <c r="TRQ48" s="369">
        <f t="shared" ref="TRQ48" si="7012">TRO48*1.01</f>
        <v>1.3325322906580519E+34</v>
      </c>
      <c r="TRR48" s="363"/>
      <c r="TRS48" s="369">
        <f t="shared" ref="TRS48" si="7013">TRQ48*1.01</f>
        <v>1.3458576135646324E+34</v>
      </c>
      <c r="TRT48" s="363"/>
      <c r="TRU48" s="369">
        <f t="shared" ref="TRU48" si="7014">TRS48*1.01</f>
        <v>1.3593161897002787E+34</v>
      </c>
      <c r="TRV48" s="363"/>
      <c r="TRW48" s="369">
        <f t="shared" ref="TRW48" si="7015">TRU48*1.01</f>
        <v>1.3729093515972814E+34</v>
      </c>
      <c r="TRX48" s="363"/>
      <c r="TRY48" s="369">
        <f t="shared" ref="TRY48" si="7016">TRW48*1.01</f>
        <v>1.3866384451132543E+34</v>
      </c>
      <c r="TRZ48" s="363"/>
      <c r="TSA48" s="369">
        <f t="shared" ref="TSA48" si="7017">TRY48*1.01</f>
        <v>1.400504829564387E+34</v>
      </c>
      <c r="TSB48" s="363"/>
      <c r="TSC48" s="369">
        <f t="shared" ref="TSC48" si="7018">TSA48*1.01</f>
        <v>1.4145098778600309E+34</v>
      </c>
      <c r="TSD48" s="363"/>
      <c r="TSE48" s="369">
        <f t="shared" ref="TSE48" si="7019">TSC48*1.01</f>
        <v>1.4286549766386312E+34</v>
      </c>
      <c r="TSF48" s="363"/>
      <c r="TSG48" s="369">
        <f t="shared" ref="TSG48" si="7020">TSE48*1.01</f>
        <v>1.4429415264050174E+34</v>
      </c>
      <c r="TSH48" s="363"/>
      <c r="TSI48" s="369">
        <f t="shared" ref="TSI48" si="7021">TSG48*1.01</f>
        <v>1.4573709416690676E+34</v>
      </c>
      <c r="TSJ48" s="363"/>
      <c r="TSK48" s="369">
        <f t="shared" ref="TSK48" si="7022">TSI48*1.01</f>
        <v>1.4719446510857583E+34</v>
      </c>
      <c r="TSL48" s="363"/>
      <c r="TSM48" s="369">
        <f t="shared" ref="TSM48" si="7023">TSK48*1.01</f>
        <v>1.4866640975966159E+34</v>
      </c>
      <c r="TSN48" s="363"/>
      <c r="TSO48" s="369">
        <f t="shared" ref="TSO48" si="7024">TSM48*1.01</f>
        <v>1.5015307385725821E+34</v>
      </c>
      <c r="TSP48" s="363"/>
      <c r="TSQ48" s="369">
        <f t="shared" ref="TSQ48" si="7025">TSO48*1.01</f>
        <v>1.5165460459583078E+34</v>
      </c>
      <c r="TSR48" s="363"/>
      <c r="TSS48" s="369">
        <f t="shared" ref="TSS48" si="7026">TSQ48*1.01</f>
        <v>1.5317115064178909E+34</v>
      </c>
      <c r="TST48" s="363"/>
      <c r="TSU48" s="369">
        <f t="shared" ref="TSU48" si="7027">TSS48*1.01</f>
        <v>1.5470286214820699E+34</v>
      </c>
      <c r="TSV48" s="363"/>
      <c r="TSW48" s="369">
        <f t="shared" ref="TSW48" si="7028">TSU48*1.01</f>
        <v>1.5624989076968906E+34</v>
      </c>
      <c r="TSX48" s="363"/>
      <c r="TSY48" s="369">
        <f t="shared" ref="TSY48" si="7029">TSW48*1.01</f>
        <v>1.5781238967738596E+34</v>
      </c>
      <c r="TSZ48" s="363"/>
      <c r="TTA48" s="369">
        <f t="shared" ref="TTA48" si="7030">TSY48*1.01</f>
        <v>1.5939051357415981E+34</v>
      </c>
      <c r="TTB48" s="363"/>
      <c r="TTC48" s="369">
        <f t="shared" ref="TTC48" si="7031">TTA48*1.01</f>
        <v>1.6098441870990141E+34</v>
      </c>
      <c r="TTD48" s="363"/>
      <c r="TTE48" s="369">
        <f t="shared" ref="TTE48" si="7032">TTC48*1.01</f>
        <v>1.6259426289700044E+34</v>
      </c>
      <c r="TTF48" s="363"/>
      <c r="TTG48" s="369">
        <f t="shared" ref="TTG48" si="7033">TTE48*1.01</f>
        <v>1.6422020552597045E+34</v>
      </c>
      <c r="TTH48" s="363"/>
      <c r="TTI48" s="369">
        <f t="shared" ref="TTI48" si="7034">TTG48*1.01</f>
        <v>1.6586240758123015E+34</v>
      </c>
      <c r="TTJ48" s="363"/>
      <c r="TTK48" s="369">
        <f t="shared" ref="TTK48" si="7035">TTI48*1.01</f>
        <v>1.6752103165704244E+34</v>
      </c>
      <c r="TTL48" s="363"/>
      <c r="TTM48" s="369">
        <f t="shared" ref="TTM48" si="7036">TTK48*1.01</f>
        <v>1.6919624197361286E+34</v>
      </c>
      <c r="TTN48" s="363"/>
      <c r="TTO48" s="369">
        <f t="shared" ref="TTO48" si="7037">TTM48*1.01</f>
        <v>1.7088820439334899E+34</v>
      </c>
      <c r="TTP48" s="363"/>
      <c r="TTQ48" s="369">
        <f t="shared" ref="TTQ48" si="7038">TTO48*1.01</f>
        <v>1.7259708643728247E+34</v>
      </c>
      <c r="TTR48" s="363"/>
      <c r="TTS48" s="369">
        <f t="shared" ref="TTS48" si="7039">TTQ48*1.01</f>
        <v>1.743230573016553E+34</v>
      </c>
      <c r="TTT48" s="363"/>
      <c r="TTU48" s="369">
        <f t="shared" ref="TTU48" si="7040">TTS48*1.01</f>
        <v>1.7606628787467185E+34</v>
      </c>
      <c r="TTV48" s="363"/>
      <c r="TTW48" s="369">
        <f t="shared" ref="TTW48" si="7041">TTU48*1.01</f>
        <v>1.7782695075341857E+34</v>
      </c>
      <c r="TTX48" s="363"/>
      <c r="TTY48" s="369">
        <f t="shared" ref="TTY48" si="7042">TTW48*1.01</f>
        <v>1.7960522026095276E+34</v>
      </c>
      <c r="TTZ48" s="363"/>
      <c r="TUA48" s="369">
        <f t="shared" ref="TUA48" si="7043">TTY48*1.01</f>
        <v>1.8140127246356229E+34</v>
      </c>
      <c r="TUB48" s="363"/>
      <c r="TUC48" s="369">
        <f t="shared" ref="TUC48" si="7044">TUA48*1.01</f>
        <v>1.8321528518819792E+34</v>
      </c>
      <c r="TUD48" s="363"/>
      <c r="TUE48" s="369">
        <f t="shared" ref="TUE48" si="7045">TUC48*1.01</f>
        <v>1.850474380400799E+34</v>
      </c>
      <c r="TUF48" s="363"/>
      <c r="TUG48" s="369">
        <f t="shared" ref="TUG48" si="7046">TUE48*1.01</f>
        <v>1.8689791242048071E+34</v>
      </c>
      <c r="TUH48" s="363"/>
      <c r="TUI48" s="369">
        <f t="shared" ref="TUI48" si="7047">TUG48*1.01</f>
        <v>1.8876689154468551E+34</v>
      </c>
      <c r="TUJ48" s="363"/>
      <c r="TUK48" s="369">
        <f t="shared" ref="TUK48" si="7048">TUI48*1.01</f>
        <v>1.9065456046013238E+34</v>
      </c>
      <c r="TUL48" s="363"/>
      <c r="TUM48" s="369">
        <f t="shared" ref="TUM48" si="7049">TUK48*1.01</f>
        <v>1.925611060647337E+34</v>
      </c>
      <c r="TUN48" s="363"/>
      <c r="TUO48" s="369">
        <f t="shared" ref="TUO48" si="7050">TUM48*1.01</f>
        <v>1.9448671712538103E+34</v>
      </c>
      <c r="TUP48" s="363"/>
      <c r="TUQ48" s="369">
        <f t="shared" ref="TUQ48" si="7051">TUO48*1.01</f>
        <v>1.9643158429663485E+34</v>
      </c>
      <c r="TUR48" s="363"/>
      <c r="TUS48" s="369">
        <f t="shared" ref="TUS48" si="7052">TUQ48*1.01</f>
        <v>1.9839590013960119E+34</v>
      </c>
      <c r="TUT48" s="363"/>
      <c r="TUU48" s="369">
        <f t="shared" ref="TUU48" si="7053">TUS48*1.01</f>
        <v>2.003798591409972E+34</v>
      </c>
      <c r="TUV48" s="363"/>
      <c r="TUW48" s="369">
        <f t="shared" ref="TUW48" si="7054">TUU48*1.01</f>
        <v>2.0238365773240716E+34</v>
      </c>
      <c r="TUX48" s="363"/>
      <c r="TUY48" s="369">
        <f t="shared" ref="TUY48" si="7055">TUW48*1.01</f>
        <v>2.0440749430973124E+34</v>
      </c>
      <c r="TUZ48" s="363"/>
      <c r="TVA48" s="369">
        <f t="shared" ref="TVA48" si="7056">TUY48*1.01</f>
        <v>2.0645156925282857E+34</v>
      </c>
      <c r="TVB48" s="363"/>
      <c r="TVC48" s="369">
        <f t="shared" ref="TVC48" si="7057">TVA48*1.01</f>
        <v>2.0851608494535687E+34</v>
      </c>
      <c r="TVD48" s="363"/>
      <c r="TVE48" s="369">
        <f t="shared" ref="TVE48" si="7058">TVC48*1.01</f>
        <v>2.1060124579481045E+34</v>
      </c>
      <c r="TVF48" s="363"/>
      <c r="TVG48" s="369">
        <f t="shared" ref="TVG48" si="7059">TVE48*1.01</f>
        <v>2.1270725825275854E+34</v>
      </c>
      <c r="TVH48" s="363"/>
      <c r="TVI48" s="369">
        <f t="shared" ref="TVI48" si="7060">TVG48*1.01</f>
        <v>2.1483433083528611E+34</v>
      </c>
      <c r="TVJ48" s="363"/>
      <c r="TVK48" s="369">
        <f t="shared" ref="TVK48" si="7061">TVI48*1.01</f>
        <v>2.1698267414363896E+34</v>
      </c>
      <c r="TVL48" s="363"/>
      <c r="TVM48" s="369">
        <f t="shared" ref="TVM48" si="7062">TVK48*1.01</f>
        <v>2.1915250088507537E+34</v>
      </c>
      <c r="TVN48" s="363"/>
      <c r="TVO48" s="369">
        <f t="shared" ref="TVO48" si="7063">TVM48*1.01</f>
        <v>2.2134402589392612E+34</v>
      </c>
      <c r="TVP48" s="363"/>
      <c r="TVQ48" s="369">
        <f t="shared" ref="TVQ48" si="7064">TVO48*1.01</f>
        <v>2.2355746615286541E+34</v>
      </c>
      <c r="TVR48" s="363"/>
      <c r="TVS48" s="369">
        <f t="shared" ref="TVS48" si="7065">TVQ48*1.01</f>
        <v>2.2579304081439405E+34</v>
      </c>
      <c r="TVT48" s="363"/>
      <c r="TVU48" s="369">
        <f t="shared" ref="TVU48" si="7066">TVS48*1.01</f>
        <v>2.28050971222538E+34</v>
      </c>
      <c r="TVV48" s="363"/>
      <c r="TVW48" s="369">
        <f t="shared" ref="TVW48" si="7067">TVU48*1.01</f>
        <v>2.3033148093476338E+34</v>
      </c>
      <c r="TVX48" s="363"/>
      <c r="TVY48" s="369">
        <f t="shared" ref="TVY48" si="7068">TVW48*1.01</f>
        <v>2.3263479574411102E+34</v>
      </c>
      <c r="TVZ48" s="363"/>
      <c r="TWA48" s="369">
        <f t="shared" ref="TWA48" si="7069">TVY48*1.01</f>
        <v>2.3496114370155212E+34</v>
      </c>
      <c r="TWB48" s="363"/>
      <c r="TWC48" s="369">
        <f t="shared" ref="TWC48" si="7070">TWA48*1.01</f>
        <v>2.3731075513856762E+34</v>
      </c>
      <c r="TWD48" s="363"/>
      <c r="TWE48" s="369">
        <f t="shared" ref="TWE48" si="7071">TWC48*1.01</f>
        <v>2.3968386268995329E+34</v>
      </c>
      <c r="TWF48" s="363"/>
      <c r="TWG48" s="369">
        <f t="shared" ref="TWG48" si="7072">TWE48*1.01</f>
        <v>2.4208070131685283E+34</v>
      </c>
      <c r="TWH48" s="363"/>
      <c r="TWI48" s="369">
        <f t="shared" ref="TWI48" si="7073">TWG48*1.01</f>
        <v>2.4450150833002134E+34</v>
      </c>
      <c r="TWJ48" s="363"/>
      <c r="TWK48" s="369">
        <f t="shared" ref="TWK48" si="7074">TWI48*1.01</f>
        <v>2.4694652341332154E+34</v>
      </c>
      <c r="TWL48" s="363"/>
      <c r="TWM48" s="369">
        <f t="shared" ref="TWM48" si="7075">TWK48*1.01</f>
        <v>2.4941598864745475E+34</v>
      </c>
      <c r="TWN48" s="363"/>
      <c r="TWO48" s="369">
        <f t="shared" ref="TWO48" si="7076">TWM48*1.01</f>
        <v>2.5191014853392929E+34</v>
      </c>
      <c r="TWP48" s="363"/>
      <c r="TWQ48" s="369">
        <f t="shared" ref="TWQ48" si="7077">TWO48*1.01</f>
        <v>2.5442925001926857E+34</v>
      </c>
      <c r="TWR48" s="363"/>
      <c r="TWS48" s="369">
        <f t="shared" ref="TWS48" si="7078">TWQ48*1.01</f>
        <v>2.5697354251946126E+34</v>
      </c>
      <c r="TWT48" s="363"/>
      <c r="TWU48" s="369">
        <f t="shared" ref="TWU48" si="7079">TWS48*1.01</f>
        <v>2.5954327794465587E+34</v>
      </c>
      <c r="TWV48" s="363"/>
      <c r="TWW48" s="369">
        <f t="shared" ref="TWW48" si="7080">TWU48*1.01</f>
        <v>2.6213871072410243E+34</v>
      </c>
      <c r="TWX48" s="363"/>
      <c r="TWY48" s="369">
        <f t="shared" ref="TWY48" si="7081">TWW48*1.01</f>
        <v>2.6476009783134344E+34</v>
      </c>
      <c r="TWZ48" s="363"/>
      <c r="TXA48" s="369">
        <f t="shared" ref="TXA48" si="7082">TWY48*1.01</f>
        <v>2.674076988096569E+34</v>
      </c>
      <c r="TXB48" s="363"/>
      <c r="TXC48" s="369">
        <f t="shared" ref="TXC48" si="7083">TXA48*1.01</f>
        <v>2.7008177579775347E+34</v>
      </c>
      <c r="TXD48" s="363"/>
      <c r="TXE48" s="369">
        <f t="shared" ref="TXE48" si="7084">TXC48*1.01</f>
        <v>2.7278259355573104E+34</v>
      </c>
      <c r="TXF48" s="363"/>
      <c r="TXG48" s="369">
        <f t="shared" ref="TXG48" si="7085">TXE48*1.01</f>
        <v>2.7551041949128836E+34</v>
      </c>
      <c r="TXH48" s="363"/>
      <c r="TXI48" s="369">
        <f t="shared" ref="TXI48" si="7086">TXG48*1.01</f>
        <v>2.7826552368620126E+34</v>
      </c>
      <c r="TXJ48" s="363"/>
      <c r="TXK48" s="369">
        <f t="shared" ref="TXK48" si="7087">TXI48*1.01</f>
        <v>2.8104817892306327E+34</v>
      </c>
      <c r="TXL48" s="363"/>
      <c r="TXM48" s="369">
        <f t="shared" ref="TXM48" si="7088">TXK48*1.01</f>
        <v>2.838586607122939E+34</v>
      </c>
      <c r="TXN48" s="363"/>
      <c r="TXO48" s="369">
        <f t="shared" ref="TXO48" si="7089">TXM48*1.01</f>
        <v>2.8669724731941684E+34</v>
      </c>
      <c r="TXP48" s="363"/>
      <c r="TXQ48" s="369">
        <f t="shared" ref="TXQ48" si="7090">TXO48*1.01</f>
        <v>2.89564219792611E+34</v>
      </c>
      <c r="TXR48" s="363"/>
      <c r="TXS48" s="369">
        <f t="shared" ref="TXS48" si="7091">TXQ48*1.01</f>
        <v>2.9245986199053712E+34</v>
      </c>
      <c r="TXT48" s="363"/>
      <c r="TXU48" s="369">
        <f t="shared" ref="TXU48" si="7092">TXS48*1.01</f>
        <v>2.9538446061044248E+34</v>
      </c>
      <c r="TXV48" s="363"/>
      <c r="TXW48" s="369">
        <f t="shared" ref="TXW48" si="7093">TXU48*1.01</f>
        <v>2.983383052165469E+34</v>
      </c>
      <c r="TXX48" s="363"/>
      <c r="TXY48" s="369">
        <f t="shared" ref="TXY48" si="7094">TXW48*1.01</f>
        <v>3.0132168826871238E+34</v>
      </c>
      <c r="TXZ48" s="363"/>
      <c r="TYA48" s="369">
        <f t="shared" ref="TYA48" si="7095">TXY48*1.01</f>
        <v>3.0433490515139953E+34</v>
      </c>
      <c r="TYB48" s="363"/>
      <c r="TYC48" s="369">
        <f t="shared" ref="TYC48" si="7096">TYA48*1.01</f>
        <v>3.0737825420291355E+34</v>
      </c>
      <c r="TYD48" s="363"/>
      <c r="TYE48" s="369">
        <f t="shared" ref="TYE48" si="7097">TYC48*1.01</f>
        <v>3.1045203674494268E+34</v>
      </c>
      <c r="TYF48" s="363"/>
      <c r="TYG48" s="369">
        <f t="shared" ref="TYG48" si="7098">TYE48*1.01</f>
        <v>3.1355655711239209E+34</v>
      </c>
      <c r="TYH48" s="363"/>
      <c r="TYI48" s="369">
        <f t="shared" ref="TYI48" si="7099">TYG48*1.01</f>
        <v>3.16692122683516E+34</v>
      </c>
      <c r="TYJ48" s="363"/>
      <c r="TYK48" s="369">
        <f t="shared" ref="TYK48" si="7100">TYI48*1.01</f>
        <v>3.1985904391035117E+34</v>
      </c>
      <c r="TYL48" s="363"/>
      <c r="TYM48" s="369">
        <f t="shared" ref="TYM48" si="7101">TYK48*1.01</f>
        <v>3.2305763434945469E+34</v>
      </c>
      <c r="TYN48" s="363"/>
      <c r="TYO48" s="369">
        <f t="shared" ref="TYO48" si="7102">TYM48*1.01</f>
        <v>3.2628821069294923E+34</v>
      </c>
      <c r="TYP48" s="363"/>
      <c r="TYQ48" s="369">
        <f t="shared" ref="TYQ48" si="7103">TYO48*1.01</f>
        <v>3.2955109279987873E+34</v>
      </c>
      <c r="TYR48" s="363"/>
      <c r="TYS48" s="369">
        <f t="shared" ref="TYS48" si="7104">TYQ48*1.01</f>
        <v>3.3284660372787751E+34</v>
      </c>
      <c r="TYT48" s="363"/>
      <c r="TYU48" s="369">
        <f t="shared" ref="TYU48" si="7105">TYS48*1.01</f>
        <v>3.3617506976515627E+34</v>
      </c>
      <c r="TYV48" s="363"/>
      <c r="TYW48" s="369">
        <f t="shared" ref="TYW48" si="7106">TYU48*1.01</f>
        <v>3.3953682046280785E+34</v>
      </c>
      <c r="TYX48" s="363"/>
      <c r="TYY48" s="369">
        <f t="shared" ref="TYY48" si="7107">TYW48*1.01</f>
        <v>3.4293218866743591E+34</v>
      </c>
      <c r="TYZ48" s="363"/>
      <c r="TZA48" s="369">
        <f t="shared" ref="TZA48" si="7108">TYY48*1.01</f>
        <v>3.4636151055411029E+34</v>
      </c>
      <c r="TZB48" s="363"/>
      <c r="TZC48" s="369">
        <f t="shared" ref="TZC48" si="7109">TZA48*1.01</f>
        <v>3.4982512565965142E+34</v>
      </c>
      <c r="TZD48" s="363"/>
      <c r="TZE48" s="369">
        <f t="shared" ref="TZE48" si="7110">TZC48*1.01</f>
        <v>3.5332337691624794E+34</v>
      </c>
      <c r="TZF48" s="363"/>
      <c r="TZG48" s="369">
        <f t="shared" ref="TZG48" si="7111">TZE48*1.01</f>
        <v>3.5685661068541042E+34</v>
      </c>
      <c r="TZH48" s="363"/>
      <c r="TZI48" s="369">
        <f t="shared" ref="TZI48" si="7112">TZG48*1.01</f>
        <v>3.6042517679226451E+34</v>
      </c>
      <c r="TZJ48" s="363"/>
      <c r="TZK48" s="369">
        <f t="shared" ref="TZK48" si="7113">TZI48*1.01</f>
        <v>3.6402942856018716E+34</v>
      </c>
      <c r="TZL48" s="363"/>
      <c r="TZM48" s="369">
        <f t="shared" ref="TZM48" si="7114">TZK48*1.01</f>
        <v>3.6766972284578901E+34</v>
      </c>
      <c r="TZN48" s="363"/>
      <c r="TZO48" s="369">
        <f t="shared" ref="TZO48" si="7115">TZM48*1.01</f>
        <v>3.7134642007424692E+34</v>
      </c>
      <c r="TZP48" s="363"/>
      <c r="TZQ48" s="369">
        <f t="shared" ref="TZQ48" si="7116">TZO48*1.01</f>
        <v>3.7505988427498941E+34</v>
      </c>
      <c r="TZR48" s="363"/>
      <c r="TZS48" s="369">
        <f t="shared" ref="TZS48" si="7117">TZQ48*1.01</f>
        <v>3.788104831177393E+34</v>
      </c>
      <c r="TZT48" s="363"/>
      <c r="TZU48" s="369">
        <f t="shared" ref="TZU48" si="7118">TZS48*1.01</f>
        <v>3.8259858794891668E+34</v>
      </c>
      <c r="TZV48" s="363"/>
      <c r="TZW48" s="369">
        <f t="shared" ref="TZW48" si="7119">TZU48*1.01</f>
        <v>3.8642457382840583E+34</v>
      </c>
      <c r="TZX48" s="363"/>
      <c r="TZY48" s="369">
        <f t="shared" ref="TZY48" si="7120">TZW48*1.01</f>
        <v>3.9028881956668991E+34</v>
      </c>
      <c r="TZZ48" s="363"/>
      <c r="UAA48" s="369">
        <f t="shared" ref="UAA48" si="7121">TZY48*1.01</f>
        <v>3.9419170776235682E+34</v>
      </c>
      <c r="UAB48" s="363"/>
      <c r="UAC48" s="369">
        <f t="shared" ref="UAC48" si="7122">UAA48*1.01</f>
        <v>3.9813362483998041E+34</v>
      </c>
      <c r="UAD48" s="363"/>
      <c r="UAE48" s="369">
        <f t="shared" ref="UAE48" si="7123">UAC48*1.01</f>
        <v>4.0211496108838021E+34</v>
      </c>
      <c r="UAF48" s="363"/>
      <c r="UAG48" s="369">
        <f t="shared" ref="UAG48" si="7124">UAE48*1.01</f>
        <v>4.06136110699264E+34</v>
      </c>
      <c r="UAH48" s="363"/>
      <c r="UAI48" s="369">
        <f t="shared" ref="UAI48" si="7125">UAG48*1.01</f>
        <v>4.1019747180625664E+34</v>
      </c>
      <c r="UAJ48" s="363"/>
      <c r="UAK48" s="369">
        <f t="shared" ref="UAK48" si="7126">UAI48*1.01</f>
        <v>4.142994465243192E+34</v>
      </c>
      <c r="UAL48" s="363"/>
      <c r="UAM48" s="369">
        <f t="shared" ref="UAM48" si="7127">UAK48*1.01</f>
        <v>4.1844244098956236E+34</v>
      </c>
      <c r="UAN48" s="363"/>
      <c r="UAO48" s="369">
        <f t="shared" ref="UAO48" si="7128">UAM48*1.01</f>
        <v>4.2262686539945797E+34</v>
      </c>
      <c r="UAP48" s="363"/>
      <c r="UAQ48" s="369">
        <f t="shared" ref="UAQ48" si="7129">UAO48*1.01</f>
        <v>4.2685313405345254E+34</v>
      </c>
      <c r="UAR48" s="363"/>
      <c r="UAS48" s="369">
        <f t="shared" ref="UAS48" si="7130">UAQ48*1.01</f>
        <v>4.3112166539398707E+34</v>
      </c>
      <c r="UAT48" s="363"/>
      <c r="UAU48" s="369">
        <f t="shared" ref="UAU48" si="7131">UAS48*1.01</f>
        <v>4.3543288204792695E+34</v>
      </c>
      <c r="UAV48" s="363"/>
      <c r="UAW48" s="369">
        <f t="shared" ref="UAW48" si="7132">UAU48*1.01</f>
        <v>4.3978721086840625E+34</v>
      </c>
      <c r="UAX48" s="363"/>
      <c r="UAY48" s="369">
        <f t="shared" ref="UAY48" si="7133">UAW48*1.01</f>
        <v>4.4418508297709034E+34</v>
      </c>
      <c r="UAZ48" s="363"/>
      <c r="UBA48" s="369">
        <f t="shared" ref="UBA48" si="7134">UAY48*1.01</f>
        <v>4.4862693380686129E+34</v>
      </c>
      <c r="UBB48" s="363"/>
      <c r="UBC48" s="369">
        <f t="shared" ref="UBC48" si="7135">UBA48*1.01</f>
        <v>4.531132031449299E+34</v>
      </c>
      <c r="UBD48" s="363"/>
      <c r="UBE48" s="369">
        <f t="shared" ref="UBE48" si="7136">UBC48*1.01</f>
        <v>4.5764433517637921E+34</v>
      </c>
      <c r="UBF48" s="363"/>
      <c r="UBG48" s="369">
        <f t="shared" ref="UBG48" si="7137">UBE48*1.01</f>
        <v>4.6222077852814305E+34</v>
      </c>
      <c r="UBH48" s="363"/>
      <c r="UBI48" s="369">
        <f t="shared" ref="UBI48" si="7138">UBG48*1.01</f>
        <v>4.6684298631342445E+34</v>
      </c>
      <c r="UBJ48" s="363"/>
      <c r="UBK48" s="369">
        <f t="shared" ref="UBK48" si="7139">UBI48*1.01</f>
        <v>4.7151141617655874E+34</v>
      </c>
      <c r="UBL48" s="363"/>
      <c r="UBM48" s="369">
        <f t="shared" ref="UBM48" si="7140">UBK48*1.01</f>
        <v>4.7622653033832431E+34</v>
      </c>
      <c r="UBN48" s="363"/>
      <c r="UBO48" s="369">
        <f t="shared" ref="UBO48" si="7141">UBM48*1.01</f>
        <v>4.8098879564170759E+34</v>
      </c>
      <c r="UBP48" s="363"/>
      <c r="UBQ48" s="369">
        <f t="shared" ref="UBQ48" si="7142">UBO48*1.01</f>
        <v>4.8579868359812471E+34</v>
      </c>
      <c r="UBR48" s="363"/>
      <c r="UBS48" s="369">
        <f t="shared" ref="UBS48" si="7143">UBQ48*1.01</f>
        <v>4.90656670434106E+34</v>
      </c>
      <c r="UBT48" s="363"/>
      <c r="UBU48" s="369">
        <f t="shared" ref="UBU48" si="7144">UBS48*1.01</f>
        <v>4.9556323713844705E+34</v>
      </c>
      <c r="UBV48" s="363"/>
      <c r="UBW48" s="369">
        <f t="shared" ref="UBW48" si="7145">UBU48*1.01</f>
        <v>5.0051886950983148E+34</v>
      </c>
      <c r="UBX48" s="363"/>
      <c r="UBY48" s="369">
        <f t="shared" ref="UBY48" si="7146">UBW48*1.01</f>
        <v>5.0552405820492982E+34</v>
      </c>
      <c r="UBZ48" s="363"/>
      <c r="UCA48" s="369">
        <f t="shared" ref="UCA48" si="7147">UBY48*1.01</f>
        <v>5.1057929878697908E+34</v>
      </c>
      <c r="UCB48" s="363"/>
      <c r="UCC48" s="369">
        <f t="shared" ref="UCC48" si="7148">UCA48*1.01</f>
        <v>5.1568509177484889E+34</v>
      </c>
      <c r="UCD48" s="363"/>
      <c r="UCE48" s="369">
        <f t="shared" ref="UCE48" si="7149">UCC48*1.01</f>
        <v>5.208419426925974E+34</v>
      </c>
      <c r="UCF48" s="363"/>
      <c r="UCG48" s="369">
        <f t="shared" ref="UCG48" si="7150">UCE48*1.01</f>
        <v>5.2605036211952342E+34</v>
      </c>
      <c r="UCH48" s="363"/>
      <c r="UCI48" s="369">
        <f t="shared" ref="UCI48" si="7151">UCG48*1.01</f>
        <v>5.3131086574071862E+34</v>
      </c>
      <c r="UCJ48" s="363"/>
      <c r="UCK48" s="369">
        <f t="shared" ref="UCK48" si="7152">UCI48*1.01</f>
        <v>5.366239743981258E+34</v>
      </c>
      <c r="UCL48" s="363"/>
      <c r="UCM48" s="369">
        <f t="shared" ref="UCM48" si="7153">UCK48*1.01</f>
        <v>5.4199021414210702E+34</v>
      </c>
      <c r="UCN48" s="363"/>
      <c r="UCO48" s="369">
        <f t="shared" ref="UCO48" si="7154">UCM48*1.01</f>
        <v>5.4741011628352813E+34</v>
      </c>
      <c r="UCP48" s="363"/>
      <c r="UCQ48" s="369">
        <f t="shared" ref="UCQ48" si="7155">UCO48*1.01</f>
        <v>5.5288421744636337E+34</v>
      </c>
      <c r="UCR48" s="363"/>
      <c r="UCS48" s="369">
        <f t="shared" ref="UCS48" si="7156">UCQ48*1.01</f>
        <v>5.5841305962082705E+34</v>
      </c>
      <c r="UCT48" s="363"/>
      <c r="UCU48" s="369">
        <f t="shared" ref="UCU48" si="7157">UCS48*1.01</f>
        <v>5.6399719021703534E+34</v>
      </c>
      <c r="UCV48" s="363"/>
      <c r="UCW48" s="369">
        <f t="shared" ref="UCW48" si="7158">UCU48*1.01</f>
        <v>5.6963716211920569E+34</v>
      </c>
      <c r="UCX48" s="363"/>
      <c r="UCY48" s="369">
        <f t="shared" ref="UCY48" si="7159">UCW48*1.01</f>
        <v>5.7533353374039774E+34</v>
      </c>
      <c r="UCZ48" s="363"/>
      <c r="UDA48" s="369">
        <f t="shared" ref="UDA48" si="7160">UCY48*1.01</f>
        <v>5.8108686907780171E+34</v>
      </c>
      <c r="UDB48" s="363"/>
      <c r="UDC48" s="369">
        <f t="shared" ref="UDC48" si="7161">UDA48*1.01</f>
        <v>5.868977377685797E+34</v>
      </c>
      <c r="UDD48" s="363"/>
      <c r="UDE48" s="369">
        <f t="shared" ref="UDE48" si="7162">UDC48*1.01</f>
        <v>5.9276671514626548E+34</v>
      </c>
      <c r="UDF48" s="363"/>
      <c r="UDG48" s="369">
        <f t="shared" ref="UDG48" si="7163">UDE48*1.01</f>
        <v>5.9869438229772816E+34</v>
      </c>
      <c r="UDH48" s="363"/>
      <c r="UDI48" s="369">
        <f t="shared" ref="UDI48" si="7164">UDG48*1.01</f>
        <v>6.0468132612070541E+34</v>
      </c>
      <c r="UDJ48" s="363"/>
      <c r="UDK48" s="369">
        <f t="shared" ref="UDK48" si="7165">UDI48*1.01</f>
        <v>6.1072813938191251E+34</v>
      </c>
      <c r="UDL48" s="363"/>
      <c r="UDM48" s="369">
        <f t="shared" ref="UDM48" si="7166">UDK48*1.01</f>
        <v>6.1683542077573164E+34</v>
      </c>
      <c r="UDN48" s="363"/>
      <c r="UDO48" s="369">
        <f t="shared" ref="UDO48" si="7167">UDM48*1.01</f>
        <v>6.2300377498348897E+34</v>
      </c>
      <c r="UDP48" s="363"/>
      <c r="UDQ48" s="369">
        <f t="shared" ref="UDQ48" si="7168">UDO48*1.01</f>
        <v>6.2923381273332387E+34</v>
      </c>
      <c r="UDR48" s="363"/>
      <c r="UDS48" s="369">
        <f t="shared" ref="UDS48" si="7169">UDQ48*1.01</f>
        <v>6.3552615086065714E+34</v>
      </c>
      <c r="UDT48" s="363"/>
      <c r="UDU48" s="369">
        <f t="shared" ref="UDU48" si="7170">UDS48*1.01</f>
        <v>6.4188141236926375E+34</v>
      </c>
      <c r="UDV48" s="363"/>
      <c r="UDW48" s="369">
        <f t="shared" ref="UDW48" si="7171">UDU48*1.01</f>
        <v>6.4830022649295639E+34</v>
      </c>
      <c r="UDX48" s="363"/>
      <c r="UDY48" s="369">
        <f t="shared" ref="UDY48" si="7172">UDW48*1.01</f>
        <v>6.5478322875788598E+34</v>
      </c>
      <c r="UDZ48" s="363"/>
      <c r="UEA48" s="369">
        <f t="shared" ref="UEA48" si="7173">UDY48*1.01</f>
        <v>6.6133106104546481E+34</v>
      </c>
      <c r="UEB48" s="363"/>
      <c r="UEC48" s="369">
        <f t="shared" ref="UEC48" si="7174">UEA48*1.01</f>
        <v>6.6794437165591949E+34</v>
      </c>
      <c r="UED48" s="363"/>
      <c r="UEE48" s="369">
        <f t="shared" ref="UEE48" si="7175">UEC48*1.01</f>
        <v>6.7462381537247865E+34</v>
      </c>
      <c r="UEF48" s="363"/>
      <c r="UEG48" s="369">
        <f t="shared" ref="UEG48" si="7176">UEE48*1.01</f>
        <v>6.8137005352620343E+34</v>
      </c>
      <c r="UEH48" s="363"/>
      <c r="UEI48" s="369">
        <f t="shared" ref="UEI48" si="7177">UEG48*1.01</f>
        <v>6.8818375406146543E+34</v>
      </c>
      <c r="UEJ48" s="363"/>
      <c r="UEK48" s="369">
        <f t="shared" ref="UEK48" si="7178">UEI48*1.01</f>
        <v>6.9506559160208007E+34</v>
      </c>
      <c r="UEL48" s="363"/>
      <c r="UEM48" s="369">
        <f t="shared" ref="UEM48" si="7179">UEK48*1.01</f>
        <v>7.0201624751810089E+34</v>
      </c>
      <c r="UEN48" s="363"/>
      <c r="UEO48" s="369">
        <f t="shared" ref="UEO48" si="7180">UEM48*1.01</f>
        <v>7.0903640999328193E+34</v>
      </c>
      <c r="UEP48" s="363"/>
      <c r="UEQ48" s="369">
        <f t="shared" ref="UEQ48" si="7181">UEO48*1.01</f>
        <v>7.1612677409321476E+34</v>
      </c>
      <c r="UER48" s="363"/>
      <c r="UES48" s="369">
        <f t="shared" ref="UES48" si="7182">UEQ48*1.01</f>
        <v>7.2328804183414691E+34</v>
      </c>
      <c r="UET48" s="363"/>
      <c r="UEU48" s="369">
        <f t="shared" ref="UEU48" si="7183">UES48*1.01</f>
        <v>7.305209222524884E+34</v>
      </c>
      <c r="UEV48" s="363"/>
      <c r="UEW48" s="369">
        <f t="shared" ref="UEW48" si="7184">UEU48*1.01</f>
        <v>7.3782613147501326E+34</v>
      </c>
      <c r="UEX48" s="363"/>
      <c r="UEY48" s="369">
        <f t="shared" ref="UEY48" si="7185">UEW48*1.01</f>
        <v>7.4520439278976344E+34</v>
      </c>
      <c r="UEZ48" s="363"/>
      <c r="UFA48" s="369">
        <f t="shared" ref="UFA48" si="7186">UEY48*1.01</f>
        <v>7.5265643671766105E+34</v>
      </c>
      <c r="UFB48" s="363"/>
      <c r="UFC48" s="369">
        <f t="shared" ref="UFC48" si="7187">UFA48*1.01</f>
        <v>7.6018300108483769E+34</v>
      </c>
      <c r="UFD48" s="363"/>
      <c r="UFE48" s="369">
        <f t="shared" ref="UFE48" si="7188">UFC48*1.01</f>
        <v>7.6778483109568605E+34</v>
      </c>
      <c r="UFF48" s="363"/>
      <c r="UFG48" s="369">
        <f t="shared" ref="UFG48" si="7189">UFE48*1.01</f>
        <v>7.7546267940664293E+34</v>
      </c>
      <c r="UFH48" s="363"/>
      <c r="UFI48" s="369">
        <f t="shared" ref="UFI48" si="7190">UFG48*1.01</f>
        <v>7.8321730620070933E+34</v>
      </c>
      <c r="UFJ48" s="363"/>
      <c r="UFK48" s="369">
        <f t="shared" ref="UFK48" si="7191">UFI48*1.01</f>
        <v>7.9104947926271639E+34</v>
      </c>
      <c r="UFL48" s="363"/>
      <c r="UFM48" s="369">
        <f t="shared" ref="UFM48" si="7192">UFK48*1.01</f>
        <v>7.9895997405534352E+34</v>
      </c>
      <c r="UFN48" s="363"/>
      <c r="UFO48" s="369">
        <f t="shared" ref="UFO48" si="7193">UFM48*1.01</f>
        <v>8.0694957379589699E+34</v>
      </c>
      <c r="UFP48" s="363"/>
      <c r="UFQ48" s="369">
        <f t="shared" ref="UFQ48" si="7194">UFO48*1.01</f>
        <v>8.1501906953385593E+34</v>
      </c>
      <c r="UFR48" s="363"/>
      <c r="UFS48" s="369">
        <f t="shared" ref="UFS48" si="7195">UFQ48*1.01</f>
        <v>8.2316926022919448E+34</v>
      </c>
      <c r="UFT48" s="363"/>
      <c r="UFU48" s="369">
        <f t="shared" ref="UFU48" si="7196">UFS48*1.01</f>
        <v>8.3140095283148644E+34</v>
      </c>
      <c r="UFV48" s="363"/>
      <c r="UFW48" s="369">
        <f t="shared" ref="UFW48" si="7197">UFU48*1.01</f>
        <v>8.3971496235980134E+34</v>
      </c>
      <c r="UFX48" s="363"/>
      <c r="UFY48" s="369">
        <f t="shared" ref="UFY48" si="7198">UFW48*1.01</f>
        <v>8.4811211198339936E+34</v>
      </c>
      <c r="UFZ48" s="363"/>
      <c r="UGA48" s="369">
        <f t="shared" ref="UGA48" si="7199">UFY48*1.01</f>
        <v>8.5659323310323343E+34</v>
      </c>
      <c r="UGB48" s="363"/>
      <c r="UGC48" s="369">
        <f t="shared" ref="UGC48" si="7200">UGA48*1.01</f>
        <v>8.6515916543426569E+34</v>
      </c>
      <c r="UGD48" s="363"/>
      <c r="UGE48" s="369">
        <f t="shared" ref="UGE48" si="7201">UGC48*1.01</f>
        <v>8.7381075708860838E+34</v>
      </c>
      <c r="UGF48" s="363"/>
      <c r="UGG48" s="369">
        <f t="shared" ref="UGG48" si="7202">UGE48*1.01</f>
        <v>8.8254886465949453E+34</v>
      </c>
      <c r="UGH48" s="363"/>
      <c r="UGI48" s="369">
        <f t="shared" ref="UGI48" si="7203">UGG48*1.01</f>
        <v>8.9137435330608948E+34</v>
      </c>
      <c r="UGJ48" s="363"/>
      <c r="UGK48" s="369">
        <f t="shared" ref="UGK48" si="7204">UGI48*1.01</f>
        <v>9.0028809683915034E+34</v>
      </c>
      <c r="UGL48" s="363"/>
      <c r="UGM48" s="369">
        <f t="shared" ref="UGM48" si="7205">UGK48*1.01</f>
        <v>9.0929097780754178E+34</v>
      </c>
      <c r="UGN48" s="363"/>
      <c r="UGO48" s="369">
        <f t="shared" ref="UGO48" si="7206">UGM48*1.01</f>
        <v>9.1838388758561715E+34</v>
      </c>
      <c r="UGP48" s="363"/>
      <c r="UGQ48" s="369">
        <f t="shared" ref="UGQ48" si="7207">UGO48*1.01</f>
        <v>9.2756772646147342E+34</v>
      </c>
      <c r="UGR48" s="363"/>
      <c r="UGS48" s="369">
        <f t="shared" ref="UGS48" si="7208">UGQ48*1.01</f>
        <v>9.3684340372608825E+34</v>
      </c>
      <c r="UGT48" s="363"/>
      <c r="UGU48" s="369">
        <f t="shared" ref="UGU48" si="7209">UGS48*1.01</f>
        <v>9.4621183776334914E+34</v>
      </c>
      <c r="UGV48" s="363"/>
      <c r="UGW48" s="369">
        <f t="shared" ref="UGW48" si="7210">UGU48*1.01</f>
        <v>9.5567395614098258E+34</v>
      </c>
      <c r="UGX48" s="363"/>
      <c r="UGY48" s="369">
        <f t="shared" ref="UGY48" si="7211">UGW48*1.01</f>
        <v>9.652306957023925E+34</v>
      </c>
      <c r="UGZ48" s="363"/>
      <c r="UHA48" s="369">
        <f t="shared" ref="UHA48" si="7212">UGY48*1.01</f>
        <v>9.7488300265941635E+34</v>
      </c>
      <c r="UHB48" s="363"/>
      <c r="UHC48" s="369">
        <f t="shared" ref="UHC48" si="7213">UHA48*1.01</f>
        <v>9.8463183268601059E+34</v>
      </c>
      <c r="UHD48" s="363"/>
      <c r="UHE48" s="369">
        <f t="shared" ref="UHE48" si="7214">UHC48*1.01</f>
        <v>9.9447815101287073E+34</v>
      </c>
      <c r="UHF48" s="363"/>
      <c r="UHG48" s="369">
        <f t="shared" ref="UHG48" si="7215">UHE48*1.01</f>
        <v>1.0044229325229994E+35</v>
      </c>
      <c r="UHH48" s="363"/>
      <c r="UHI48" s="369">
        <f t="shared" ref="UHI48" si="7216">UHG48*1.01</f>
        <v>1.0144671618482294E+35</v>
      </c>
      <c r="UHJ48" s="363"/>
      <c r="UHK48" s="369">
        <f t="shared" ref="UHK48" si="7217">UHI48*1.01</f>
        <v>1.0246118334667118E+35</v>
      </c>
      <c r="UHL48" s="363"/>
      <c r="UHM48" s="369">
        <f t="shared" ref="UHM48" si="7218">UHK48*1.01</f>
        <v>1.0348579518013789E+35</v>
      </c>
      <c r="UHN48" s="363"/>
      <c r="UHO48" s="369">
        <f t="shared" ref="UHO48" si="7219">UHM48*1.01</f>
        <v>1.0452065313193927E+35</v>
      </c>
      <c r="UHP48" s="363"/>
      <c r="UHQ48" s="369">
        <f t="shared" ref="UHQ48" si="7220">UHO48*1.01</f>
        <v>1.0556585966325866E+35</v>
      </c>
      <c r="UHR48" s="363"/>
      <c r="UHS48" s="369">
        <f t="shared" ref="UHS48" si="7221">UHQ48*1.01</f>
        <v>1.0662151825989126E+35</v>
      </c>
      <c r="UHT48" s="363"/>
      <c r="UHU48" s="369">
        <f t="shared" ref="UHU48" si="7222">UHS48*1.01</f>
        <v>1.0768773344249018E+35</v>
      </c>
      <c r="UHV48" s="363"/>
      <c r="UHW48" s="369">
        <f t="shared" ref="UHW48" si="7223">UHU48*1.01</f>
        <v>1.0876461077691508E+35</v>
      </c>
      <c r="UHX48" s="363"/>
      <c r="UHY48" s="369">
        <f t="shared" ref="UHY48" si="7224">UHW48*1.01</f>
        <v>1.0985225688468424E+35</v>
      </c>
      <c r="UHZ48" s="363"/>
      <c r="UIA48" s="369">
        <f t="shared" ref="UIA48" si="7225">UHY48*1.01</f>
        <v>1.1095077945353108E+35</v>
      </c>
      <c r="UIB48" s="363"/>
      <c r="UIC48" s="369">
        <f t="shared" ref="UIC48" si="7226">UIA48*1.01</f>
        <v>1.1206028724806638E+35</v>
      </c>
      <c r="UID48" s="363"/>
      <c r="UIE48" s="369">
        <f t="shared" ref="UIE48" si="7227">UIC48*1.01</f>
        <v>1.1318089012054705E+35</v>
      </c>
      <c r="UIF48" s="363"/>
      <c r="UIG48" s="369">
        <f t="shared" ref="UIG48" si="7228">UIE48*1.01</f>
        <v>1.1431269902175252E+35</v>
      </c>
      <c r="UIH48" s="363"/>
      <c r="UII48" s="369">
        <f t="shared" ref="UII48" si="7229">UIG48*1.01</f>
        <v>1.1545582601197005E+35</v>
      </c>
      <c r="UIJ48" s="363"/>
      <c r="UIK48" s="369">
        <f t="shared" ref="UIK48" si="7230">UII48*1.01</f>
        <v>1.1661038427208975E+35</v>
      </c>
      <c r="UIL48" s="363"/>
      <c r="UIM48" s="369">
        <f t="shared" ref="UIM48" si="7231">UIK48*1.01</f>
        <v>1.1777648811481065E+35</v>
      </c>
      <c r="UIN48" s="363"/>
      <c r="UIO48" s="369">
        <f t="shared" ref="UIO48" si="7232">UIM48*1.01</f>
        <v>1.1895425299595877E+35</v>
      </c>
      <c r="UIP48" s="363"/>
      <c r="UIQ48" s="369">
        <f t="shared" ref="UIQ48" si="7233">UIO48*1.01</f>
        <v>1.2014379552591835E+35</v>
      </c>
      <c r="UIR48" s="363"/>
      <c r="UIS48" s="369">
        <f t="shared" ref="UIS48" si="7234">UIQ48*1.01</f>
        <v>1.2134523348117754E+35</v>
      </c>
      <c r="UIT48" s="363"/>
      <c r="UIU48" s="369">
        <f t="shared" ref="UIU48" si="7235">UIS48*1.01</f>
        <v>1.2255868581598932E+35</v>
      </c>
      <c r="UIV48" s="363"/>
      <c r="UIW48" s="369">
        <f t="shared" ref="UIW48" si="7236">UIU48*1.01</f>
        <v>1.2378427267414921E+35</v>
      </c>
      <c r="UIX48" s="363"/>
      <c r="UIY48" s="369">
        <f t="shared" ref="UIY48" si="7237">UIW48*1.01</f>
        <v>1.250221154008907E+35</v>
      </c>
      <c r="UIZ48" s="363"/>
      <c r="UJA48" s="369">
        <f t="shared" ref="UJA48" si="7238">UIY48*1.01</f>
        <v>1.2627233655489962E+35</v>
      </c>
      <c r="UJB48" s="363"/>
      <c r="UJC48" s="369">
        <f t="shared" ref="UJC48" si="7239">UJA48*1.01</f>
        <v>1.2753505992044862E+35</v>
      </c>
      <c r="UJD48" s="363"/>
      <c r="UJE48" s="369">
        <f t="shared" ref="UJE48" si="7240">UJC48*1.01</f>
        <v>1.2881041051965311E+35</v>
      </c>
      <c r="UJF48" s="363"/>
      <c r="UJG48" s="369">
        <f t="shared" ref="UJG48" si="7241">UJE48*1.01</f>
        <v>1.3009851462484965E+35</v>
      </c>
      <c r="UJH48" s="363"/>
      <c r="UJI48" s="369">
        <f t="shared" ref="UJI48" si="7242">UJG48*1.01</f>
        <v>1.3139949977109815E+35</v>
      </c>
      <c r="UJJ48" s="363"/>
      <c r="UJK48" s="369">
        <f t="shared" ref="UJK48" si="7243">UJI48*1.01</f>
        <v>1.3271349476880914E+35</v>
      </c>
      <c r="UJL48" s="363"/>
      <c r="UJM48" s="369">
        <f t="shared" ref="UJM48" si="7244">UJK48*1.01</f>
        <v>1.3404062971649723E+35</v>
      </c>
      <c r="UJN48" s="363"/>
      <c r="UJO48" s="369">
        <f t="shared" ref="UJO48" si="7245">UJM48*1.01</f>
        <v>1.3538103601366221E+35</v>
      </c>
      <c r="UJP48" s="363"/>
      <c r="UJQ48" s="369">
        <f t="shared" ref="UJQ48" si="7246">UJO48*1.01</f>
        <v>1.3673484637379884E+35</v>
      </c>
      <c r="UJR48" s="363"/>
      <c r="UJS48" s="369">
        <f t="shared" ref="UJS48" si="7247">UJQ48*1.01</f>
        <v>1.3810219483753682E+35</v>
      </c>
      <c r="UJT48" s="363"/>
      <c r="UJU48" s="369">
        <f t="shared" ref="UJU48" si="7248">UJS48*1.01</f>
        <v>1.3948321678591219E+35</v>
      </c>
      <c r="UJV48" s="363"/>
      <c r="UJW48" s="369">
        <f t="shared" ref="UJW48" si="7249">UJU48*1.01</f>
        <v>1.4087804895377131E+35</v>
      </c>
      <c r="UJX48" s="363"/>
      <c r="UJY48" s="369">
        <f t="shared" ref="UJY48" si="7250">UJW48*1.01</f>
        <v>1.4228682944330902E+35</v>
      </c>
      <c r="UJZ48" s="363"/>
      <c r="UKA48" s="369">
        <f t="shared" ref="UKA48" si="7251">UJY48*1.01</f>
        <v>1.4370969773774211E+35</v>
      </c>
      <c r="UKB48" s="363"/>
      <c r="UKC48" s="369">
        <f t="shared" ref="UKC48" si="7252">UKA48*1.01</f>
        <v>1.4514679471511954E+35</v>
      </c>
      <c r="UKD48" s="363"/>
      <c r="UKE48" s="369">
        <f t="shared" ref="UKE48" si="7253">UKC48*1.01</f>
        <v>1.4659826266227074E+35</v>
      </c>
      <c r="UKF48" s="363"/>
      <c r="UKG48" s="369">
        <f t="shared" ref="UKG48" si="7254">UKE48*1.01</f>
        <v>1.4806424528889344E+35</v>
      </c>
      <c r="UKH48" s="363"/>
      <c r="UKI48" s="369">
        <f t="shared" ref="UKI48" si="7255">UKG48*1.01</f>
        <v>1.4954488774178238E+35</v>
      </c>
      <c r="UKJ48" s="363"/>
      <c r="UKK48" s="369">
        <f t="shared" ref="UKK48" si="7256">UKI48*1.01</f>
        <v>1.5104033661920021E+35</v>
      </c>
      <c r="UKL48" s="363"/>
      <c r="UKM48" s="369">
        <f t="shared" ref="UKM48" si="7257">UKK48*1.01</f>
        <v>1.5255073998539221E+35</v>
      </c>
      <c r="UKN48" s="363"/>
      <c r="UKO48" s="369">
        <f t="shared" ref="UKO48" si="7258">UKM48*1.01</f>
        <v>1.5407624738524613E+35</v>
      </c>
      <c r="UKP48" s="363"/>
      <c r="UKQ48" s="369">
        <f t="shared" ref="UKQ48" si="7259">UKO48*1.01</f>
        <v>1.556170098590986E+35</v>
      </c>
      <c r="UKR48" s="363"/>
      <c r="UKS48" s="369">
        <f t="shared" ref="UKS48" si="7260">UKQ48*1.01</f>
        <v>1.5717317995768959E+35</v>
      </c>
      <c r="UKT48" s="363"/>
      <c r="UKU48" s="369">
        <f t="shared" ref="UKU48" si="7261">UKS48*1.01</f>
        <v>1.5874491175726649E+35</v>
      </c>
      <c r="UKV48" s="363"/>
      <c r="UKW48" s="369">
        <f t="shared" ref="UKW48" si="7262">UKU48*1.01</f>
        <v>1.6033236087483915E+35</v>
      </c>
      <c r="UKX48" s="363"/>
      <c r="UKY48" s="369">
        <f t="shared" ref="UKY48" si="7263">UKW48*1.01</f>
        <v>1.6193568448358754E+35</v>
      </c>
      <c r="UKZ48" s="363"/>
      <c r="ULA48" s="369">
        <f t="shared" ref="ULA48" si="7264">UKY48*1.01</f>
        <v>1.6355504132842341E+35</v>
      </c>
      <c r="ULB48" s="363"/>
      <c r="ULC48" s="369">
        <f t="shared" ref="ULC48" si="7265">ULA48*1.01</f>
        <v>1.6519059174170765E+35</v>
      </c>
      <c r="ULD48" s="363"/>
      <c r="ULE48" s="369">
        <f t="shared" ref="ULE48" si="7266">ULC48*1.01</f>
        <v>1.6684249765912473E+35</v>
      </c>
      <c r="ULF48" s="363"/>
      <c r="ULG48" s="369">
        <f t="shared" ref="ULG48" si="7267">ULE48*1.01</f>
        <v>1.6851092263571599E+35</v>
      </c>
      <c r="ULH48" s="363"/>
      <c r="ULI48" s="369">
        <f t="shared" ref="ULI48" si="7268">ULG48*1.01</f>
        <v>1.7019603186207315E+35</v>
      </c>
      <c r="ULJ48" s="363"/>
      <c r="ULK48" s="369">
        <f t="shared" ref="ULK48" si="7269">ULI48*1.01</f>
        <v>1.7189799218069388E+35</v>
      </c>
      <c r="ULL48" s="363"/>
      <c r="ULM48" s="369">
        <f t="shared" ref="ULM48" si="7270">ULK48*1.01</f>
        <v>1.7361697210250081E+35</v>
      </c>
      <c r="ULN48" s="363"/>
      <c r="ULO48" s="369">
        <f t="shared" ref="ULO48" si="7271">ULM48*1.01</f>
        <v>1.7535314182352584E+35</v>
      </c>
      <c r="ULP48" s="363"/>
      <c r="ULQ48" s="369">
        <f t="shared" ref="ULQ48" si="7272">ULO48*1.01</f>
        <v>1.7710667324176108E+35</v>
      </c>
      <c r="ULR48" s="363"/>
      <c r="ULS48" s="369">
        <f t="shared" ref="ULS48" si="7273">ULQ48*1.01</f>
        <v>1.7887773997417868E+35</v>
      </c>
      <c r="ULT48" s="363"/>
      <c r="ULU48" s="369">
        <f t="shared" ref="ULU48" si="7274">ULS48*1.01</f>
        <v>1.8066651737392045E+35</v>
      </c>
      <c r="ULV48" s="363"/>
      <c r="ULW48" s="369">
        <f t="shared" ref="ULW48" si="7275">ULU48*1.01</f>
        <v>1.8247318254765966E+35</v>
      </c>
      <c r="ULX48" s="363"/>
      <c r="ULY48" s="369">
        <f t="shared" ref="ULY48" si="7276">ULW48*1.01</f>
        <v>1.8429791437313625E+35</v>
      </c>
      <c r="ULZ48" s="363"/>
      <c r="UMA48" s="369">
        <f t="shared" ref="UMA48" si="7277">ULY48*1.01</f>
        <v>1.861408935168676E+35</v>
      </c>
      <c r="UMB48" s="363"/>
      <c r="UMC48" s="369">
        <f t="shared" ref="UMC48" si="7278">UMA48*1.01</f>
        <v>1.8800230245203627E+35</v>
      </c>
      <c r="UMD48" s="363"/>
      <c r="UME48" s="369">
        <f t="shared" ref="UME48" si="7279">UMC48*1.01</f>
        <v>1.8988232547655664E+35</v>
      </c>
      <c r="UMF48" s="363"/>
      <c r="UMG48" s="369">
        <f t="shared" ref="UMG48" si="7280">UME48*1.01</f>
        <v>1.9178114873132223E+35</v>
      </c>
      <c r="UMH48" s="363"/>
      <c r="UMI48" s="369">
        <f t="shared" ref="UMI48" si="7281">UMG48*1.01</f>
        <v>1.9369896021863544E+35</v>
      </c>
      <c r="UMJ48" s="363"/>
      <c r="UMK48" s="369">
        <f t="shared" ref="UMK48" si="7282">UMI48*1.01</f>
        <v>1.9563594982082179E+35</v>
      </c>
      <c r="UML48" s="363"/>
      <c r="UMM48" s="369">
        <f t="shared" ref="UMM48" si="7283">UMK48*1.01</f>
        <v>1.9759230931903001E+35</v>
      </c>
      <c r="UMN48" s="363"/>
      <c r="UMO48" s="369">
        <f t="shared" ref="UMO48" si="7284">UMM48*1.01</f>
        <v>1.9956823241222031E+35</v>
      </c>
      <c r="UMP48" s="363"/>
      <c r="UMQ48" s="369">
        <f t="shared" ref="UMQ48" si="7285">UMO48*1.01</f>
        <v>2.015639147363425E+35</v>
      </c>
      <c r="UMR48" s="363"/>
      <c r="UMS48" s="369">
        <f t="shared" ref="UMS48" si="7286">UMQ48*1.01</f>
        <v>2.0357955388370591E+35</v>
      </c>
      <c r="UMT48" s="363"/>
      <c r="UMU48" s="369">
        <f t="shared" ref="UMU48" si="7287">UMS48*1.01</f>
        <v>2.0561534942254297E+35</v>
      </c>
      <c r="UMV48" s="363"/>
      <c r="UMW48" s="369">
        <f t="shared" ref="UMW48" si="7288">UMU48*1.01</f>
        <v>2.0767150291676841E+35</v>
      </c>
      <c r="UMX48" s="363"/>
      <c r="UMY48" s="369">
        <f t="shared" ref="UMY48" si="7289">UMW48*1.01</f>
        <v>2.0974821794593611E+35</v>
      </c>
      <c r="UMZ48" s="363"/>
      <c r="UNA48" s="369">
        <f t="shared" ref="UNA48" si="7290">UMY48*1.01</f>
        <v>2.1184570012539548E+35</v>
      </c>
      <c r="UNB48" s="363"/>
      <c r="UNC48" s="369">
        <f t="shared" ref="UNC48" si="7291">UNA48*1.01</f>
        <v>2.1396415712664945E+35</v>
      </c>
      <c r="UND48" s="363"/>
      <c r="UNE48" s="369">
        <f t="shared" ref="UNE48" si="7292">UNC48*1.01</f>
        <v>2.1610379869791595E+35</v>
      </c>
      <c r="UNF48" s="363"/>
      <c r="UNG48" s="369">
        <f t="shared" ref="UNG48" si="7293">UNE48*1.01</f>
        <v>2.1826483668489512E+35</v>
      </c>
      <c r="UNH48" s="363"/>
      <c r="UNI48" s="369">
        <f t="shared" ref="UNI48" si="7294">UNG48*1.01</f>
        <v>2.2044748505174407E+35</v>
      </c>
      <c r="UNJ48" s="363"/>
      <c r="UNK48" s="369">
        <f t="shared" ref="UNK48" si="7295">UNI48*1.01</f>
        <v>2.2265195990226152E+35</v>
      </c>
      <c r="UNL48" s="363"/>
      <c r="UNM48" s="369">
        <f t="shared" ref="UNM48" si="7296">UNK48*1.01</f>
        <v>2.2487847950128414E+35</v>
      </c>
      <c r="UNN48" s="363"/>
      <c r="UNO48" s="369">
        <f t="shared" ref="UNO48" si="7297">UNM48*1.01</f>
        <v>2.2712726429629697E+35</v>
      </c>
      <c r="UNP48" s="363"/>
      <c r="UNQ48" s="369">
        <f t="shared" ref="UNQ48" si="7298">UNO48*1.01</f>
        <v>2.2939853693925995E+35</v>
      </c>
      <c r="UNR48" s="363"/>
      <c r="UNS48" s="369">
        <f t="shared" ref="UNS48" si="7299">UNQ48*1.01</f>
        <v>2.3169252230865257E+35</v>
      </c>
      <c r="UNT48" s="363"/>
      <c r="UNU48" s="369">
        <f t="shared" ref="UNU48" si="7300">UNS48*1.01</f>
        <v>2.340094475317391E+35</v>
      </c>
      <c r="UNV48" s="363"/>
      <c r="UNW48" s="369">
        <f t="shared" ref="UNW48" si="7301">UNU48*1.01</f>
        <v>2.3634954200705649E+35</v>
      </c>
      <c r="UNX48" s="363"/>
      <c r="UNY48" s="369">
        <f t="shared" ref="UNY48" si="7302">UNW48*1.01</f>
        <v>2.3871303742712705E+35</v>
      </c>
      <c r="UNZ48" s="363"/>
      <c r="UOA48" s="369">
        <f t="shared" ref="UOA48" si="7303">UNY48*1.01</f>
        <v>2.4110016780139832E+35</v>
      </c>
      <c r="UOB48" s="363"/>
      <c r="UOC48" s="369">
        <f t="shared" ref="UOC48" si="7304">UOA48*1.01</f>
        <v>2.435111694794123E+35</v>
      </c>
      <c r="UOD48" s="363"/>
      <c r="UOE48" s="369">
        <f t="shared" ref="UOE48" si="7305">UOC48*1.01</f>
        <v>2.4594628117420642E+35</v>
      </c>
      <c r="UOF48" s="363"/>
      <c r="UOG48" s="369">
        <f t="shared" ref="UOG48" si="7306">UOE48*1.01</f>
        <v>2.4840574398594847E+35</v>
      </c>
      <c r="UOH48" s="363"/>
      <c r="UOI48" s="369">
        <f t="shared" ref="UOI48" si="7307">UOG48*1.01</f>
        <v>2.5088980142580796E+35</v>
      </c>
      <c r="UOJ48" s="363"/>
      <c r="UOK48" s="369">
        <f t="shared" ref="UOK48" si="7308">UOI48*1.01</f>
        <v>2.5339869944006606E+35</v>
      </c>
      <c r="UOL48" s="363"/>
      <c r="UOM48" s="369">
        <f t="shared" ref="UOM48" si="7309">UOK48*1.01</f>
        <v>2.5593268643446671E+35</v>
      </c>
      <c r="UON48" s="363"/>
      <c r="UOO48" s="369">
        <f t="shared" ref="UOO48" si="7310">UOM48*1.01</f>
        <v>2.5849201329881138E+35</v>
      </c>
      <c r="UOP48" s="363"/>
      <c r="UOQ48" s="369">
        <f t="shared" ref="UOQ48" si="7311">UOO48*1.01</f>
        <v>2.610769334317995E+35</v>
      </c>
      <c r="UOR48" s="363"/>
      <c r="UOS48" s="369">
        <f t="shared" ref="UOS48" si="7312">UOQ48*1.01</f>
        <v>2.6368770276611751E+35</v>
      </c>
      <c r="UOT48" s="363"/>
      <c r="UOU48" s="369">
        <f t="shared" ref="UOU48" si="7313">UOS48*1.01</f>
        <v>2.6632457979377868E+35</v>
      </c>
      <c r="UOV48" s="363"/>
      <c r="UOW48" s="369">
        <f t="shared" ref="UOW48" si="7314">UOU48*1.01</f>
        <v>2.6898782559171647E+35</v>
      </c>
      <c r="UOX48" s="363"/>
      <c r="UOY48" s="369">
        <f t="shared" ref="UOY48" si="7315">UOW48*1.01</f>
        <v>2.7167770384763364E+35</v>
      </c>
      <c r="UOZ48" s="363"/>
      <c r="UPA48" s="369">
        <f t="shared" ref="UPA48" si="7316">UOY48*1.01</f>
        <v>2.7439448088611E+35</v>
      </c>
      <c r="UPB48" s="363"/>
      <c r="UPC48" s="369">
        <f t="shared" ref="UPC48" si="7317">UPA48*1.01</f>
        <v>2.7713842569497109E+35</v>
      </c>
      <c r="UPD48" s="363"/>
      <c r="UPE48" s="369">
        <f t="shared" ref="UPE48" si="7318">UPC48*1.01</f>
        <v>2.799098099519208E+35</v>
      </c>
      <c r="UPF48" s="363"/>
      <c r="UPG48" s="369">
        <f t="shared" ref="UPG48" si="7319">UPE48*1.01</f>
        <v>2.8270890805144E+35</v>
      </c>
      <c r="UPH48" s="363"/>
      <c r="UPI48" s="369">
        <f t="shared" ref="UPI48" si="7320">UPG48*1.01</f>
        <v>2.855359971319544E+35</v>
      </c>
      <c r="UPJ48" s="363"/>
      <c r="UPK48" s="369">
        <f t="shared" ref="UPK48" si="7321">UPI48*1.01</f>
        <v>2.8839135710327394E+35</v>
      </c>
      <c r="UPL48" s="363"/>
      <c r="UPM48" s="369">
        <f t="shared" ref="UPM48" si="7322">UPK48*1.01</f>
        <v>2.9127527067430668E+35</v>
      </c>
      <c r="UPN48" s="363"/>
      <c r="UPO48" s="369">
        <f t="shared" ref="UPO48" si="7323">UPM48*1.01</f>
        <v>2.9418802338104976E+35</v>
      </c>
      <c r="UPP48" s="363"/>
      <c r="UPQ48" s="369">
        <f t="shared" ref="UPQ48" si="7324">UPO48*1.01</f>
        <v>2.9712990361486027E+35</v>
      </c>
      <c r="UPR48" s="363"/>
      <c r="UPS48" s="369">
        <f t="shared" ref="UPS48" si="7325">UPQ48*1.01</f>
        <v>3.0010120265100887E+35</v>
      </c>
      <c r="UPT48" s="363"/>
      <c r="UPU48" s="369">
        <f t="shared" ref="UPU48" si="7326">UPS48*1.01</f>
        <v>3.0310221467751896E+35</v>
      </c>
      <c r="UPV48" s="363"/>
      <c r="UPW48" s="369">
        <f t="shared" ref="UPW48" si="7327">UPU48*1.01</f>
        <v>3.0613323682429417E+35</v>
      </c>
      <c r="UPX48" s="363"/>
      <c r="UPY48" s="369">
        <f t="shared" ref="UPY48" si="7328">UPW48*1.01</f>
        <v>3.0919456919253711E+35</v>
      </c>
      <c r="UPZ48" s="363"/>
      <c r="UQA48" s="369">
        <f t="shared" ref="UQA48" si="7329">UPY48*1.01</f>
        <v>3.1228651488446248E+35</v>
      </c>
      <c r="UQB48" s="363"/>
      <c r="UQC48" s="369">
        <f t="shared" ref="UQC48" si="7330">UQA48*1.01</f>
        <v>3.154093800333071E+35</v>
      </c>
      <c r="UQD48" s="363"/>
      <c r="UQE48" s="369">
        <f t="shared" ref="UQE48" si="7331">UQC48*1.01</f>
        <v>3.1856347383364015E+35</v>
      </c>
      <c r="UQF48" s="363"/>
      <c r="UQG48" s="369">
        <f t="shared" ref="UQG48" si="7332">UQE48*1.01</f>
        <v>3.2174910857197658E+35</v>
      </c>
      <c r="UQH48" s="363"/>
      <c r="UQI48" s="369">
        <f t="shared" ref="UQI48" si="7333">UQG48*1.01</f>
        <v>3.2496659965769635E+35</v>
      </c>
      <c r="UQJ48" s="363"/>
      <c r="UQK48" s="369">
        <f t="shared" ref="UQK48" si="7334">UQI48*1.01</f>
        <v>3.282162656542733E+35</v>
      </c>
      <c r="UQL48" s="363"/>
      <c r="UQM48" s="369">
        <f t="shared" ref="UQM48" si="7335">UQK48*1.01</f>
        <v>3.3149842831081604E+35</v>
      </c>
      <c r="UQN48" s="363"/>
      <c r="UQO48" s="369">
        <f t="shared" ref="UQO48" si="7336">UQM48*1.01</f>
        <v>3.3481341259392419E+35</v>
      </c>
      <c r="UQP48" s="363"/>
      <c r="UQQ48" s="369">
        <f t="shared" ref="UQQ48" si="7337">UQO48*1.01</f>
        <v>3.3816154671986341E+35</v>
      </c>
      <c r="UQR48" s="363"/>
      <c r="UQS48" s="369">
        <f t="shared" ref="UQS48" si="7338">UQQ48*1.01</f>
        <v>3.4154316218706206E+35</v>
      </c>
      <c r="UQT48" s="363"/>
      <c r="UQU48" s="369">
        <f t="shared" ref="UQU48" si="7339">UQS48*1.01</f>
        <v>3.4495859380893271E+35</v>
      </c>
      <c r="UQV48" s="363"/>
      <c r="UQW48" s="369">
        <f t="shared" ref="UQW48" si="7340">UQU48*1.01</f>
        <v>3.4840817974702206E+35</v>
      </c>
      <c r="UQX48" s="363"/>
      <c r="UQY48" s="369">
        <f t="shared" ref="UQY48" si="7341">UQW48*1.01</f>
        <v>3.5189226154449226E+35</v>
      </c>
      <c r="UQZ48" s="363"/>
      <c r="URA48" s="369">
        <f t="shared" ref="URA48" si="7342">UQY48*1.01</f>
        <v>3.5541118415993719E+35</v>
      </c>
      <c r="URB48" s="363"/>
      <c r="URC48" s="369">
        <f t="shared" ref="URC48" si="7343">URA48*1.01</f>
        <v>3.5896529600153654E+35</v>
      </c>
      <c r="URD48" s="363"/>
      <c r="URE48" s="369">
        <f t="shared" ref="URE48" si="7344">URC48*1.01</f>
        <v>3.6255494896155191E+35</v>
      </c>
      <c r="URF48" s="363"/>
      <c r="URG48" s="369">
        <f t="shared" ref="URG48" si="7345">URE48*1.01</f>
        <v>3.6618049845116745E+35</v>
      </c>
      <c r="URH48" s="363"/>
      <c r="URI48" s="369">
        <f t="shared" ref="URI48" si="7346">URG48*1.01</f>
        <v>3.6984230343567915E+35</v>
      </c>
      <c r="URJ48" s="363"/>
      <c r="URK48" s="369">
        <f t="shared" ref="URK48" si="7347">URI48*1.01</f>
        <v>3.7354072647003596E+35</v>
      </c>
      <c r="URL48" s="363"/>
      <c r="URM48" s="369">
        <f t="shared" ref="URM48" si="7348">URK48*1.01</f>
        <v>3.772761337347363E+35</v>
      </c>
      <c r="URN48" s="363"/>
      <c r="URO48" s="369">
        <f t="shared" ref="URO48" si="7349">URM48*1.01</f>
        <v>3.8104889507208369E+35</v>
      </c>
      <c r="URP48" s="363"/>
      <c r="URQ48" s="369">
        <f t="shared" ref="URQ48" si="7350">URO48*1.01</f>
        <v>3.8485938402280451E+35</v>
      </c>
      <c r="URR48" s="363"/>
      <c r="URS48" s="369">
        <f t="shared" ref="URS48" si="7351">URQ48*1.01</f>
        <v>3.8870797786303257E+35</v>
      </c>
      <c r="URT48" s="363"/>
      <c r="URU48" s="369">
        <f t="shared" ref="URU48" si="7352">URS48*1.01</f>
        <v>3.9259505764166287E+35</v>
      </c>
      <c r="URV48" s="363"/>
      <c r="URW48" s="369">
        <f t="shared" ref="URW48" si="7353">URU48*1.01</f>
        <v>3.9652100821807947E+35</v>
      </c>
      <c r="URX48" s="363"/>
      <c r="URY48" s="369">
        <f t="shared" ref="URY48" si="7354">URW48*1.01</f>
        <v>4.0048621830026026E+35</v>
      </c>
      <c r="URZ48" s="363"/>
      <c r="USA48" s="369">
        <f t="shared" ref="USA48" si="7355">URY48*1.01</f>
        <v>4.0449108048326288E+35</v>
      </c>
      <c r="USB48" s="363"/>
      <c r="USC48" s="369">
        <f t="shared" ref="USC48" si="7356">USA48*1.01</f>
        <v>4.0853599128809549E+35</v>
      </c>
      <c r="USD48" s="363"/>
      <c r="USE48" s="369">
        <f t="shared" ref="USE48" si="7357">USC48*1.01</f>
        <v>4.1262135120097644E+35</v>
      </c>
      <c r="USF48" s="363"/>
      <c r="USG48" s="369">
        <f t="shared" ref="USG48" si="7358">USE48*1.01</f>
        <v>4.1674756471298618E+35</v>
      </c>
      <c r="USH48" s="363"/>
      <c r="USI48" s="369">
        <f t="shared" ref="USI48" si="7359">USG48*1.01</f>
        <v>4.2091504036011605E+35</v>
      </c>
      <c r="USJ48" s="363"/>
      <c r="USK48" s="369">
        <f t="shared" ref="USK48" si="7360">USI48*1.01</f>
        <v>4.2512419076371723E+35</v>
      </c>
      <c r="USL48" s="363"/>
      <c r="USM48" s="369">
        <f t="shared" ref="USM48" si="7361">USK48*1.01</f>
        <v>4.2937543267135444E+35</v>
      </c>
      <c r="USN48" s="363"/>
      <c r="USO48" s="369">
        <f t="shared" ref="USO48" si="7362">USM48*1.01</f>
        <v>4.3366918699806796E+35</v>
      </c>
      <c r="USP48" s="363"/>
      <c r="USQ48" s="369">
        <f t="shared" ref="USQ48" si="7363">USO48*1.01</f>
        <v>4.3800587886804865E+35</v>
      </c>
      <c r="USR48" s="363"/>
      <c r="USS48" s="369">
        <f t="shared" ref="USS48" si="7364">USQ48*1.01</f>
        <v>4.4238593765672912E+35</v>
      </c>
      <c r="UST48" s="363"/>
      <c r="USU48" s="369">
        <f t="shared" ref="USU48" si="7365">USS48*1.01</f>
        <v>4.4680979703329643E+35</v>
      </c>
      <c r="USV48" s="363"/>
      <c r="USW48" s="369">
        <f t="shared" ref="USW48" si="7366">USU48*1.01</f>
        <v>4.5127789500362936E+35</v>
      </c>
      <c r="USX48" s="363"/>
      <c r="USY48" s="369">
        <f t="shared" ref="USY48" si="7367">USW48*1.01</f>
        <v>4.5579067395366569E+35</v>
      </c>
      <c r="USZ48" s="363"/>
      <c r="UTA48" s="369">
        <f t="shared" ref="UTA48" si="7368">USY48*1.01</f>
        <v>4.6034858069320238E+35</v>
      </c>
      <c r="UTB48" s="363"/>
      <c r="UTC48" s="369">
        <f t="shared" ref="UTC48" si="7369">UTA48*1.01</f>
        <v>4.6495206650013443E+35</v>
      </c>
      <c r="UTD48" s="363"/>
      <c r="UTE48" s="369">
        <f t="shared" ref="UTE48" si="7370">UTC48*1.01</f>
        <v>4.6960158716513579E+35</v>
      </c>
      <c r="UTF48" s="363"/>
      <c r="UTG48" s="369">
        <f t="shared" ref="UTG48" si="7371">UTE48*1.01</f>
        <v>4.7429760303678714E+35</v>
      </c>
      <c r="UTH48" s="363"/>
      <c r="UTI48" s="369">
        <f t="shared" ref="UTI48" si="7372">UTG48*1.01</f>
        <v>4.7904057906715501E+35</v>
      </c>
      <c r="UTJ48" s="363"/>
      <c r="UTK48" s="369">
        <f t="shared" ref="UTK48" si="7373">UTI48*1.01</f>
        <v>4.8383098485782653E+35</v>
      </c>
      <c r="UTL48" s="363"/>
      <c r="UTM48" s="369">
        <f t="shared" ref="UTM48" si="7374">UTK48*1.01</f>
        <v>4.8866929470640479E+35</v>
      </c>
      <c r="UTN48" s="363"/>
      <c r="UTO48" s="369">
        <f t="shared" ref="UTO48" si="7375">UTM48*1.01</f>
        <v>4.935559876534688E+35</v>
      </c>
      <c r="UTP48" s="363"/>
      <c r="UTQ48" s="369">
        <f t="shared" ref="UTQ48" si="7376">UTO48*1.01</f>
        <v>4.9849154753000349E+35</v>
      </c>
      <c r="UTR48" s="363"/>
      <c r="UTS48" s="369">
        <f t="shared" ref="UTS48" si="7377">UTQ48*1.01</f>
        <v>5.034764630053035E+35</v>
      </c>
      <c r="UTT48" s="363"/>
      <c r="UTU48" s="369">
        <f t="shared" ref="UTU48" si="7378">UTS48*1.01</f>
        <v>5.0851122763535658E+35</v>
      </c>
      <c r="UTV48" s="363"/>
      <c r="UTW48" s="369">
        <f t="shared" ref="UTW48" si="7379">UTU48*1.01</f>
        <v>5.1359633991171017E+35</v>
      </c>
      <c r="UTX48" s="363"/>
      <c r="UTY48" s="369">
        <f t="shared" ref="UTY48" si="7380">UTW48*1.01</f>
        <v>5.1873230331082728E+35</v>
      </c>
      <c r="UTZ48" s="363"/>
      <c r="UUA48" s="369">
        <f t="shared" ref="UUA48" si="7381">UTY48*1.01</f>
        <v>5.2391962634393555E+35</v>
      </c>
      <c r="UUB48" s="363"/>
      <c r="UUC48" s="369">
        <f t="shared" ref="UUC48" si="7382">UUA48*1.01</f>
        <v>5.291588226073749E+35</v>
      </c>
      <c r="UUD48" s="363"/>
      <c r="UUE48" s="369">
        <f t="shared" ref="UUE48" si="7383">UUC48*1.01</f>
        <v>5.3445041083344869E+35</v>
      </c>
      <c r="UUF48" s="363"/>
      <c r="UUG48" s="369">
        <f t="shared" ref="UUG48" si="7384">UUE48*1.01</f>
        <v>5.3979491494178314E+35</v>
      </c>
      <c r="UUH48" s="363"/>
      <c r="UUI48" s="369">
        <f t="shared" ref="UUI48" si="7385">UUG48*1.01</f>
        <v>5.45192864091201E+35</v>
      </c>
      <c r="UUJ48" s="363"/>
      <c r="UUK48" s="369">
        <f t="shared" ref="UUK48" si="7386">UUI48*1.01</f>
        <v>5.5064479273211298E+35</v>
      </c>
      <c r="UUL48" s="363"/>
      <c r="UUM48" s="369">
        <f t="shared" ref="UUM48" si="7387">UUK48*1.01</f>
        <v>5.5615124065943408E+35</v>
      </c>
      <c r="UUN48" s="363"/>
      <c r="UUO48" s="369">
        <f t="shared" ref="UUO48" si="7388">UUM48*1.01</f>
        <v>5.617127530660284E+35</v>
      </c>
      <c r="UUP48" s="363"/>
      <c r="UUQ48" s="369">
        <f t="shared" ref="UUQ48" si="7389">UUO48*1.01</f>
        <v>5.6732988059668867E+35</v>
      </c>
      <c r="UUR48" s="363"/>
      <c r="UUS48" s="369">
        <f t="shared" ref="UUS48" si="7390">UUQ48*1.01</f>
        <v>5.7300317940265556E+35</v>
      </c>
      <c r="UUT48" s="363"/>
      <c r="UUU48" s="369">
        <f t="shared" ref="UUU48" si="7391">UUS48*1.01</f>
        <v>5.7873321119668214E+35</v>
      </c>
      <c r="UUV48" s="363"/>
      <c r="UUW48" s="369">
        <f t="shared" ref="UUW48" si="7392">UUU48*1.01</f>
        <v>5.8452054330864894E+35</v>
      </c>
      <c r="UUX48" s="363"/>
      <c r="UUY48" s="369">
        <f t="shared" ref="UUY48" si="7393">UUW48*1.01</f>
        <v>5.9036574874173546E+35</v>
      </c>
      <c r="UUZ48" s="363"/>
      <c r="UVA48" s="369">
        <f t="shared" ref="UVA48" si="7394">UUY48*1.01</f>
        <v>5.9626940622915284E+35</v>
      </c>
      <c r="UVB48" s="363"/>
      <c r="UVC48" s="369">
        <f t="shared" ref="UVC48" si="7395">UVA48*1.01</f>
        <v>6.0223210029144436E+35</v>
      </c>
      <c r="UVD48" s="363"/>
      <c r="UVE48" s="369">
        <f t="shared" ref="UVE48" si="7396">UVC48*1.01</f>
        <v>6.0825442129435884E+35</v>
      </c>
      <c r="UVF48" s="363"/>
      <c r="UVG48" s="369">
        <f t="shared" ref="UVG48" si="7397">UVE48*1.01</f>
        <v>6.1433696550730241E+35</v>
      </c>
      <c r="UVH48" s="363"/>
      <c r="UVI48" s="369">
        <f t="shared" ref="UVI48" si="7398">UVG48*1.01</f>
        <v>6.2048033516237542E+35</v>
      </c>
      <c r="UVJ48" s="363"/>
      <c r="UVK48" s="369">
        <f t="shared" ref="UVK48" si="7399">UVI48*1.01</f>
        <v>6.266851385139992E+35</v>
      </c>
      <c r="UVL48" s="363"/>
      <c r="UVM48" s="369">
        <f t="shared" ref="UVM48" si="7400">UVK48*1.01</f>
        <v>6.3295198989913918E+35</v>
      </c>
      <c r="UVN48" s="363"/>
      <c r="UVO48" s="369">
        <f t="shared" ref="UVO48" si="7401">UVM48*1.01</f>
        <v>6.3928150979813059E+35</v>
      </c>
      <c r="UVP48" s="363"/>
      <c r="UVQ48" s="369">
        <f t="shared" ref="UVQ48" si="7402">UVO48*1.01</f>
        <v>6.4567432489611188E+35</v>
      </c>
      <c r="UVR48" s="363"/>
      <c r="UVS48" s="369">
        <f t="shared" ref="UVS48" si="7403">UVQ48*1.01</f>
        <v>6.5213106814507303E+35</v>
      </c>
      <c r="UVT48" s="363"/>
      <c r="UVU48" s="369">
        <f t="shared" ref="UVU48" si="7404">UVS48*1.01</f>
        <v>6.5865237882652379E+35</v>
      </c>
      <c r="UVV48" s="363"/>
      <c r="UVW48" s="369">
        <f t="shared" ref="UVW48" si="7405">UVU48*1.01</f>
        <v>6.6523890261478905E+35</v>
      </c>
      <c r="UVX48" s="363"/>
      <c r="UVY48" s="369">
        <f t="shared" ref="UVY48" si="7406">UVW48*1.01</f>
        <v>6.7189129164093698E+35</v>
      </c>
      <c r="UVZ48" s="363"/>
      <c r="UWA48" s="369">
        <f t="shared" ref="UWA48" si="7407">UVY48*1.01</f>
        <v>6.7861020455734639E+35</v>
      </c>
      <c r="UWB48" s="363"/>
      <c r="UWC48" s="369">
        <f t="shared" ref="UWC48" si="7408">UWA48*1.01</f>
        <v>6.8539630660291982E+35</v>
      </c>
      <c r="UWD48" s="363"/>
      <c r="UWE48" s="369">
        <f t="shared" ref="UWE48" si="7409">UWC48*1.01</f>
        <v>6.9225026966894907E+35</v>
      </c>
      <c r="UWF48" s="363"/>
      <c r="UWG48" s="369">
        <f t="shared" ref="UWG48" si="7410">UWE48*1.01</f>
        <v>6.9917277236563857E+35</v>
      </c>
      <c r="UWH48" s="363"/>
      <c r="UWI48" s="369">
        <f t="shared" ref="UWI48" si="7411">UWG48*1.01</f>
        <v>7.0616450008929494E+35</v>
      </c>
      <c r="UWJ48" s="363"/>
      <c r="UWK48" s="369">
        <f t="shared" ref="UWK48" si="7412">UWI48*1.01</f>
        <v>7.1322614509018794E+35</v>
      </c>
      <c r="UWL48" s="363"/>
      <c r="UWM48" s="369">
        <f t="shared" ref="UWM48" si="7413">UWK48*1.01</f>
        <v>7.2035840654108979E+35</v>
      </c>
      <c r="UWN48" s="363"/>
      <c r="UWO48" s="369">
        <f t="shared" ref="UWO48" si="7414">UWM48*1.01</f>
        <v>7.2756199060650071E+35</v>
      </c>
      <c r="UWP48" s="363"/>
      <c r="UWQ48" s="369">
        <f t="shared" ref="UWQ48" si="7415">UWO48*1.01</f>
        <v>7.3483761051256566E+35</v>
      </c>
      <c r="UWR48" s="363"/>
      <c r="UWS48" s="369">
        <f t="shared" ref="UWS48" si="7416">UWQ48*1.01</f>
        <v>7.4218598661769127E+35</v>
      </c>
      <c r="UWT48" s="363"/>
      <c r="UWU48" s="369">
        <f t="shared" ref="UWU48" si="7417">UWS48*1.01</f>
        <v>7.496078464838682E+35</v>
      </c>
      <c r="UWV48" s="363"/>
      <c r="UWW48" s="369">
        <f t="shared" ref="UWW48" si="7418">UWU48*1.01</f>
        <v>7.5710392494870682E+35</v>
      </c>
      <c r="UWX48" s="363"/>
      <c r="UWY48" s="369">
        <f t="shared" ref="UWY48" si="7419">UWW48*1.01</f>
        <v>7.6467496419819387E+35</v>
      </c>
      <c r="UWZ48" s="363"/>
      <c r="UXA48" s="369">
        <f t="shared" ref="UXA48" si="7420">UWY48*1.01</f>
        <v>7.7232171384017584E+35</v>
      </c>
      <c r="UXB48" s="363"/>
      <c r="UXC48" s="369">
        <f t="shared" ref="UXC48" si="7421">UXA48*1.01</f>
        <v>7.8004493097857761E+35</v>
      </c>
      <c r="UXD48" s="363"/>
      <c r="UXE48" s="369">
        <f t="shared" ref="UXE48" si="7422">UXC48*1.01</f>
        <v>7.8784538028836339E+35</v>
      </c>
      <c r="UXF48" s="363"/>
      <c r="UXG48" s="369">
        <f t="shared" ref="UXG48" si="7423">UXE48*1.01</f>
        <v>7.9572383409124702E+35</v>
      </c>
      <c r="UXH48" s="363"/>
      <c r="UXI48" s="369">
        <f t="shared" ref="UXI48" si="7424">UXG48*1.01</f>
        <v>8.0368107243215948E+35</v>
      </c>
      <c r="UXJ48" s="363"/>
      <c r="UXK48" s="369">
        <f t="shared" ref="UXK48" si="7425">UXI48*1.01</f>
        <v>8.1171788315648112E+35</v>
      </c>
      <c r="UXL48" s="363"/>
      <c r="UXM48" s="369">
        <f t="shared" ref="UXM48" si="7426">UXK48*1.01</f>
        <v>8.1983506198804601E+35</v>
      </c>
      <c r="UXN48" s="363"/>
      <c r="UXO48" s="369">
        <f t="shared" ref="UXO48" si="7427">UXM48*1.01</f>
        <v>8.2803341260792651E+35</v>
      </c>
      <c r="UXP48" s="363"/>
      <c r="UXQ48" s="369">
        <f t="shared" ref="UXQ48" si="7428">UXO48*1.01</f>
        <v>8.3631374673400574E+35</v>
      </c>
      <c r="UXR48" s="363"/>
      <c r="UXS48" s="369">
        <f t="shared" ref="UXS48" si="7429">UXQ48*1.01</f>
        <v>8.4467688420134575E+35</v>
      </c>
      <c r="UXT48" s="363"/>
      <c r="UXU48" s="369">
        <f t="shared" ref="UXU48" si="7430">UXS48*1.01</f>
        <v>8.5312365304335926E+35</v>
      </c>
      <c r="UXV48" s="363"/>
      <c r="UXW48" s="369">
        <f t="shared" ref="UXW48" si="7431">UXU48*1.01</f>
        <v>8.6165488957379289E+35</v>
      </c>
      <c r="UXX48" s="363"/>
      <c r="UXY48" s="369">
        <f t="shared" ref="UXY48" si="7432">UXW48*1.01</f>
        <v>8.702714384695309E+35</v>
      </c>
      <c r="UXZ48" s="363"/>
      <c r="UYA48" s="369">
        <f t="shared" ref="UYA48" si="7433">UXY48*1.01</f>
        <v>8.7897415285422622E+35</v>
      </c>
      <c r="UYB48" s="363"/>
      <c r="UYC48" s="369">
        <f t="shared" ref="UYC48" si="7434">UYA48*1.01</f>
        <v>8.8776389438276843E+35</v>
      </c>
      <c r="UYD48" s="363"/>
      <c r="UYE48" s="369">
        <f t="shared" ref="UYE48" si="7435">UYC48*1.01</f>
        <v>8.9664153332659607E+35</v>
      </c>
      <c r="UYF48" s="363"/>
      <c r="UYG48" s="369">
        <f t="shared" ref="UYG48" si="7436">UYE48*1.01</f>
        <v>9.0560794865986198E+35</v>
      </c>
      <c r="UYH48" s="363"/>
      <c r="UYI48" s="369">
        <f t="shared" ref="UYI48" si="7437">UYG48*1.01</f>
        <v>9.1466402814646064E+35</v>
      </c>
      <c r="UYJ48" s="363"/>
      <c r="UYK48" s="369">
        <f t="shared" ref="UYK48" si="7438">UYI48*1.01</f>
        <v>9.2381066842792525E+35</v>
      </c>
      <c r="UYL48" s="363"/>
      <c r="UYM48" s="369">
        <f t="shared" ref="UYM48" si="7439">UYK48*1.01</f>
        <v>9.3304877511220456E+35</v>
      </c>
      <c r="UYN48" s="363"/>
      <c r="UYO48" s="369">
        <f t="shared" ref="UYO48" si="7440">UYM48*1.01</f>
        <v>9.4237926286332654E+35</v>
      </c>
      <c r="UYP48" s="363"/>
      <c r="UYQ48" s="369">
        <f t="shared" ref="UYQ48" si="7441">UYO48*1.01</f>
        <v>9.5180305549195985E+35</v>
      </c>
      <c r="UYR48" s="363"/>
      <c r="UYS48" s="369">
        <f t="shared" ref="UYS48" si="7442">UYQ48*1.01</f>
        <v>9.6132108604687941E+35</v>
      </c>
      <c r="UYT48" s="363"/>
      <c r="UYU48" s="369">
        <f t="shared" ref="UYU48" si="7443">UYS48*1.01</f>
        <v>9.7093429690734829E+35</v>
      </c>
      <c r="UYV48" s="363"/>
      <c r="UYW48" s="369">
        <f t="shared" ref="UYW48" si="7444">UYU48*1.01</f>
        <v>9.8064363987642176E+35</v>
      </c>
      <c r="UYX48" s="363"/>
      <c r="UYY48" s="369">
        <f t="shared" ref="UYY48" si="7445">UYW48*1.01</f>
        <v>9.90450076275186E+35</v>
      </c>
      <c r="UYZ48" s="363"/>
      <c r="UZA48" s="369">
        <f t="shared" ref="UZA48" si="7446">UYY48*1.01</f>
        <v>1.0003545770379378E+36</v>
      </c>
      <c r="UZB48" s="363"/>
      <c r="UZC48" s="369">
        <f t="shared" ref="UZC48" si="7447">UZA48*1.01</f>
        <v>1.0103581228083172E+36</v>
      </c>
      <c r="UZD48" s="363"/>
      <c r="UZE48" s="369">
        <f t="shared" ref="UZE48" si="7448">UZC48*1.01</f>
        <v>1.0204617040364004E+36</v>
      </c>
      <c r="UZF48" s="363"/>
      <c r="UZG48" s="369">
        <f t="shared" ref="UZG48" si="7449">UZE48*1.01</f>
        <v>1.0306663210767644E+36</v>
      </c>
      <c r="UZH48" s="363"/>
      <c r="UZI48" s="369">
        <f t="shared" ref="UZI48" si="7450">UZG48*1.01</f>
        <v>1.040972984287532E+36</v>
      </c>
      <c r="UZJ48" s="363"/>
      <c r="UZK48" s="369">
        <f t="shared" ref="UZK48" si="7451">UZI48*1.01</f>
        <v>1.0513827141304074E+36</v>
      </c>
      <c r="UZL48" s="363"/>
      <c r="UZM48" s="369">
        <f t="shared" ref="UZM48" si="7452">UZK48*1.01</f>
        <v>1.0618965412717114E+36</v>
      </c>
      <c r="UZN48" s="363"/>
      <c r="UZO48" s="369">
        <f t="shared" ref="UZO48" si="7453">UZM48*1.01</f>
        <v>1.0725155066844285E+36</v>
      </c>
      <c r="UZP48" s="363"/>
      <c r="UZQ48" s="369">
        <f t="shared" ref="UZQ48" si="7454">UZO48*1.01</f>
        <v>1.0832406617512728E+36</v>
      </c>
      <c r="UZR48" s="363"/>
      <c r="UZS48" s="369">
        <f t="shared" ref="UZS48" si="7455">UZQ48*1.01</f>
        <v>1.0940730683687855E+36</v>
      </c>
      <c r="UZT48" s="363"/>
      <c r="UZU48" s="369">
        <f t="shared" ref="UZU48" si="7456">UZS48*1.01</f>
        <v>1.1050137990524734E+36</v>
      </c>
      <c r="UZV48" s="363"/>
      <c r="UZW48" s="369">
        <f t="shared" ref="UZW48" si="7457">UZU48*1.01</f>
        <v>1.1160639370429981E+36</v>
      </c>
      <c r="UZX48" s="363"/>
      <c r="UZY48" s="369">
        <f t="shared" ref="UZY48" si="7458">UZW48*1.01</f>
        <v>1.1272245764134282E+36</v>
      </c>
      <c r="UZZ48" s="363"/>
      <c r="VAA48" s="369">
        <f t="shared" ref="VAA48" si="7459">UZY48*1.01</f>
        <v>1.1384968221775625E+36</v>
      </c>
      <c r="VAB48" s="363"/>
      <c r="VAC48" s="369">
        <f t="shared" ref="VAC48" si="7460">VAA48*1.01</f>
        <v>1.1498817903993381E+36</v>
      </c>
      <c r="VAD48" s="363"/>
      <c r="VAE48" s="369">
        <f t="shared" ref="VAE48" si="7461">VAC48*1.01</f>
        <v>1.1613806083033315E+36</v>
      </c>
      <c r="VAF48" s="363"/>
      <c r="VAG48" s="369">
        <f t="shared" ref="VAG48" si="7462">VAE48*1.01</f>
        <v>1.1729944143863648E+36</v>
      </c>
      <c r="VAH48" s="363"/>
      <c r="VAI48" s="369">
        <f t="shared" ref="VAI48" si="7463">VAG48*1.01</f>
        <v>1.1847243585302284E+36</v>
      </c>
      <c r="VAJ48" s="363"/>
      <c r="VAK48" s="369">
        <f t="shared" ref="VAK48" si="7464">VAI48*1.01</f>
        <v>1.1965716021155307E+36</v>
      </c>
      <c r="VAL48" s="363"/>
      <c r="VAM48" s="369">
        <f t="shared" ref="VAM48" si="7465">VAK48*1.01</f>
        <v>1.2085373181366861E+36</v>
      </c>
      <c r="VAN48" s="363"/>
      <c r="VAO48" s="369">
        <f t="shared" ref="VAO48" si="7466">VAM48*1.01</f>
        <v>1.220622691318053E+36</v>
      </c>
      <c r="VAP48" s="363"/>
      <c r="VAQ48" s="369">
        <f t="shared" ref="VAQ48" si="7467">VAO48*1.01</f>
        <v>1.2328289182312336E+36</v>
      </c>
      <c r="VAR48" s="363"/>
      <c r="VAS48" s="369">
        <f t="shared" ref="VAS48" si="7468">VAQ48*1.01</f>
        <v>1.245157207413546E+36</v>
      </c>
      <c r="VAT48" s="363"/>
      <c r="VAU48" s="369">
        <f t="shared" ref="VAU48" si="7469">VAS48*1.01</f>
        <v>1.2576087794876814E+36</v>
      </c>
      <c r="VAV48" s="363"/>
      <c r="VAW48" s="369">
        <f t="shared" ref="VAW48" si="7470">VAU48*1.01</f>
        <v>1.2701848672825582E+36</v>
      </c>
      <c r="VAX48" s="363"/>
      <c r="VAY48" s="369">
        <f t="shared" ref="VAY48" si="7471">VAW48*1.01</f>
        <v>1.2828867159553839E+36</v>
      </c>
      <c r="VAZ48" s="363"/>
      <c r="VBA48" s="369">
        <f t="shared" ref="VBA48" si="7472">VAY48*1.01</f>
        <v>1.2957155831149377E+36</v>
      </c>
      <c r="VBB48" s="363"/>
      <c r="VBC48" s="369">
        <f t="shared" ref="VBC48" si="7473">VBA48*1.01</f>
        <v>1.3086727389460871E+36</v>
      </c>
      <c r="VBD48" s="363"/>
      <c r="VBE48" s="369">
        <f t="shared" ref="VBE48" si="7474">VBC48*1.01</f>
        <v>1.321759466335548E+36</v>
      </c>
      <c r="VBF48" s="363"/>
      <c r="VBG48" s="369">
        <f t="shared" ref="VBG48" si="7475">VBE48*1.01</f>
        <v>1.3349770609989034E+36</v>
      </c>
      <c r="VBH48" s="363"/>
      <c r="VBI48" s="369">
        <f t="shared" ref="VBI48" si="7476">VBG48*1.01</f>
        <v>1.3483268316088923E+36</v>
      </c>
      <c r="VBJ48" s="363"/>
      <c r="VBK48" s="369">
        <f t="shared" ref="VBK48" si="7477">VBI48*1.01</f>
        <v>1.3618100999249811E+36</v>
      </c>
      <c r="VBL48" s="363"/>
      <c r="VBM48" s="369">
        <f t="shared" ref="VBM48" si="7478">VBK48*1.01</f>
        <v>1.3754282009242309E+36</v>
      </c>
      <c r="VBN48" s="363"/>
      <c r="VBO48" s="369">
        <f t="shared" ref="VBO48" si="7479">VBM48*1.01</f>
        <v>1.3891824829334731E+36</v>
      </c>
      <c r="VBP48" s="363"/>
      <c r="VBQ48" s="369">
        <f t="shared" ref="VBQ48" si="7480">VBO48*1.01</f>
        <v>1.403074307762808E+36</v>
      </c>
      <c r="VBR48" s="363"/>
      <c r="VBS48" s="369">
        <f t="shared" ref="VBS48" si="7481">VBQ48*1.01</f>
        <v>1.4171050508404361E+36</v>
      </c>
      <c r="VBT48" s="363"/>
      <c r="VBU48" s="369">
        <f t="shared" ref="VBU48" si="7482">VBS48*1.01</f>
        <v>1.4312761013488405E+36</v>
      </c>
      <c r="VBV48" s="363"/>
      <c r="VBW48" s="369">
        <f t="shared" ref="VBW48" si="7483">VBU48*1.01</f>
        <v>1.4455888623623288E+36</v>
      </c>
      <c r="VBX48" s="363"/>
      <c r="VBY48" s="369">
        <f t="shared" ref="VBY48" si="7484">VBW48*1.01</f>
        <v>1.4600447509859521E+36</v>
      </c>
      <c r="VBZ48" s="363"/>
      <c r="VCA48" s="369">
        <f t="shared" ref="VCA48" si="7485">VBY48*1.01</f>
        <v>1.4746451984958116E+36</v>
      </c>
      <c r="VCB48" s="363"/>
      <c r="VCC48" s="369">
        <f t="shared" ref="VCC48" si="7486">VCA48*1.01</f>
        <v>1.4893916504807695E+36</v>
      </c>
      <c r="VCD48" s="363"/>
      <c r="VCE48" s="369">
        <f t="shared" ref="VCE48" si="7487">VCC48*1.01</f>
        <v>1.5042855669855773E+36</v>
      </c>
      <c r="VCF48" s="363"/>
      <c r="VCG48" s="369">
        <f t="shared" ref="VCG48" si="7488">VCE48*1.01</f>
        <v>1.519328422655433E+36</v>
      </c>
      <c r="VCH48" s="363"/>
      <c r="VCI48" s="369">
        <f t="shared" ref="VCI48" si="7489">VCG48*1.01</f>
        <v>1.5345217068819873E+36</v>
      </c>
      <c r="VCJ48" s="363"/>
      <c r="VCK48" s="369">
        <f t="shared" ref="VCK48" si="7490">VCI48*1.01</f>
        <v>1.5498669239508072E+36</v>
      </c>
      <c r="VCL48" s="363"/>
      <c r="VCM48" s="369">
        <f t="shared" ref="VCM48" si="7491">VCK48*1.01</f>
        <v>1.5653655931903151E+36</v>
      </c>
      <c r="VCN48" s="363"/>
      <c r="VCO48" s="369">
        <f t="shared" ref="VCO48" si="7492">VCM48*1.01</f>
        <v>1.5810192491222183E+36</v>
      </c>
      <c r="VCP48" s="363"/>
      <c r="VCQ48" s="369">
        <f t="shared" ref="VCQ48" si="7493">VCO48*1.01</f>
        <v>1.5968294416134405E+36</v>
      </c>
      <c r="VCR48" s="363"/>
      <c r="VCS48" s="369">
        <f t="shared" ref="VCS48" si="7494">VCQ48*1.01</f>
        <v>1.612797736029575E+36</v>
      </c>
      <c r="VCT48" s="363"/>
      <c r="VCU48" s="369">
        <f t="shared" ref="VCU48" si="7495">VCS48*1.01</f>
        <v>1.6289257133898708E+36</v>
      </c>
      <c r="VCV48" s="363"/>
      <c r="VCW48" s="369">
        <f t="shared" ref="VCW48" si="7496">VCU48*1.01</f>
        <v>1.6452149705237694E+36</v>
      </c>
      <c r="VCX48" s="363"/>
      <c r="VCY48" s="369">
        <f t="shared" ref="VCY48" si="7497">VCW48*1.01</f>
        <v>1.6616671202290071E+36</v>
      </c>
      <c r="VCZ48" s="363"/>
      <c r="VDA48" s="369">
        <f t="shared" ref="VDA48" si="7498">VCY48*1.01</f>
        <v>1.6782837914312973E+36</v>
      </c>
      <c r="VDB48" s="363"/>
      <c r="VDC48" s="369">
        <f t="shared" ref="VDC48" si="7499">VDA48*1.01</f>
        <v>1.6950666293456103E+36</v>
      </c>
      <c r="VDD48" s="363"/>
      <c r="VDE48" s="369">
        <f t="shared" ref="VDE48" si="7500">VDC48*1.01</f>
        <v>1.7120172956390664E+36</v>
      </c>
      <c r="VDF48" s="363"/>
      <c r="VDG48" s="369">
        <f t="shared" ref="VDG48" si="7501">VDE48*1.01</f>
        <v>1.7291374685954571E+36</v>
      </c>
      <c r="VDH48" s="363"/>
      <c r="VDI48" s="369">
        <f t="shared" ref="VDI48" si="7502">VDG48*1.01</f>
        <v>1.7464288432814117E+36</v>
      </c>
      <c r="VDJ48" s="363"/>
      <c r="VDK48" s="369">
        <f t="shared" ref="VDK48" si="7503">VDI48*1.01</f>
        <v>1.7638931317142258E+36</v>
      </c>
      <c r="VDL48" s="363"/>
      <c r="VDM48" s="369">
        <f t="shared" ref="VDM48" si="7504">VDK48*1.01</f>
        <v>1.7815320630313682E+36</v>
      </c>
      <c r="VDN48" s="363"/>
      <c r="VDO48" s="369">
        <f t="shared" ref="VDO48" si="7505">VDM48*1.01</f>
        <v>1.7993473836616819E+36</v>
      </c>
      <c r="VDP48" s="363"/>
      <c r="VDQ48" s="369">
        <f t="shared" ref="VDQ48" si="7506">VDO48*1.01</f>
        <v>1.8173408574982988E+36</v>
      </c>
      <c r="VDR48" s="363"/>
      <c r="VDS48" s="369">
        <f t="shared" ref="VDS48" si="7507">VDQ48*1.01</f>
        <v>1.8355142660732819E+36</v>
      </c>
      <c r="VDT48" s="363"/>
      <c r="VDU48" s="369">
        <f t="shared" ref="VDU48" si="7508">VDS48*1.01</f>
        <v>1.8538694087340148E+36</v>
      </c>
      <c r="VDV48" s="363"/>
      <c r="VDW48" s="369">
        <f t="shared" ref="VDW48" si="7509">VDU48*1.01</f>
        <v>1.8724081028213549E+36</v>
      </c>
      <c r="VDX48" s="363"/>
      <c r="VDY48" s="369">
        <f t="shared" ref="VDY48" si="7510">VDW48*1.01</f>
        <v>1.8911321838495684E+36</v>
      </c>
      <c r="VDZ48" s="363"/>
      <c r="VEA48" s="369">
        <f t="shared" ref="VEA48" si="7511">VDY48*1.01</f>
        <v>1.9100435056880642E+36</v>
      </c>
      <c r="VEB48" s="363"/>
      <c r="VEC48" s="369">
        <f t="shared" ref="VEC48" si="7512">VEA48*1.01</f>
        <v>1.9291439407449449E+36</v>
      </c>
      <c r="VED48" s="363"/>
      <c r="VEE48" s="369">
        <f t="shared" ref="VEE48" si="7513">VEC48*1.01</f>
        <v>1.9484353801523944E+36</v>
      </c>
      <c r="VEF48" s="363"/>
      <c r="VEG48" s="369">
        <f t="shared" ref="VEG48" si="7514">VEE48*1.01</f>
        <v>1.9679197339539183E+36</v>
      </c>
      <c r="VEH48" s="363"/>
      <c r="VEI48" s="369">
        <f t="shared" ref="VEI48" si="7515">VEG48*1.01</f>
        <v>1.9875989312934573E+36</v>
      </c>
      <c r="VEJ48" s="363"/>
      <c r="VEK48" s="369">
        <f t="shared" ref="VEK48" si="7516">VEI48*1.01</f>
        <v>2.0074749206063919E+36</v>
      </c>
      <c r="VEL48" s="363"/>
      <c r="VEM48" s="369">
        <f t="shared" ref="VEM48" si="7517">VEK48*1.01</f>
        <v>2.0275496698124559E+36</v>
      </c>
      <c r="VEN48" s="363"/>
      <c r="VEO48" s="369">
        <f t="shared" ref="VEO48" si="7518">VEM48*1.01</f>
        <v>2.0478251665105804E+36</v>
      </c>
      <c r="VEP48" s="363"/>
      <c r="VEQ48" s="369">
        <f t="shared" ref="VEQ48" si="7519">VEO48*1.01</f>
        <v>2.0683034181756861E+36</v>
      </c>
      <c r="VER48" s="363"/>
      <c r="VES48" s="369">
        <f t="shared" ref="VES48" si="7520">VEQ48*1.01</f>
        <v>2.088986452357443E+36</v>
      </c>
      <c r="VET48" s="363"/>
      <c r="VEU48" s="369">
        <f t="shared" ref="VEU48" si="7521">VES48*1.01</f>
        <v>2.1098763168810174E+36</v>
      </c>
      <c r="VEV48" s="363"/>
      <c r="VEW48" s="369">
        <f t="shared" ref="VEW48" si="7522">VEU48*1.01</f>
        <v>2.1309750800498275E+36</v>
      </c>
      <c r="VEX48" s="363"/>
      <c r="VEY48" s="369">
        <f t="shared" ref="VEY48" si="7523">VEW48*1.01</f>
        <v>2.1522848308503258E+36</v>
      </c>
      <c r="VEZ48" s="363"/>
      <c r="VFA48" s="369">
        <f t="shared" ref="VFA48" si="7524">VEY48*1.01</f>
        <v>2.1738076791588291E+36</v>
      </c>
      <c r="VFB48" s="363"/>
      <c r="VFC48" s="369">
        <f t="shared" ref="VFC48" si="7525">VFA48*1.01</f>
        <v>2.1955457559504173E+36</v>
      </c>
      <c r="VFD48" s="363"/>
      <c r="VFE48" s="369">
        <f t="shared" ref="VFE48" si="7526">VFC48*1.01</f>
        <v>2.2175012135099214E+36</v>
      </c>
      <c r="VFF48" s="363"/>
      <c r="VFG48" s="369">
        <f t="shared" ref="VFG48" si="7527">VFE48*1.01</f>
        <v>2.2396762256450207E+36</v>
      </c>
      <c r="VFH48" s="363"/>
      <c r="VFI48" s="369">
        <f t="shared" ref="VFI48" si="7528">VFG48*1.01</f>
        <v>2.262072987901471E+36</v>
      </c>
      <c r="VFJ48" s="363"/>
      <c r="VFK48" s="369">
        <f t="shared" ref="VFK48" si="7529">VFI48*1.01</f>
        <v>2.2846937177804857E+36</v>
      </c>
      <c r="VFL48" s="363"/>
      <c r="VFM48" s="369">
        <f t="shared" ref="VFM48" si="7530">VFK48*1.01</f>
        <v>2.3075406549582907E+36</v>
      </c>
      <c r="VFN48" s="363"/>
      <c r="VFO48" s="369">
        <f t="shared" ref="VFO48" si="7531">VFM48*1.01</f>
        <v>2.3306160615078737E+36</v>
      </c>
      <c r="VFP48" s="363"/>
      <c r="VFQ48" s="369">
        <f t="shared" ref="VFQ48" si="7532">VFO48*1.01</f>
        <v>2.3539222221229525E+36</v>
      </c>
      <c r="VFR48" s="363"/>
      <c r="VFS48" s="369">
        <f t="shared" ref="VFS48" si="7533">VFQ48*1.01</f>
        <v>2.377461444344182E+36</v>
      </c>
      <c r="VFT48" s="363"/>
      <c r="VFU48" s="369">
        <f t="shared" ref="VFU48" si="7534">VFS48*1.01</f>
        <v>2.4012360587876239E+36</v>
      </c>
      <c r="VFV48" s="363"/>
      <c r="VFW48" s="369">
        <f t="shared" ref="VFW48" si="7535">VFU48*1.01</f>
        <v>2.4252484193755001E+36</v>
      </c>
      <c r="VFX48" s="363"/>
      <c r="VFY48" s="369">
        <f t="shared" ref="VFY48" si="7536">VFW48*1.01</f>
        <v>2.4495009035692552E+36</v>
      </c>
      <c r="VFZ48" s="363"/>
      <c r="VGA48" s="369">
        <f t="shared" ref="VGA48" si="7537">VFY48*1.01</f>
        <v>2.4739959126049479E+36</v>
      </c>
      <c r="VGB48" s="363"/>
      <c r="VGC48" s="369">
        <f t="shared" ref="VGC48" si="7538">VGA48*1.01</f>
        <v>2.4987358717309976E+36</v>
      </c>
      <c r="VGD48" s="363"/>
      <c r="VGE48" s="369">
        <f t="shared" ref="VGE48" si="7539">VGC48*1.01</f>
        <v>2.5237232304483076E+36</v>
      </c>
      <c r="VGF48" s="363"/>
      <c r="VGG48" s="369">
        <f t="shared" ref="VGG48" si="7540">VGE48*1.01</f>
        <v>2.5489604627527906E+36</v>
      </c>
      <c r="VGH48" s="363"/>
      <c r="VGI48" s="369">
        <f t="shared" ref="VGI48" si="7541">VGG48*1.01</f>
        <v>2.5744500673803185E+36</v>
      </c>
      <c r="VGJ48" s="363"/>
      <c r="VGK48" s="369">
        <f t="shared" ref="VGK48" si="7542">VGI48*1.01</f>
        <v>2.6001945680541216E+36</v>
      </c>
      <c r="VGL48" s="363"/>
      <c r="VGM48" s="369">
        <f t="shared" ref="VGM48" si="7543">VGK48*1.01</f>
        <v>2.6261965137346627E+36</v>
      </c>
      <c r="VGN48" s="363"/>
      <c r="VGO48" s="369">
        <f t="shared" ref="VGO48" si="7544">VGM48*1.01</f>
        <v>2.6524584788720095E+36</v>
      </c>
      <c r="VGP48" s="363"/>
      <c r="VGQ48" s="369">
        <f t="shared" ref="VGQ48" si="7545">VGO48*1.01</f>
        <v>2.6789830636607294E+36</v>
      </c>
      <c r="VGR48" s="363"/>
      <c r="VGS48" s="369">
        <f t="shared" ref="VGS48" si="7546">VGQ48*1.01</f>
        <v>2.7057728942973366E+36</v>
      </c>
      <c r="VGT48" s="363"/>
      <c r="VGU48" s="369">
        <f t="shared" ref="VGU48" si="7547">VGS48*1.01</f>
        <v>2.7328306232403097E+36</v>
      </c>
      <c r="VGV48" s="363"/>
      <c r="VGW48" s="369">
        <f t="shared" ref="VGW48" si="7548">VGU48*1.01</f>
        <v>2.7601589294727129E+36</v>
      </c>
      <c r="VGX48" s="363"/>
      <c r="VGY48" s="369">
        <f t="shared" ref="VGY48" si="7549">VGW48*1.01</f>
        <v>2.7877605187674401E+36</v>
      </c>
      <c r="VGZ48" s="363"/>
      <c r="VHA48" s="369">
        <f t="shared" ref="VHA48" si="7550">VGY48*1.01</f>
        <v>2.8156381239551143E+36</v>
      </c>
      <c r="VHB48" s="363"/>
      <c r="VHC48" s="369">
        <f t="shared" ref="VHC48" si="7551">VHA48*1.01</f>
        <v>2.8437945051946652E+36</v>
      </c>
      <c r="VHD48" s="363"/>
      <c r="VHE48" s="369">
        <f t="shared" ref="VHE48" si="7552">VHC48*1.01</f>
        <v>2.8722324502466116E+36</v>
      </c>
      <c r="VHF48" s="363"/>
      <c r="VHG48" s="369">
        <f t="shared" ref="VHG48" si="7553">VHE48*1.01</f>
        <v>2.900954774749078E+36</v>
      </c>
      <c r="VHH48" s="363"/>
      <c r="VHI48" s="369">
        <f t="shared" ref="VHI48" si="7554">VHG48*1.01</f>
        <v>2.9299643224965688E+36</v>
      </c>
      <c r="VHJ48" s="363"/>
      <c r="VHK48" s="369">
        <f t="shared" ref="VHK48" si="7555">VHI48*1.01</f>
        <v>2.9592639657215343E+36</v>
      </c>
      <c r="VHL48" s="363"/>
      <c r="VHM48" s="369">
        <f t="shared" ref="VHM48" si="7556">VHK48*1.01</f>
        <v>2.9888566053787495E+36</v>
      </c>
      <c r="VHN48" s="363"/>
      <c r="VHO48" s="369">
        <f t="shared" ref="VHO48" si="7557">VHM48*1.01</f>
        <v>3.0187451714325371E+36</v>
      </c>
      <c r="VHP48" s="363"/>
      <c r="VHQ48" s="369">
        <f t="shared" ref="VHQ48" si="7558">VHO48*1.01</f>
        <v>3.0489326231468626E+36</v>
      </c>
      <c r="VHR48" s="363"/>
      <c r="VHS48" s="369">
        <f t="shared" ref="VHS48" si="7559">VHQ48*1.01</f>
        <v>3.0794219493783309E+36</v>
      </c>
      <c r="VHT48" s="363"/>
      <c r="VHU48" s="369">
        <f t="shared" ref="VHU48" si="7560">VHS48*1.01</f>
        <v>3.1102161688721141E+36</v>
      </c>
      <c r="VHV48" s="363"/>
      <c r="VHW48" s="369">
        <f t="shared" ref="VHW48" si="7561">VHU48*1.01</f>
        <v>3.1413183305608355E+36</v>
      </c>
      <c r="VHX48" s="363"/>
      <c r="VHY48" s="369">
        <f t="shared" ref="VHY48" si="7562">VHW48*1.01</f>
        <v>3.1727315138664439E+36</v>
      </c>
      <c r="VHZ48" s="363"/>
      <c r="VIA48" s="369">
        <f t="shared" ref="VIA48" si="7563">VHY48*1.01</f>
        <v>3.2044588290051084E+36</v>
      </c>
      <c r="VIB48" s="363"/>
      <c r="VIC48" s="369">
        <f t="shared" ref="VIC48" si="7564">VIA48*1.01</f>
        <v>3.2365034172951593E+36</v>
      </c>
      <c r="VID48" s="363"/>
      <c r="VIE48" s="369">
        <f t="shared" ref="VIE48" si="7565">VIC48*1.01</f>
        <v>3.2688684514681111E+36</v>
      </c>
      <c r="VIF48" s="363"/>
      <c r="VIG48" s="369">
        <f t="shared" ref="VIG48" si="7566">VIE48*1.01</f>
        <v>3.3015571359827924E+36</v>
      </c>
      <c r="VIH48" s="363"/>
      <c r="VII48" s="369">
        <f t="shared" ref="VII48" si="7567">VIG48*1.01</f>
        <v>3.3345727073426201E+36</v>
      </c>
      <c r="VIJ48" s="363"/>
      <c r="VIK48" s="369">
        <f t="shared" ref="VIK48" si="7568">VII48*1.01</f>
        <v>3.367918434416046E+36</v>
      </c>
      <c r="VIL48" s="363"/>
      <c r="VIM48" s="369">
        <f t="shared" ref="VIM48" si="7569">VIK48*1.01</f>
        <v>3.4015976187602064E+36</v>
      </c>
      <c r="VIN48" s="363"/>
      <c r="VIO48" s="369">
        <f t="shared" ref="VIO48" si="7570">VIM48*1.01</f>
        <v>3.4356135949478082E+36</v>
      </c>
      <c r="VIP48" s="363"/>
      <c r="VIQ48" s="369">
        <f t="shared" ref="VIQ48" si="7571">VIO48*1.01</f>
        <v>3.4699697308972865E+36</v>
      </c>
      <c r="VIR48" s="363"/>
      <c r="VIS48" s="369">
        <f t="shared" ref="VIS48" si="7572">VIQ48*1.01</f>
        <v>3.5046694282062595E+36</v>
      </c>
      <c r="VIT48" s="363"/>
      <c r="VIU48" s="369">
        <f t="shared" ref="VIU48" si="7573">VIS48*1.01</f>
        <v>3.5397161224883222E+36</v>
      </c>
      <c r="VIV48" s="363"/>
      <c r="VIW48" s="369">
        <f t="shared" ref="VIW48" si="7574">VIU48*1.01</f>
        <v>3.5751132837132054E+36</v>
      </c>
      <c r="VIX48" s="363"/>
      <c r="VIY48" s="369">
        <f t="shared" ref="VIY48" si="7575">VIW48*1.01</f>
        <v>3.6108644165503375E+36</v>
      </c>
      <c r="VIZ48" s="363"/>
      <c r="VJA48" s="369">
        <f t="shared" ref="VJA48" si="7576">VIY48*1.01</f>
        <v>3.6469730607158407E+36</v>
      </c>
      <c r="VJB48" s="363"/>
      <c r="VJC48" s="369">
        <f t="shared" ref="VJC48" si="7577">VJA48*1.01</f>
        <v>3.6834427913229994E+36</v>
      </c>
      <c r="VJD48" s="363"/>
      <c r="VJE48" s="369">
        <f t="shared" ref="VJE48" si="7578">VJC48*1.01</f>
        <v>3.7202772192362297E+36</v>
      </c>
      <c r="VJF48" s="363"/>
      <c r="VJG48" s="369">
        <f t="shared" ref="VJG48" si="7579">VJE48*1.01</f>
        <v>3.757479991428592E+36</v>
      </c>
      <c r="VJH48" s="363"/>
      <c r="VJI48" s="369">
        <f t="shared" ref="VJI48" si="7580">VJG48*1.01</f>
        <v>3.7950547913428783E+36</v>
      </c>
      <c r="VJJ48" s="363"/>
      <c r="VJK48" s="369">
        <f t="shared" ref="VJK48" si="7581">VJI48*1.01</f>
        <v>3.8330053392563069E+36</v>
      </c>
      <c r="VJL48" s="363"/>
      <c r="VJM48" s="369">
        <f t="shared" ref="VJM48" si="7582">VJK48*1.01</f>
        <v>3.8713353926488701E+36</v>
      </c>
      <c r="VJN48" s="363"/>
      <c r="VJO48" s="369">
        <f t="shared" ref="VJO48" si="7583">VJM48*1.01</f>
        <v>3.9100487465753587E+36</v>
      </c>
      <c r="VJP48" s="363"/>
      <c r="VJQ48" s="369">
        <f t="shared" ref="VJQ48" si="7584">VJO48*1.01</f>
        <v>3.9491492340411122E+36</v>
      </c>
      <c r="VJR48" s="363"/>
      <c r="VJS48" s="369">
        <f t="shared" ref="VJS48" si="7585">VJQ48*1.01</f>
        <v>3.9886407263815233E+36</v>
      </c>
      <c r="VJT48" s="363"/>
      <c r="VJU48" s="369">
        <f t="shared" ref="VJU48" si="7586">VJS48*1.01</f>
        <v>4.0285271336453388E+36</v>
      </c>
      <c r="VJV48" s="363"/>
      <c r="VJW48" s="369">
        <f t="shared" ref="VJW48" si="7587">VJU48*1.01</f>
        <v>4.0688124049817924E+36</v>
      </c>
      <c r="VJX48" s="363"/>
      <c r="VJY48" s="369">
        <f t="shared" ref="VJY48" si="7588">VJW48*1.01</f>
        <v>4.1095005290316105E+36</v>
      </c>
      <c r="VJZ48" s="363"/>
      <c r="VKA48" s="369">
        <f t="shared" ref="VKA48" si="7589">VJY48*1.01</f>
        <v>4.1505955343219266E+36</v>
      </c>
      <c r="VKB48" s="363"/>
      <c r="VKC48" s="369">
        <f t="shared" ref="VKC48" si="7590">VKA48*1.01</f>
        <v>4.192101489665146E+36</v>
      </c>
      <c r="VKD48" s="363"/>
      <c r="VKE48" s="369">
        <f t="shared" ref="VKE48" si="7591">VKC48*1.01</f>
        <v>4.2340225045617973E+36</v>
      </c>
      <c r="VKF48" s="363"/>
      <c r="VKG48" s="369">
        <f t="shared" ref="VKG48" si="7592">VKE48*1.01</f>
        <v>4.2763627296074152E+36</v>
      </c>
      <c r="VKH48" s="363"/>
      <c r="VKI48" s="369">
        <f t="shared" ref="VKI48" si="7593">VKG48*1.01</f>
        <v>4.3191263569034891E+36</v>
      </c>
      <c r="VKJ48" s="363"/>
      <c r="VKK48" s="369">
        <f t="shared" ref="VKK48" si="7594">VKI48*1.01</f>
        <v>4.3623176204725241E+36</v>
      </c>
      <c r="VKL48" s="363"/>
      <c r="VKM48" s="369">
        <f t="shared" ref="VKM48" si="7595">VKK48*1.01</f>
        <v>4.4059407966772493E+36</v>
      </c>
      <c r="VKN48" s="363"/>
      <c r="VKO48" s="369">
        <f t="shared" ref="VKO48" si="7596">VKM48*1.01</f>
        <v>4.4500002046440219E+36</v>
      </c>
      <c r="VKP48" s="363"/>
      <c r="VKQ48" s="369">
        <f t="shared" ref="VKQ48" si="7597">VKO48*1.01</f>
        <v>4.4945002066904619E+36</v>
      </c>
      <c r="VKR48" s="363"/>
      <c r="VKS48" s="369">
        <f t="shared" ref="VKS48" si="7598">VKQ48*1.01</f>
        <v>4.5394452087573667E+36</v>
      </c>
      <c r="VKT48" s="363"/>
      <c r="VKU48" s="369">
        <f t="shared" ref="VKU48" si="7599">VKS48*1.01</f>
        <v>4.5848396608449402E+36</v>
      </c>
      <c r="VKV48" s="363"/>
      <c r="VKW48" s="369">
        <f t="shared" ref="VKW48" si="7600">VKU48*1.01</f>
        <v>4.6306880574533897E+36</v>
      </c>
      <c r="VKX48" s="363"/>
      <c r="VKY48" s="369">
        <f t="shared" ref="VKY48" si="7601">VKW48*1.01</f>
        <v>4.6769949380279237E+36</v>
      </c>
      <c r="VKZ48" s="363"/>
      <c r="VLA48" s="369">
        <f t="shared" ref="VLA48" si="7602">VKY48*1.01</f>
        <v>4.7237648874082031E+36</v>
      </c>
      <c r="VLB48" s="363"/>
      <c r="VLC48" s="369">
        <f t="shared" ref="VLC48" si="7603">VLA48*1.01</f>
        <v>4.7710025362822852E+36</v>
      </c>
      <c r="VLD48" s="363"/>
      <c r="VLE48" s="369">
        <f t="shared" ref="VLE48" si="7604">VLC48*1.01</f>
        <v>4.8187125616451083E+36</v>
      </c>
      <c r="VLF48" s="363"/>
      <c r="VLG48" s="369">
        <f t="shared" ref="VLG48" si="7605">VLE48*1.01</f>
        <v>4.8668996872615597E+36</v>
      </c>
      <c r="VLH48" s="363"/>
      <c r="VLI48" s="369">
        <f t="shared" ref="VLI48" si="7606">VLG48*1.01</f>
        <v>4.9155686841341754E+36</v>
      </c>
      <c r="VLJ48" s="363"/>
      <c r="VLK48" s="369">
        <f t="shared" ref="VLK48" si="7607">VLI48*1.01</f>
        <v>4.964724370975517E+36</v>
      </c>
      <c r="VLL48" s="363"/>
      <c r="VLM48" s="369">
        <f t="shared" ref="VLM48" si="7608">VLK48*1.01</f>
        <v>5.0143716146852722E+36</v>
      </c>
      <c r="VLN48" s="363"/>
      <c r="VLO48" s="369">
        <f t="shared" ref="VLO48" si="7609">VLM48*1.01</f>
        <v>5.0645153308321247E+36</v>
      </c>
      <c r="VLP48" s="363"/>
      <c r="VLQ48" s="369">
        <f t="shared" ref="VLQ48" si="7610">VLO48*1.01</f>
        <v>5.1151604841404463E+36</v>
      </c>
      <c r="VLR48" s="363"/>
      <c r="VLS48" s="369">
        <f t="shared" ref="VLS48" si="7611">VLQ48*1.01</f>
        <v>5.1663120889818505E+36</v>
      </c>
      <c r="VLT48" s="363"/>
      <c r="VLU48" s="369">
        <f t="shared" ref="VLU48" si="7612">VLS48*1.01</f>
        <v>5.2179752098716688E+36</v>
      </c>
      <c r="VLV48" s="363"/>
      <c r="VLW48" s="369">
        <f t="shared" ref="VLW48" si="7613">VLU48*1.01</f>
        <v>5.2701549619703858E+36</v>
      </c>
      <c r="VLX48" s="363"/>
      <c r="VLY48" s="369">
        <f t="shared" ref="VLY48" si="7614">VLW48*1.01</f>
        <v>5.3228565115900902E+36</v>
      </c>
      <c r="VLZ48" s="363"/>
      <c r="VMA48" s="369">
        <f t="shared" ref="VMA48" si="7615">VLY48*1.01</f>
        <v>5.3760850767059912E+36</v>
      </c>
      <c r="VMB48" s="363"/>
      <c r="VMC48" s="369">
        <f t="shared" ref="VMC48" si="7616">VMA48*1.01</f>
        <v>5.4298459274730506E+36</v>
      </c>
      <c r="VMD48" s="363"/>
      <c r="VME48" s="369">
        <f t="shared" ref="VME48" si="7617">VMC48*1.01</f>
        <v>5.4841443867477816E+36</v>
      </c>
      <c r="VMF48" s="363"/>
      <c r="VMG48" s="369">
        <f t="shared" ref="VMG48" si="7618">VME48*1.01</f>
        <v>5.5389858306152594E+36</v>
      </c>
      <c r="VMH48" s="363"/>
      <c r="VMI48" s="369">
        <f t="shared" ref="VMI48" si="7619">VMG48*1.01</f>
        <v>5.5943756889214126E+36</v>
      </c>
      <c r="VMJ48" s="363"/>
      <c r="VMK48" s="369">
        <f t="shared" ref="VMK48" si="7620">VMI48*1.01</f>
        <v>5.6503194458106266E+36</v>
      </c>
      <c r="VML48" s="363"/>
      <c r="VMM48" s="369">
        <f t="shared" ref="VMM48" si="7621">VMK48*1.01</f>
        <v>5.7068226402687333E+36</v>
      </c>
      <c r="VMN48" s="363"/>
      <c r="VMO48" s="369">
        <f t="shared" ref="VMO48" si="7622">VMM48*1.01</f>
        <v>5.7638908666714207E+36</v>
      </c>
      <c r="VMP48" s="363"/>
      <c r="VMQ48" s="369">
        <f t="shared" ref="VMQ48" si="7623">VMO48*1.01</f>
        <v>5.8215297753381345E+36</v>
      </c>
      <c r="VMR48" s="363"/>
      <c r="VMS48" s="369">
        <f t="shared" ref="VMS48" si="7624">VMQ48*1.01</f>
        <v>5.8797450730915156E+36</v>
      </c>
      <c r="VMT48" s="363"/>
      <c r="VMU48" s="369">
        <f t="shared" ref="VMU48" si="7625">VMS48*1.01</f>
        <v>5.9385425238224312E+36</v>
      </c>
      <c r="VMV48" s="363"/>
      <c r="VMW48" s="369">
        <f t="shared" ref="VMW48" si="7626">VMU48*1.01</f>
        <v>5.9979279490606555E+36</v>
      </c>
      <c r="VMX48" s="363"/>
      <c r="VMY48" s="369">
        <f t="shared" ref="VMY48" si="7627">VMW48*1.01</f>
        <v>6.0579072285512622E+36</v>
      </c>
      <c r="VMZ48" s="363"/>
      <c r="VNA48" s="369">
        <f t="shared" ref="VNA48" si="7628">VMY48*1.01</f>
        <v>6.1184863008367747E+36</v>
      </c>
      <c r="VNB48" s="363"/>
      <c r="VNC48" s="369">
        <f t="shared" ref="VNC48" si="7629">VNA48*1.01</f>
        <v>6.1796711638451421E+36</v>
      </c>
      <c r="VND48" s="363"/>
      <c r="VNE48" s="369">
        <f t="shared" ref="VNE48" si="7630">VNC48*1.01</f>
        <v>6.2414678754835939E+36</v>
      </c>
      <c r="VNF48" s="363"/>
      <c r="VNG48" s="369">
        <f t="shared" ref="VNG48" si="7631">VNE48*1.01</f>
        <v>6.3038825542384298E+36</v>
      </c>
      <c r="VNH48" s="363"/>
      <c r="VNI48" s="369">
        <f t="shared" ref="VNI48" si="7632">VNG48*1.01</f>
        <v>6.3669213797808136E+36</v>
      </c>
      <c r="VNJ48" s="363"/>
      <c r="VNK48" s="369">
        <f t="shared" ref="VNK48" si="7633">VNI48*1.01</f>
        <v>6.4305905935786222E+36</v>
      </c>
      <c r="VNL48" s="363"/>
      <c r="VNM48" s="369">
        <f t="shared" ref="VNM48" si="7634">VNK48*1.01</f>
        <v>6.4948964995144086E+36</v>
      </c>
      <c r="VNN48" s="363"/>
      <c r="VNO48" s="369">
        <f t="shared" ref="VNO48" si="7635">VNM48*1.01</f>
        <v>6.5598454645095524E+36</v>
      </c>
      <c r="VNP48" s="363"/>
      <c r="VNQ48" s="369">
        <f t="shared" ref="VNQ48" si="7636">VNO48*1.01</f>
        <v>6.6254439191546481E+36</v>
      </c>
      <c r="VNR48" s="363"/>
      <c r="VNS48" s="369">
        <f t="shared" ref="VNS48" si="7637">VNQ48*1.01</f>
        <v>6.6916983583461941E+36</v>
      </c>
      <c r="VNT48" s="363"/>
      <c r="VNU48" s="369">
        <f t="shared" ref="VNU48" si="7638">VNS48*1.01</f>
        <v>6.7586153419296556E+36</v>
      </c>
      <c r="VNV48" s="363"/>
      <c r="VNW48" s="369">
        <f t="shared" ref="VNW48" si="7639">VNU48*1.01</f>
        <v>6.826201495348952E+36</v>
      </c>
      <c r="VNX48" s="363"/>
      <c r="VNY48" s="369">
        <f t="shared" ref="VNY48" si="7640">VNW48*1.01</f>
        <v>6.8944635103024412E+36</v>
      </c>
      <c r="VNZ48" s="363"/>
      <c r="VOA48" s="369">
        <f t="shared" ref="VOA48" si="7641">VNY48*1.01</f>
        <v>6.9634081454054655E+36</v>
      </c>
      <c r="VOB48" s="363"/>
      <c r="VOC48" s="369">
        <f t="shared" ref="VOC48" si="7642">VOA48*1.01</f>
        <v>7.0330422268595202E+36</v>
      </c>
      <c r="VOD48" s="363"/>
      <c r="VOE48" s="369">
        <f t="shared" ref="VOE48" si="7643">VOC48*1.01</f>
        <v>7.1033726491281158E+36</v>
      </c>
      <c r="VOF48" s="363"/>
      <c r="VOG48" s="369">
        <f t="shared" ref="VOG48" si="7644">VOE48*1.01</f>
        <v>7.1744063756193973E+36</v>
      </c>
      <c r="VOH48" s="363"/>
      <c r="VOI48" s="369">
        <f t="shared" ref="VOI48" si="7645">VOG48*1.01</f>
        <v>7.2461504393755908E+36</v>
      </c>
      <c r="VOJ48" s="363"/>
      <c r="VOK48" s="369">
        <f t="shared" ref="VOK48" si="7646">VOI48*1.01</f>
        <v>7.3186119437693473E+36</v>
      </c>
      <c r="VOL48" s="363"/>
      <c r="VOM48" s="369">
        <f t="shared" ref="VOM48" si="7647">VOK48*1.01</f>
        <v>7.391798063207041E+36</v>
      </c>
      <c r="VON48" s="363"/>
      <c r="VOO48" s="369">
        <f t="shared" ref="VOO48" si="7648">VOM48*1.01</f>
        <v>7.4657160438391116E+36</v>
      </c>
      <c r="VOP48" s="363"/>
      <c r="VOQ48" s="369">
        <f t="shared" ref="VOQ48" si="7649">VOO48*1.01</f>
        <v>7.5403732042775032E+36</v>
      </c>
      <c r="VOR48" s="363"/>
      <c r="VOS48" s="369">
        <f t="shared" ref="VOS48" si="7650">VOQ48*1.01</f>
        <v>7.6157769363202779E+36</v>
      </c>
      <c r="VOT48" s="363"/>
      <c r="VOU48" s="369">
        <f t="shared" ref="VOU48" si="7651">VOS48*1.01</f>
        <v>7.6919347056834808E+36</v>
      </c>
      <c r="VOV48" s="363"/>
      <c r="VOW48" s="369">
        <f t="shared" ref="VOW48" si="7652">VOU48*1.01</f>
        <v>7.7688540527403154E+36</v>
      </c>
      <c r="VOX48" s="363"/>
      <c r="VOY48" s="369">
        <f t="shared" ref="VOY48" si="7653">VOW48*1.01</f>
        <v>7.8465425932677192E+36</v>
      </c>
      <c r="VOZ48" s="363"/>
      <c r="VPA48" s="369">
        <f t="shared" ref="VPA48" si="7654">VOY48*1.01</f>
        <v>7.9250080192003969E+36</v>
      </c>
      <c r="VPB48" s="363"/>
      <c r="VPC48" s="369">
        <f t="shared" ref="VPC48" si="7655">VPA48*1.01</f>
        <v>8.0042580993924011E+36</v>
      </c>
      <c r="VPD48" s="363"/>
      <c r="VPE48" s="369">
        <f t="shared" ref="VPE48" si="7656">VPC48*1.01</f>
        <v>8.0843006803863257E+36</v>
      </c>
      <c r="VPF48" s="363"/>
      <c r="VPG48" s="369">
        <f t="shared" ref="VPG48" si="7657">VPE48*1.01</f>
        <v>8.1651436871901893E+36</v>
      </c>
      <c r="VPH48" s="363"/>
      <c r="VPI48" s="369">
        <f t="shared" ref="VPI48" si="7658">VPG48*1.01</f>
        <v>8.2467951240620918E+36</v>
      </c>
      <c r="VPJ48" s="363"/>
      <c r="VPK48" s="369">
        <f t="shared" ref="VPK48" si="7659">VPI48*1.01</f>
        <v>8.3292630753027126E+36</v>
      </c>
      <c r="VPL48" s="363"/>
      <c r="VPM48" s="369">
        <f t="shared" ref="VPM48" si="7660">VPK48*1.01</f>
        <v>8.41255570605574E+36</v>
      </c>
      <c r="VPN48" s="363"/>
      <c r="VPO48" s="369">
        <f t="shared" ref="VPO48" si="7661">VPM48*1.01</f>
        <v>8.4966812631162977E+36</v>
      </c>
      <c r="VPP48" s="363"/>
      <c r="VPQ48" s="369">
        <f t="shared" ref="VPQ48" si="7662">VPO48*1.01</f>
        <v>8.5816480757474608E+36</v>
      </c>
      <c r="VPR48" s="363"/>
      <c r="VPS48" s="369">
        <f t="shared" ref="VPS48" si="7663">VPQ48*1.01</f>
        <v>8.6674645565049358E+36</v>
      </c>
      <c r="VPT48" s="363"/>
      <c r="VPU48" s="369">
        <f t="shared" ref="VPU48" si="7664">VPS48*1.01</f>
        <v>8.7541392020699856E+36</v>
      </c>
      <c r="VPV48" s="363"/>
      <c r="VPW48" s="369">
        <f t="shared" ref="VPW48" si="7665">VPU48*1.01</f>
        <v>8.8416805940906861E+36</v>
      </c>
      <c r="VPX48" s="363"/>
      <c r="VPY48" s="369">
        <f t="shared" ref="VPY48" si="7666">VPW48*1.01</f>
        <v>8.9300974000315931E+36</v>
      </c>
      <c r="VPZ48" s="363"/>
      <c r="VQA48" s="369">
        <f t="shared" ref="VQA48" si="7667">VPY48*1.01</f>
        <v>9.0193983740319087E+36</v>
      </c>
      <c r="VQB48" s="363"/>
      <c r="VQC48" s="369">
        <f t="shared" ref="VQC48" si="7668">VQA48*1.01</f>
        <v>9.1095923577722279E+36</v>
      </c>
      <c r="VQD48" s="363"/>
      <c r="VQE48" s="369">
        <f t="shared" ref="VQE48" si="7669">VQC48*1.01</f>
        <v>9.2006882813499507E+36</v>
      </c>
      <c r="VQF48" s="363"/>
      <c r="VQG48" s="369">
        <f t="shared" ref="VQG48" si="7670">VQE48*1.01</f>
        <v>9.2926951641634507E+36</v>
      </c>
      <c r="VQH48" s="363"/>
      <c r="VQI48" s="369">
        <f t="shared" ref="VQI48" si="7671">VQG48*1.01</f>
        <v>9.3856221158050858E+36</v>
      </c>
      <c r="VQJ48" s="363"/>
      <c r="VQK48" s="369">
        <f t="shared" ref="VQK48" si="7672">VQI48*1.01</f>
        <v>9.4794783369631364E+36</v>
      </c>
      <c r="VQL48" s="363"/>
      <c r="VQM48" s="369">
        <f t="shared" ref="VQM48" si="7673">VQK48*1.01</f>
        <v>9.574273120332768E+36</v>
      </c>
      <c r="VQN48" s="363"/>
      <c r="VQO48" s="369">
        <f t="shared" ref="VQO48" si="7674">VQM48*1.01</f>
        <v>9.6700158515360958E+36</v>
      </c>
      <c r="VQP48" s="363"/>
      <c r="VQQ48" s="369">
        <f t="shared" ref="VQQ48" si="7675">VQO48*1.01</f>
        <v>9.7667160100514565E+36</v>
      </c>
      <c r="VQR48" s="363"/>
      <c r="VQS48" s="369">
        <f t="shared" ref="VQS48" si="7676">VQQ48*1.01</f>
        <v>9.8643831701519717E+36</v>
      </c>
      <c r="VQT48" s="363"/>
      <c r="VQU48" s="369">
        <f t="shared" ref="VQU48" si="7677">VQS48*1.01</f>
        <v>9.9630270018534921E+36</v>
      </c>
      <c r="VQV48" s="363"/>
      <c r="VQW48" s="369">
        <f t="shared" ref="VQW48" si="7678">VQU48*1.01</f>
        <v>1.0062657271872027E+37</v>
      </c>
      <c r="VQX48" s="363"/>
      <c r="VQY48" s="369">
        <f t="shared" ref="VQY48" si="7679">VQW48*1.01</f>
        <v>1.0163283844590747E+37</v>
      </c>
      <c r="VQZ48" s="363"/>
      <c r="VRA48" s="369">
        <f t="shared" ref="VRA48" si="7680">VQY48*1.01</f>
        <v>1.0264916683036654E+37</v>
      </c>
      <c r="VRB48" s="363"/>
      <c r="VRC48" s="369">
        <f t="shared" ref="VRC48" si="7681">VRA48*1.01</f>
        <v>1.0367565849867021E+37</v>
      </c>
      <c r="VRD48" s="363"/>
      <c r="VRE48" s="369">
        <f t="shared" ref="VRE48" si="7682">VRC48*1.01</f>
        <v>1.0471241508365691E+37</v>
      </c>
      <c r="VRF48" s="363"/>
      <c r="VRG48" s="369">
        <f t="shared" ref="VRG48" si="7683">VRE48*1.01</f>
        <v>1.0575953923449349E+37</v>
      </c>
      <c r="VRH48" s="363"/>
      <c r="VRI48" s="369">
        <f t="shared" ref="VRI48" si="7684">VRG48*1.01</f>
        <v>1.0681713462683841E+37</v>
      </c>
      <c r="VRJ48" s="363"/>
      <c r="VRK48" s="369">
        <f t="shared" ref="VRK48" si="7685">VRI48*1.01</f>
        <v>1.0788530597310679E+37</v>
      </c>
      <c r="VRL48" s="363"/>
      <c r="VRM48" s="369">
        <f t="shared" ref="VRM48" si="7686">VRK48*1.01</f>
        <v>1.0896415903283785E+37</v>
      </c>
      <c r="VRN48" s="363"/>
      <c r="VRO48" s="369">
        <f t="shared" ref="VRO48" si="7687">VRM48*1.01</f>
        <v>1.1005380062316625E+37</v>
      </c>
      <c r="VRP48" s="363"/>
      <c r="VRQ48" s="369">
        <f t="shared" ref="VRQ48" si="7688">VRO48*1.01</f>
        <v>1.1115433862939791E+37</v>
      </c>
      <c r="VRR48" s="363"/>
      <c r="VRS48" s="369">
        <f t="shared" ref="VRS48" si="7689">VRQ48*1.01</f>
        <v>1.122658820156919E+37</v>
      </c>
      <c r="VRT48" s="363"/>
      <c r="VRU48" s="369">
        <f t="shared" ref="VRU48" si="7690">VRS48*1.01</f>
        <v>1.1338854083584883E+37</v>
      </c>
      <c r="VRV48" s="363"/>
      <c r="VRW48" s="369">
        <f t="shared" ref="VRW48" si="7691">VRU48*1.01</f>
        <v>1.1452242624420732E+37</v>
      </c>
      <c r="VRX48" s="363"/>
      <c r="VRY48" s="369">
        <f t="shared" ref="VRY48" si="7692">VRW48*1.01</f>
        <v>1.1566765050664939E+37</v>
      </c>
      <c r="VRZ48" s="363"/>
      <c r="VSA48" s="369">
        <f t="shared" ref="VSA48" si="7693">VRY48*1.01</f>
        <v>1.1682432701171589E+37</v>
      </c>
      <c r="VSB48" s="363"/>
      <c r="VSC48" s="369">
        <f t="shared" ref="VSC48" si="7694">VSA48*1.01</f>
        <v>1.1799257028183305E+37</v>
      </c>
      <c r="VSD48" s="363"/>
      <c r="VSE48" s="369">
        <f t="shared" ref="VSE48" si="7695">VSC48*1.01</f>
        <v>1.1917249598465139E+37</v>
      </c>
      <c r="VSF48" s="363"/>
      <c r="VSG48" s="369">
        <f t="shared" ref="VSG48" si="7696">VSE48*1.01</f>
        <v>1.203642209444979E+37</v>
      </c>
      <c r="VSH48" s="363"/>
      <c r="VSI48" s="369">
        <f t="shared" ref="VSI48" si="7697">VSG48*1.01</f>
        <v>1.2156786315394288E+37</v>
      </c>
      <c r="VSJ48" s="363"/>
      <c r="VSK48" s="369">
        <f t="shared" ref="VSK48" si="7698">VSI48*1.01</f>
        <v>1.2278354178548231E+37</v>
      </c>
      <c r="VSL48" s="363"/>
      <c r="VSM48" s="369">
        <f t="shared" ref="VSM48" si="7699">VSK48*1.01</f>
        <v>1.2401137720333713E+37</v>
      </c>
      <c r="VSN48" s="363"/>
      <c r="VSO48" s="369">
        <f t="shared" ref="VSO48" si="7700">VSM48*1.01</f>
        <v>1.2525149097537051E+37</v>
      </c>
      <c r="VSP48" s="363"/>
      <c r="VSQ48" s="369">
        <f t="shared" ref="VSQ48" si="7701">VSO48*1.01</f>
        <v>1.2650400588512422E+37</v>
      </c>
      <c r="VSR48" s="363"/>
      <c r="VSS48" s="369">
        <f t="shared" ref="VSS48" si="7702">VSQ48*1.01</f>
        <v>1.2776904594397546E+37</v>
      </c>
      <c r="VST48" s="363"/>
      <c r="VSU48" s="369">
        <f t="shared" ref="VSU48" si="7703">VSS48*1.01</f>
        <v>1.2904673640341522E+37</v>
      </c>
      <c r="VSV48" s="363"/>
      <c r="VSW48" s="369">
        <f t="shared" ref="VSW48" si="7704">VSU48*1.01</f>
        <v>1.3033720376744937E+37</v>
      </c>
      <c r="VSX48" s="363"/>
      <c r="VSY48" s="369">
        <f t="shared" ref="VSY48" si="7705">VSW48*1.01</f>
        <v>1.3164057580512388E+37</v>
      </c>
      <c r="VSZ48" s="363"/>
      <c r="VTA48" s="369">
        <f t="shared" ref="VTA48" si="7706">VSY48*1.01</f>
        <v>1.3295698156317513E+37</v>
      </c>
      <c r="VTB48" s="363"/>
      <c r="VTC48" s="369">
        <f t="shared" ref="VTC48" si="7707">VTA48*1.01</f>
        <v>1.3428655137880688E+37</v>
      </c>
      <c r="VTD48" s="363"/>
      <c r="VTE48" s="369">
        <f t="shared" ref="VTE48" si="7708">VTC48*1.01</f>
        <v>1.3562941689259494E+37</v>
      </c>
      <c r="VTF48" s="363"/>
      <c r="VTG48" s="369">
        <f t="shared" ref="VTG48" si="7709">VTE48*1.01</f>
        <v>1.3698571106152088E+37</v>
      </c>
      <c r="VTH48" s="363"/>
      <c r="VTI48" s="369">
        <f t="shared" ref="VTI48" si="7710">VTG48*1.01</f>
        <v>1.3835556817213609E+37</v>
      </c>
      <c r="VTJ48" s="363"/>
      <c r="VTK48" s="369">
        <f t="shared" ref="VTK48" si="7711">VTI48*1.01</f>
        <v>1.3973912385385745E+37</v>
      </c>
      <c r="VTL48" s="363"/>
      <c r="VTM48" s="369">
        <f t="shared" ref="VTM48" si="7712">VTK48*1.01</f>
        <v>1.4113651509239602E+37</v>
      </c>
      <c r="VTN48" s="363"/>
      <c r="VTO48" s="369">
        <f t="shared" ref="VTO48" si="7713">VTM48*1.01</f>
        <v>1.4254788024331999E+37</v>
      </c>
      <c r="VTP48" s="363"/>
      <c r="VTQ48" s="369">
        <f t="shared" ref="VTQ48" si="7714">VTO48*1.01</f>
        <v>1.4397335904575318E+37</v>
      </c>
      <c r="VTR48" s="363"/>
      <c r="VTS48" s="369">
        <f t="shared" ref="VTS48" si="7715">VTQ48*1.01</f>
        <v>1.4541309263621072E+37</v>
      </c>
      <c r="VTT48" s="363"/>
      <c r="VTU48" s="369">
        <f t="shared" ref="VTU48" si="7716">VTS48*1.01</f>
        <v>1.4686722356257282E+37</v>
      </c>
      <c r="VTV48" s="363"/>
      <c r="VTW48" s="369">
        <f t="shared" ref="VTW48" si="7717">VTU48*1.01</f>
        <v>1.4833589579819855E+37</v>
      </c>
      <c r="VTX48" s="363"/>
      <c r="VTY48" s="369">
        <f t="shared" ref="VTY48" si="7718">VTW48*1.01</f>
        <v>1.4981925475618054E+37</v>
      </c>
      <c r="VTZ48" s="363"/>
      <c r="VUA48" s="369">
        <f t="shared" ref="VUA48" si="7719">VTY48*1.01</f>
        <v>1.5131744730374234E+37</v>
      </c>
      <c r="VUB48" s="363"/>
      <c r="VUC48" s="369">
        <f t="shared" ref="VUC48" si="7720">VUA48*1.01</f>
        <v>1.5283062177677977E+37</v>
      </c>
      <c r="VUD48" s="363"/>
      <c r="VUE48" s="369">
        <f t="shared" ref="VUE48" si="7721">VUC48*1.01</f>
        <v>1.5435892799454757E+37</v>
      </c>
      <c r="VUF48" s="363"/>
      <c r="VUG48" s="369">
        <f t="shared" ref="VUG48" si="7722">VUE48*1.01</f>
        <v>1.5590251727449305E+37</v>
      </c>
      <c r="VUH48" s="363"/>
      <c r="VUI48" s="369">
        <f t="shared" ref="VUI48" si="7723">VUG48*1.01</f>
        <v>1.5746154244723798E+37</v>
      </c>
      <c r="VUJ48" s="363"/>
      <c r="VUK48" s="369">
        <f t="shared" ref="VUK48" si="7724">VUI48*1.01</f>
        <v>1.5903615787171036E+37</v>
      </c>
      <c r="VUL48" s="363"/>
      <c r="VUM48" s="369">
        <f t="shared" ref="VUM48" si="7725">VUK48*1.01</f>
        <v>1.6062651945042747E+37</v>
      </c>
      <c r="VUN48" s="363"/>
      <c r="VUO48" s="369">
        <f t="shared" ref="VUO48" si="7726">VUM48*1.01</f>
        <v>1.6223278464493175E+37</v>
      </c>
      <c r="VUP48" s="363"/>
      <c r="VUQ48" s="369">
        <f t="shared" ref="VUQ48" si="7727">VUO48*1.01</f>
        <v>1.6385511249138106E+37</v>
      </c>
      <c r="VUR48" s="363"/>
      <c r="VUS48" s="369">
        <f t="shared" ref="VUS48" si="7728">VUQ48*1.01</f>
        <v>1.6549366361629488E+37</v>
      </c>
      <c r="VUT48" s="363"/>
      <c r="VUU48" s="369">
        <f t="shared" ref="VUU48" si="7729">VUS48*1.01</f>
        <v>1.6714860025245782E+37</v>
      </c>
      <c r="VUV48" s="363"/>
      <c r="VUW48" s="369">
        <f t="shared" ref="VUW48" si="7730">VUU48*1.01</f>
        <v>1.688200862549824E+37</v>
      </c>
      <c r="VUX48" s="363"/>
      <c r="VUY48" s="369">
        <f t="shared" ref="VUY48" si="7731">VUW48*1.01</f>
        <v>1.7050828711753224E+37</v>
      </c>
      <c r="VUZ48" s="363"/>
      <c r="VVA48" s="369">
        <f t="shared" ref="VVA48" si="7732">VUY48*1.01</f>
        <v>1.7221336998870756E+37</v>
      </c>
      <c r="VVB48" s="363"/>
      <c r="VVC48" s="369">
        <f t="shared" ref="VVC48" si="7733">VVA48*1.01</f>
        <v>1.7393550368859463E+37</v>
      </c>
      <c r="VVD48" s="363"/>
      <c r="VVE48" s="369">
        <f t="shared" ref="VVE48" si="7734">VVC48*1.01</f>
        <v>1.7567485872548058E+37</v>
      </c>
      <c r="VVF48" s="363"/>
      <c r="VVG48" s="369">
        <f t="shared" ref="VVG48" si="7735">VVE48*1.01</f>
        <v>1.7743160731273538E+37</v>
      </c>
      <c r="VVH48" s="363"/>
      <c r="VVI48" s="369">
        <f t="shared" ref="VVI48" si="7736">VVG48*1.01</f>
        <v>1.7920592338586274E+37</v>
      </c>
      <c r="VVJ48" s="363"/>
      <c r="VVK48" s="369">
        <f t="shared" ref="VVK48" si="7737">VVI48*1.01</f>
        <v>1.8099798261972137E+37</v>
      </c>
      <c r="VVL48" s="363"/>
      <c r="VVM48" s="369">
        <f t="shared" ref="VVM48" si="7738">VVK48*1.01</f>
        <v>1.8280796244591859E+37</v>
      </c>
      <c r="VVN48" s="363"/>
      <c r="VVO48" s="369">
        <f t="shared" ref="VVO48" si="7739">VVM48*1.01</f>
        <v>1.8463604207037778E+37</v>
      </c>
      <c r="VVP48" s="363"/>
      <c r="VVQ48" s="369">
        <f t="shared" ref="VVQ48" si="7740">VVO48*1.01</f>
        <v>1.8648240249108157E+37</v>
      </c>
      <c r="VVR48" s="363"/>
      <c r="VVS48" s="369">
        <f t="shared" ref="VVS48" si="7741">VVQ48*1.01</f>
        <v>1.8834722651599239E+37</v>
      </c>
      <c r="VVT48" s="363"/>
      <c r="VVU48" s="369">
        <f t="shared" ref="VVU48" si="7742">VVS48*1.01</f>
        <v>1.9023069878115231E+37</v>
      </c>
      <c r="VVV48" s="363"/>
      <c r="VVW48" s="369">
        <f t="shared" ref="VVW48" si="7743">VVU48*1.01</f>
        <v>1.9213300576896383E+37</v>
      </c>
      <c r="VVX48" s="363"/>
      <c r="VVY48" s="369">
        <f t="shared" ref="VVY48" si="7744">VVW48*1.01</f>
        <v>1.9405433582665348E+37</v>
      </c>
      <c r="VVZ48" s="363"/>
      <c r="VWA48" s="369">
        <f t="shared" ref="VWA48" si="7745">VVY48*1.01</f>
        <v>1.9599487918492001E+37</v>
      </c>
      <c r="VWB48" s="363"/>
      <c r="VWC48" s="369">
        <f t="shared" ref="VWC48" si="7746">VWA48*1.01</f>
        <v>1.9795482797676922E+37</v>
      </c>
      <c r="VWD48" s="363"/>
      <c r="VWE48" s="369">
        <f t="shared" ref="VWE48" si="7747">VWC48*1.01</f>
        <v>1.9993437625653693E+37</v>
      </c>
      <c r="VWF48" s="363"/>
      <c r="VWG48" s="369">
        <f t="shared" ref="VWG48" si="7748">VWE48*1.01</f>
        <v>2.0193372001910229E+37</v>
      </c>
      <c r="VWH48" s="363"/>
      <c r="VWI48" s="369">
        <f t="shared" ref="VWI48" si="7749">VWG48*1.01</f>
        <v>2.0395305721929332E+37</v>
      </c>
      <c r="VWJ48" s="363"/>
      <c r="VWK48" s="369">
        <f t="shared" ref="VWK48" si="7750">VWI48*1.01</f>
        <v>2.0599258779148627E+37</v>
      </c>
      <c r="VWL48" s="363"/>
      <c r="VWM48" s="369">
        <f t="shared" ref="VWM48" si="7751">VWK48*1.01</f>
        <v>2.0805251366940112E+37</v>
      </c>
      <c r="VWN48" s="363"/>
      <c r="VWO48" s="369">
        <f t="shared" ref="VWO48" si="7752">VWM48*1.01</f>
        <v>2.1013303880609513E+37</v>
      </c>
      <c r="VWP48" s="363"/>
      <c r="VWQ48" s="369">
        <f t="shared" ref="VWQ48" si="7753">VWO48*1.01</f>
        <v>2.1223436919415609E+37</v>
      </c>
      <c r="VWR48" s="363"/>
      <c r="VWS48" s="369">
        <f t="shared" ref="VWS48" si="7754">VWQ48*1.01</f>
        <v>2.1435671288609766E+37</v>
      </c>
      <c r="VWT48" s="363"/>
      <c r="VWU48" s="369">
        <f t="shared" ref="VWU48" si="7755">VWS48*1.01</f>
        <v>2.1650028001495865E+37</v>
      </c>
      <c r="VWV48" s="363"/>
      <c r="VWW48" s="369">
        <f t="shared" ref="VWW48" si="7756">VWU48*1.01</f>
        <v>2.1866528281510824E+37</v>
      </c>
      <c r="VWX48" s="363"/>
      <c r="VWY48" s="369">
        <f t="shared" ref="VWY48" si="7757">VWW48*1.01</f>
        <v>2.2085193564325931E+37</v>
      </c>
      <c r="VWZ48" s="363"/>
      <c r="VXA48" s="369">
        <f t="shared" ref="VXA48" si="7758">VWY48*1.01</f>
        <v>2.2306045499969192E+37</v>
      </c>
      <c r="VXB48" s="363"/>
      <c r="VXC48" s="369">
        <f t="shared" ref="VXC48" si="7759">VXA48*1.01</f>
        <v>2.2529105954968886E+37</v>
      </c>
      <c r="VXD48" s="363"/>
      <c r="VXE48" s="369">
        <f t="shared" ref="VXE48" si="7760">VXC48*1.01</f>
        <v>2.2754397014518574E+37</v>
      </c>
      <c r="VXF48" s="363"/>
      <c r="VXG48" s="369">
        <f t="shared" ref="VXG48" si="7761">VXE48*1.01</f>
        <v>2.2981940984663758E+37</v>
      </c>
      <c r="VXH48" s="363"/>
      <c r="VXI48" s="369">
        <f t="shared" ref="VXI48" si="7762">VXG48*1.01</f>
        <v>2.3211760394510394E+37</v>
      </c>
      <c r="VXJ48" s="363"/>
      <c r="VXK48" s="369">
        <f t="shared" ref="VXK48" si="7763">VXI48*1.01</f>
        <v>2.3443877998455498E+37</v>
      </c>
      <c r="VXL48" s="363"/>
      <c r="VXM48" s="369">
        <f t="shared" ref="VXM48" si="7764">VXK48*1.01</f>
        <v>2.3678316778440053E+37</v>
      </c>
      <c r="VXN48" s="363"/>
      <c r="VXO48" s="369">
        <f t="shared" ref="VXO48" si="7765">VXM48*1.01</f>
        <v>2.3915099946224455E+37</v>
      </c>
      <c r="VXP48" s="363"/>
      <c r="VXQ48" s="369">
        <f t="shared" ref="VXQ48" si="7766">VXO48*1.01</f>
        <v>2.4154250945686699E+37</v>
      </c>
      <c r="VXR48" s="363"/>
      <c r="VXS48" s="369">
        <f t="shared" ref="VXS48" si="7767">VXQ48*1.01</f>
        <v>2.4395793455143564E+37</v>
      </c>
      <c r="VXT48" s="363"/>
      <c r="VXU48" s="369">
        <f t="shared" ref="VXU48" si="7768">VXS48*1.01</f>
        <v>2.4639751389695002E+37</v>
      </c>
      <c r="VXV48" s="363"/>
      <c r="VXW48" s="369">
        <f t="shared" ref="VXW48" si="7769">VXU48*1.01</f>
        <v>2.4886148903591954E+37</v>
      </c>
      <c r="VXX48" s="363"/>
      <c r="VXY48" s="369">
        <f t="shared" ref="VXY48" si="7770">VXW48*1.01</f>
        <v>2.5135010392627873E+37</v>
      </c>
      <c r="VXZ48" s="363"/>
      <c r="VYA48" s="369">
        <f t="shared" ref="VYA48" si="7771">VXY48*1.01</f>
        <v>2.5386360496554153E+37</v>
      </c>
      <c r="VYB48" s="363"/>
      <c r="VYC48" s="369">
        <f t="shared" ref="VYC48" si="7772">VYA48*1.01</f>
        <v>2.5640224101519695E+37</v>
      </c>
      <c r="VYD48" s="363"/>
      <c r="VYE48" s="369">
        <f t="shared" ref="VYE48" si="7773">VYC48*1.01</f>
        <v>2.589662634253489E+37</v>
      </c>
      <c r="VYF48" s="363"/>
      <c r="VYG48" s="369">
        <f t="shared" ref="VYG48" si="7774">VYE48*1.01</f>
        <v>2.615559260596024E+37</v>
      </c>
      <c r="VYH48" s="363"/>
      <c r="VYI48" s="369">
        <f t="shared" ref="VYI48" si="7775">VYG48*1.01</f>
        <v>2.6417148532019841E+37</v>
      </c>
      <c r="VYJ48" s="363"/>
      <c r="VYK48" s="369">
        <f t="shared" ref="VYK48" si="7776">VYI48*1.01</f>
        <v>2.6681320017340038E+37</v>
      </c>
      <c r="VYL48" s="363"/>
      <c r="VYM48" s="369">
        <f t="shared" ref="VYM48" si="7777">VYK48*1.01</f>
        <v>2.6948133217513439E+37</v>
      </c>
      <c r="VYN48" s="363"/>
      <c r="VYO48" s="369">
        <f t="shared" ref="VYO48" si="7778">VYM48*1.01</f>
        <v>2.7217614549688575E+37</v>
      </c>
      <c r="VYP48" s="363"/>
      <c r="VYQ48" s="369">
        <f t="shared" ref="VYQ48" si="7779">VYO48*1.01</f>
        <v>2.7489790695185462E+37</v>
      </c>
      <c r="VYR48" s="363"/>
      <c r="VYS48" s="369">
        <f t="shared" ref="VYS48" si="7780">VYQ48*1.01</f>
        <v>2.7764688602137317E+37</v>
      </c>
      <c r="VYT48" s="363"/>
      <c r="VYU48" s="369">
        <f t="shared" ref="VYU48" si="7781">VYS48*1.01</f>
        <v>2.8042335488158692E+37</v>
      </c>
      <c r="VYV48" s="363"/>
      <c r="VYW48" s="369">
        <f t="shared" ref="VYW48" si="7782">VYU48*1.01</f>
        <v>2.8322758843040278E+37</v>
      </c>
      <c r="VYX48" s="363"/>
      <c r="VYY48" s="369">
        <f t="shared" ref="VYY48" si="7783">VYW48*1.01</f>
        <v>2.860598643147068E+37</v>
      </c>
      <c r="VYZ48" s="363"/>
      <c r="VZA48" s="369">
        <f t="shared" ref="VZA48" si="7784">VYY48*1.01</f>
        <v>2.8892046295785388E+37</v>
      </c>
      <c r="VZB48" s="363"/>
      <c r="VZC48" s="369">
        <f t="shared" ref="VZC48" si="7785">VZA48*1.01</f>
        <v>2.9180966758743242E+37</v>
      </c>
      <c r="VZD48" s="363"/>
      <c r="VZE48" s="369">
        <f t="shared" ref="VZE48" si="7786">VZC48*1.01</f>
        <v>2.9472776426330674E+37</v>
      </c>
      <c r="VZF48" s="363"/>
      <c r="VZG48" s="369">
        <f t="shared" ref="VZG48" si="7787">VZE48*1.01</f>
        <v>2.9767504190593981E+37</v>
      </c>
      <c r="VZH48" s="363"/>
      <c r="VZI48" s="369">
        <f t="shared" ref="VZI48" si="7788">VZG48*1.01</f>
        <v>3.0065179232499922E+37</v>
      </c>
      <c r="VZJ48" s="363"/>
      <c r="VZK48" s="369">
        <f t="shared" ref="VZK48" si="7789">VZI48*1.01</f>
        <v>3.0365831024824921E+37</v>
      </c>
      <c r="VZL48" s="363"/>
      <c r="VZM48" s="369">
        <f t="shared" ref="VZM48" si="7790">VZK48*1.01</f>
        <v>3.0669489335073171E+37</v>
      </c>
      <c r="VZN48" s="363"/>
      <c r="VZO48" s="369">
        <f t="shared" ref="VZO48" si="7791">VZM48*1.01</f>
        <v>3.0976184228423901E+37</v>
      </c>
      <c r="VZP48" s="363"/>
      <c r="VZQ48" s="369">
        <f t="shared" ref="VZQ48" si="7792">VZO48*1.01</f>
        <v>3.1285946070708139E+37</v>
      </c>
      <c r="VZR48" s="363"/>
      <c r="VZS48" s="369">
        <f t="shared" ref="VZS48" si="7793">VZQ48*1.01</f>
        <v>3.1598805531415223E+37</v>
      </c>
      <c r="VZT48" s="363"/>
      <c r="VZU48" s="369">
        <f t="shared" ref="VZU48" si="7794">VZS48*1.01</f>
        <v>3.1914793586729373E+37</v>
      </c>
      <c r="VZV48" s="363"/>
      <c r="VZW48" s="369">
        <f t="shared" ref="VZW48" si="7795">VZU48*1.01</f>
        <v>3.2233941522596667E+37</v>
      </c>
      <c r="VZX48" s="363"/>
      <c r="VZY48" s="369">
        <f t="shared" ref="VZY48" si="7796">VZW48*1.01</f>
        <v>3.2556280937822636E+37</v>
      </c>
      <c r="VZZ48" s="363"/>
      <c r="WAA48" s="369">
        <f t="shared" ref="WAA48" si="7797">VZY48*1.01</f>
        <v>3.2881843747200861E+37</v>
      </c>
      <c r="WAB48" s="363"/>
      <c r="WAC48" s="369">
        <f t="shared" ref="WAC48" si="7798">WAA48*1.01</f>
        <v>3.3210662184672868E+37</v>
      </c>
      <c r="WAD48" s="363"/>
      <c r="WAE48" s="369">
        <f t="shared" ref="WAE48" si="7799">WAC48*1.01</f>
        <v>3.3542768806519596E+37</v>
      </c>
      <c r="WAF48" s="363"/>
      <c r="WAG48" s="369">
        <f t="shared" ref="WAG48" si="7800">WAE48*1.01</f>
        <v>3.3878196494584793E+37</v>
      </c>
      <c r="WAH48" s="363"/>
      <c r="WAI48" s="369">
        <f t="shared" ref="WAI48" si="7801">WAG48*1.01</f>
        <v>3.4216978459530641E+37</v>
      </c>
      <c r="WAJ48" s="363"/>
      <c r="WAK48" s="369">
        <f t="shared" ref="WAK48" si="7802">WAI48*1.01</f>
        <v>3.4559148244125948E+37</v>
      </c>
      <c r="WAL48" s="363"/>
      <c r="WAM48" s="369">
        <f t="shared" ref="WAM48" si="7803">WAK48*1.01</f>
        <v>3.4904739726567209E+37</v>
      </c>
      <c r="WAN48" s="363"/>
      <c r="WAO48" s="369">
        <f t="shared" ref="WAO48" si="7804">WAM48*1.01</f>
        <v>3.525378712383288E+37</v>
      </c>
      <c r="WAP48" s="363"/>
      <c r="WAQ48" s="369">
        <f t="shared" ref="WAQ48" si="7805">WAO48*1.01</f>
        <v>3.560632499507121E+37</v>
      </c>
      <c r="WAR48" s="363"/>
      <c r="WAS48" s="369">
        <f t="shared" ref="WAS48" si="7806">WAQ48*1.01</f>
        <v>3.5962388245021922E+37</v>
      </c>
      <c r="WAT48" s="363"/>
      <c r="WAU48" s="369">
        <f t="shared" ref="WAU48" si="7807">WAS48*1.01</f>
        <v>3.6322012127472142E+37</v>
      </c>
      <c r="WAV48" s="363"/>
      <c r="WAW48" s="369">
        <f t="shared" ref="WAW48" si="7808">WAU48*1.01</f>
        <v>3.6685232248746864E+37</v>
      </c>
      <c r="WAX48" s="363"/>
      <c r="WAY48" s="369">
        <f t="shared" ref="WAY48" si="7809">WAW48*1.01</f>
        <v>3.705208457123433E+37</v>
      </c>
      <c r="WAZ48" s="363"/>
      <c r="WBA48" s="369">
        <f t="shared" ref="WBA48" si="7810">WAY48*1.01</f>
        <v>3.7422605416946676E+37</v>
      </c>
      <c r="WBB48" s="363"/>
      <c r="WBC48" s="369">
        <f t="shared" ref="WBC48" si="7811">WBA48*1.01</f>
        <v>3.7796831471116144E+37</v>
      </c>
      <c r="WBD48" s="363"/>
      <c r="WBE48" s="369">
        <f t="shared" ref="WBE48" si="7812">WBC48*1.01</f>
        <v>3.8174799785827306E+37</v>
      </c>
      <c r="WBF48" s="363"/>
      <c r="WBG48" s="369">
        <f t="shared" ref="WBG48" si="7813">WBE48*1.01</f>
        <v>3.8556547783685577E+37</v>
      </c>
      <c r="WBH48" s="363"/>
      <c r="WBI48" s="369">
        <f t="shared" ref="WBI48" si="7814">WBG48*1.01</f>
        <v>3.8942113261522432E+37</v>
      </c>
      <c r="WBJ48" s="363"/>
      <c r="WBK48" s="369">
        <f t="shared" ref="WBK48" si="7815">WBI48*1.01</f>
        <v>3.9331534394137655E+37</v>
      </c>
      <c r="WBL48" s="363"/>
      <c r="WBM48" s="369">
        <f t="shared" ref="WBM48" si="7816">WBK48*1.01</f>
        <v>3.9724849738079033E+37</v>
      </c>
      <c r="WBN48" s="363"/>
      <c r="WBO48" s="369">
        <f t="shared" ref="WBO48" si="7817">WBM48*1.01</f>
        <v>4.0122098235459822E+37</v>
      </c>
      <c r="WBP48" s="363"/>
      <c r="WBQ48" s="369">
        <f t="shared" ref="WBQ48" si="7818">WBO48*1.01</f>
        <v>4.0523319217814419E+37</v>
      </c>
      <c r="WBR48" s="363"/>
      <c r="WBS48" s="369">
        <f t="shared" ref="WBS48" si="7819">WBQ48*1.01</f>
        <v>4.0928552409992566E+37</v>
      </c>
      <c r="WBT48" s="363"/>
      <c r="WBU48" s="369">
        <f t="shared" ref="WBU48" si="7820">WBS48*1.01</f>
        <v>4.133783793409249E+37</v>
      </c>
      <c r="WBV48" s="363"/>
      <c r="WBW48" s="369">
        <f t="shared" ref="WBW48" si="7821">WBU48*1.01</f>
        <v>4.1751216313433418E+37</v>
      </c>
      <c r="WBX48" s="363"/>
      <c r="WBY48" s="369">
        <f t="shared" ref="WBY48" si="7822">WBW48*1.01</f>
        <v>4.216872847656775E+37</v>
      </c>
      <c r="WBZ48" s="363"/>
      <c r="WCA48" s="369">
        <f t="shared" ref="WCA48" si="7823">WBY48*1.01</f>
        <v>4.2590415761333424E+37</v>
      </c>
      <c r="WCB48" s="363"/>
      <c r="WCC48" s="369">
        <f t="shared" ref="WCC48" si="7824">WCA48*1.01</f>
        <v>4.3016319918946755E+37</v>
      </c>
      <c r="WCD48" s="363"/>
      <c r="WCE48" s="369">
        <f t="shared" ref="WCE48" si="7825">WCC48*1.01</f>
        <v>4.3446483118136221E+37</v>
      </c>
      <c r="WCF48" s="363"/>
      <c r="WCG48" s="369">
        <f t="shared" ref="WCG48" si="7826">WCE48*1.01</f>
        <v>4.388094794931758E+37</v>
      </c>
      <c r="WCH48" s="363"/>
      <c r="WCI48" s="369">
        <f t="shared" ref="WCI48" si="7827">WCG48*1.01</f>
        <v>4.4319757428810758E+37</v>
      </c>
      <c r="WCJ48" s="363"/>
      <c r="WCK48" s="369">
        <f t="shared" ref="WCK48" si="7828">WCI48*1.01</f>
        <v>4.4762955003098869E+37</v>
      </c>
      <c r="WCL48" s="363"/>
      <c r="WCM48" s="369">
        <f t="shared" ref="WCM48" si="7829">WCK48*1.01</f>
        <v>4.5210584553129857E+37</v>
      </c>
      <c r="WCN48" s="363"/>
      <c r="WCO48" s="369">
        <f t="shared" ref="WCO48" si="7830">WCM48*1.01</f>
        <v>4.5662690398661154E+37</v>
      </c>
      <c r="WCP48" s="363"/>
      <c r="WCQ48" s="369">
        <f t="shared" ref="WCQ48" si="7831">WCO48*1.01</f>
        <v>4.6119317302647763E+37</v>
      </c>
      <c r="WCR48" s="363"/>
      <c r="WCS48" s="369">
        <f t="shared" ref="WCS48" si="7832">WCQ48*1.01</f>
        <v>4.6580510475674246E+37</v>
      </c>
      <c r="WCT48" s="363"/>
      <c r="WCU48" s="369">
        <f t="shared" ref="WCU48" si="7833">WCS48*1.01</f>
        <v>4.7046315580430986E+37</v>
      </c>
      <c r="WCV48" s="363"/>
      <c r="WCW48" s="369">
        <f t="shared" ref="WCW48" si="7834">WCU48*1.01</f>
        <v>4.7516778736235301E+37</v>
      </c>
      <c r="WCX48" s="363"/>
      <c r="WCY48" s="369">
        <f t="shared" ref="WCY48" si="7835">WCW48*1.01</f>
        <v>4.7991946523597656E+37</v>
      </c>
      <c r="WCZ48" s="363"/>
      <c r="WDA48" s="369">
        <f t="shared" ref="WDA48" si="7836">WCY48*1.01</f>
        <v>4.8471865988833632E+37</v>
      </c>
      <c r="WDB48" s="363"/>
      <c r="WDC48" s="369">
        <f t="shared" ref="WDC48" si="7837">WDA48*1.01</f>
        <v>4.8956584648721972E+37</v>
      </c>
      <c r="WDD48" s="363"/>
      <c r="WDE48" s="369">
        <f t="shared" ref="WDE48" si="7838">WDC48*1.01</f>
        <v>4.9446150495209197E+37</v>
      </c>
      <c r="WDF48" s="363"/>
      <c r="WDG48" s="369">
        <f t="shared" ref="WDG48" si="7839">WDE48*1.01</f>
        <v>4.9940612000161289E+37</v>
      </c>
      <c r="WDH48" s="363"/>
      <c r="WDI48" s="369">
        <f t="shared" ref="WDI48" si="7840">WDG48*1.01</f>
        <v>5.0440018120162901E+37</v>
      </c>
      <c r="WDJ48" s="363"/>
      <c r="WDK48" s="369">
        <f t="shared" ref="WDK48" si="7841">WDI48*1.01</f>
        <v>5.0944418301364527E+37</v>
      </c>
      <c r="WDL48" s="363"/>
      <c r="WDM48" s="369">
        <f t="shared" ref="WDM48" si="7842">WDK48*1.01</f>
        <v>5.1453862484378173E+37</v>
      </c>
      <c r="WDN48" s="363"/>
      <c r="WDO48" s="369">
        <f t="shared" ref="WDO48" si="7843">WDM48*1.01</f>
        <v>5.1968401109221951E+37</v>
      </c>
      <c r="WDP48" s="363"/>
      <c r="WDQ48" s="369">
        <f t="shared" ref="WDQ48" si="7844">WDO48*1.01</f>
        <v>5.2488085120314167E+37</v>
      </c>
      <c r="WDR48" s="363"/>
      <c r="WDS48" s="369">
        <f t="shared" ref="WDS48" si="7845">WDQ48*1.01</f>
        <v>5.301296597151731E+37</v>
      </c>
      <c r="WDT48" s="363"/>
      <c r="WDU48" s="369">
        <f t="shared" ref="WDU48" si="7846">WDS48*1.01</f>
        <v>5.3543095631232485E+37</v>
      </c>
      <c r="WDV48" s="363"/>
      <c r="WDW48" s="369">
        <f t="shared" ref="WDW48" si="7847">WDU48*1.01</f>
        <v>5.4078526587544808E+37</v>
      </c>
      <c r="WDX48" s="363"/>
      <c r="WDY48" s="369">
        <f t="shared" ref="WDY48" si="7848">WDW48*1.01</f>
        <v>5.461931185342026E+37</v>
      </c>
      <c r="WDZ48" s="363"/>
      <c r="WEA48" s="369">
        <f t="shared" ref="WEA48" si="7849">WDY48*1.01</f>
        <v>5.5165504971954459E+37</v>
      </c>
      <c r="WEB48" s="363"/>
      <c r="WEC48" s="369">
        <f t="shared" ref="WEC48" si="7850">WEA48*1.01</f>
        <v>5.5717160021674004E+37</v>
      </c>
      <c r="WED48" s="363"/>
      <c r="WEE48" s="369">
        <f t="shared" ref="WEE48" si="7851">WEC48*1.01</f>
        <v>5.6274331621890748E+37</v>
      </c>
      <c r="WEF48" s="363"/>
      <c r="WEG48" s="369">
        <f t="shared" ref="WEG48" si="7852">WEE48*1.01</f>
        <v>5.6837074938109656E+37</v>
      </c>
      <c r="WEH48" s="363"/>
      <c r="WEI48" s="369">
        <f t="shared" ref="WEI48" si="7853">WEG48*1.01</f>
        <v>5.7405445687490756E+37</v>
      </c>
      <c r="WEJ48" s="363"/>
      <c r="WEK48" s="369">
        <f t="shared" ref="WEK48" si="7854">WEI48*1.01</f>
        <v>5.7979500144365668E+37</v>
      </c>
      <c r="WEL48" s="363"/>
      <c r="WEM48" s="369">
        <f t="shared" ref="WEM48" si="7855">WEK48*1.01</f>
        <v>5.855929514580933E+37</v>
      </c>
      <c r="WEN48" s="363"/>
      <c r="WEO48" s="369">
        <f t="shared" ref="WEO48" si="7856">WEM48*1.01</f>
        <v>5.9144888097267426E+37</v>
      </c>
      <c r="WEP48" s="363"/>
      <c r="WEQ48" s="369">
        <f t="shared" ref="WEQ48" si="7857">WEO48*1.01</f>
        <v>5.9736336978240103E+37</v>
      </c>
      <c r="WER48" s="363"/>
      <c r="WES48" s="369">
        <f t="shared" ref="WES48" si="7858">WEQ48*1.01</f>
        <v>6.0333700348022509E+37</v>
      </c>
      <c r="WET48" s="363"/>
      <c r="WEU48" s="369">
        <f t="shared" ref="WEU48" si="7859">WES48*1.01</f>
        <v>6.0937037351502733E+37</v>
      </c>
      <c r="WEV48" s="363"/>
      <c r="WEW48" s="369">
        <f t="shared" ref="WEW48" si="7860">WEU48*1.01</f>
        <v>6.1546407725017761E+37</v>
      </c>
      <c r="WEX48" s="363"/>
      <c r="WEY48" s="369">
        <f t="shared" ref="WEY48" si="7861">WEW48*1.01</f>
        <v>6.216187180226794E+37</v>
      </c>
      <c r="WEZ48" s="363"/>
      <c r="WFA48" s="369">
        <f t="shared" ref="WFA48" si="7862">WEY48*1.01</f>
        <v>6.2783490520290622E+37</v>
      </c>
      <c r="WFB48" s="363"/>
      <c r="WFC48" s="369">
        <f t="shared" ref="WFC48" si="7863">WFA48*1.01</f>
        <v>6.3411325425493531E+37</v>
      </c>
      <c r="WFD48" s="363"/>
      <c r="WFE48" s="369">
        <f t="shared" ref="WFE48" si="7864">WFC48*1.01</f>
        <v>6.4045438679748469E+37</v>
      </c>
      <c r="WFF48" s="363"/>
      <c r="WFG48" s="369">
        <f t="shared" ref="WFG48" si="7865">WFE48*1.01</f>
        <v>6.468589306654595E+37</v>
      </c>
      <c r="WFH48" s="363"/>
      <c r="WFI48" s="369">
        <f t="shared" ref="WFI48" si="7866">WFG48*1.01</f>
        <v>6.5332751997211408E+37</v>
      </c>
      <c r="WFJ48" s="363"/>
      <c r="WFK48" s="369">
        <f t="shared" ref="WFK48" si="7867">WFI48*1.01</f>
        <v>6.5986079517183519E+37</v>
      </c>
      <c r="WFL48" s="363"/>
      <c r="WFM48" s="369">
        <f t="shared" ref="WFM48" si="7868">WFK48*1.01</f>
        <v>6.6645940312355357E+37</v>
      </c>
      <c r="WFN48" s="363"/>
      <c r="WFO48" s="369">
        <f t="shared" ref="WFO48" si="7869">WFM48*1.01</f>
        <v>6.7312399715478914E+37</v>
      </c>
      <c r="WFP48" s="363"/>
      <c r="WFQ48" s="369">
        <f t="shared" ref="WFQ48" si="7870">WFO48*1.01</f>
        <v>6.7985523712633703E+37</v>
      </c>
      <c r="WFR48" s="363"/>
      <c r="WFS48" s="369">
        <f t="shared" ref="WFS48" si="7871">WFQ48*1.01</f>
        <v>6.8665378949760039E+37</v>
      </c>
      <c r="WFT48" s="363"/>
      <c r="WFU48" s="369">
        <f t="shared" ref="WFU48" si="7872">WFS48*1.01</f>
        <v>6.9352032739257641E+37</v>
      </c>
      <c r="WFV48" s="363"/>
      <c r="WFW48" s="369">
        <f t="shared" ref="WFW48" si="7873">WFU48*1.01</f>
        <v>7.0045553066650221E+37</v>
      </c>
      <c r="WFX48" s="363"/>
      <c r="WFY48" s="369">
        <f t="shared" ref="WFY48" si="7874">WFW48*1.01</f>
        <v>7.0746008597316725E+37</v>
      </c>
      <c r="WFZ48" s="363"/>
      <c r="WGA48" s="369">
        <f t="shared" ref="WGA48" si="7875">WFY48*1.01</f>
        <v>7.1453468683289892E+37</v>
      </c>
      <c r="WGB48" s="363"/>
      <c r="WGC48" s="369">
        <f t="shared" ref="WGC48" si="7876">WGA48*1.01</f>
        <v>7.2168003370122787E+37</v>
      </c>
      <c r="WGD48" s="363"/>
      <c r="WGE48" s="369">
        <f t="shared" ref="WGE48" si="7877">WGC48*1.01</f>
        <v>7.2889683403824018E+37</v>
      </c>
      <c r="WGF48" s="363"/>
      <c r="WGG48" s="369">
        <f t="shared" ref="WGG48" si="7878">WGE48*1.01</f>
        <v>7.3618580237862254E+37</v>
      </c>
      <c r="WGH48" s="363"/>
      <c r="WGI48" s="369">
        <f t="shared" ref="WGI48" si="7879">WGG48*1.01</f>
        <v>7.4354766040240876E+37</v>
      </c>
      <c r="WGJ48" s="363"/>
      <c r="WGK48" s="369">
        <f t="shared" ref="WGK48" si="7880">WGI48*1.01</f>
        <v>7.509831370064329E+37</v>
      </c>
      <c r="WGL48" s="363"/>
      <c r="WGM48" s="369">
        <f t="shared" ref="WGM48" si="7881">WGK48*1.01</f>
        <v>7.5849296837649724E+37</v>
      </c>
      <c r="WGN48" s="363"/>
      <c r="WGO48" s="369">
        <f t="shared" ref="WGO48" si="7882">WGM48*1.01</f>
        <v>7.6607789806026222E+37</v>
      </c>
      <c r="WGP48" s="363"/>
      <c r="WGQ48" s="369">
        <f t="shared" ref="WGQ48" si="7883">WGO48*1.01</f>
        <v>7.737386770408648E+37</v>
      </c>
      <c r="WGR48" s="363"/>
      <c r="WGS48" s="369">
        <f t="shared" ref="WGS48" si="7884">WGQ48*1.01</f>
        <v>7.8147606381127346E+37</v>
      </c>
      <c r="WGT48" s="363"/>
      <c r="WGU48" s="369">
        <f t="shared" ref="WGU48" si="7885">WGS48*1.01</f>
        <v>7.8929082444938619E+37</v>
      </c>
      <c r="WGV48" s="363"/>
      <c r="WGW48" s="369">
        <f t="shared" ref="WGW48" si="7886">WGU48*1.01</f>
        <v>7.971837326938801E+37</v>
      </c>
      <c r="WGX48" s="363"/>
      <c r="WGY48" s="369">
        <f t="shared" ref="WGY48" si="7887">WGW48*1.01</f>
        <v>8.0515557002081888E+37</v>
      </c>
      <c r="WGZ48" s="363"/>
      <c r="WHA48" s="369">
        <f t="shared" ref="WHA48" si="7888">WGY48*1.01</f>
        <v>8.1320712572102709E+37</v>
      </c>
      <c r="WHB48" s="363"/>
      <c r="WHC48" s="369">
        <f t="shared" ref="WHC48" si="7889">WHA48*1.01</f>
        <v>8.2133919697823736E+37</v>
      </c>
      <c r="WHD48" s="363"/>
      <c r="WHE48" s="369">
        <f t="shared" ref="WHE48" si="7890">WHC48*1.01</f>
        <v>8.2955258894801977E+37</v>
      </c>
      <c r="WHF48" s="363"/>
      <c r="WHG48" s="369">
        <f t="shared" ref="WHG48" si="7891">WHE48*1.01</f>
        <v>8.3784811483750001E+37</v>
      </c>
      <c r="WHH48" s="363"/>
      <c r="WHI48" s="369">
        <f t="shared" ref="WHI48" si="7892">WHG48*1.01</f>
        <v>8.4622659598587497E+37</v>
      </c>
      <c r="WHJ48" s="363"/>
      <c r="WHK48" s="369">
        <f t="shared" ref="WHK48" si="7893">WHI48*1.01</f>
        <v>8.546888619457338E+37</v>
      </c>
      <c r="WHL48" s="363"/>
      <c r="WHM48" s="369">
        <f t="shared" ref="WHM48" si="7894">WHK48*1.01</f>
        <v>8.6323575056519106E+37</v>
      </c>
      <c r="WHN48" s="363"/>
      <c r="WHO48" s="369">
        <f t="shared" ref="WHO48" si="7895">WHM48*1.01</f>
        <v>8.7186810807084297E+37</v>
      </c>
      <c r="WHP48" s="363"/>
      <c r="WHQ48" s="369">
        <f t="shared" ref="WHQ48" si="7896">WHO48*1.01</f>
        <v>8.8058678915155134E+37</v>
      </c>
      <c r="WHR48" s="363"/>
      <c r="WHS48" s="369">
        <f t="shared" ref="WHS48" si="7897">WHQ48*1.01</f>
        <v>8.8939265704306686E+37</v>
      </c>
      <c r="WHT48" s="363"/>
      <c r="WHU48" s="369">
        <f t="shared" ref="WHU48" si="7898">WHS48*1.01</f>
        <v>8.982865836134975E+37</v>
      </c>
      <c r="WHV48" s="363"/>
      <c r="WHW48" s="369">
        <f t="shared" ref="WHW48" si="7899">WHU48*1.01</f>
        <v>9.0726944944963246E+37</v>
      </c>
      <c r="WHX48" s="363"/>
      <c r="WHY48" s="369">
        <f t="shared" ref="WHY48" si="7900">WHW48*1.01</f>
        <v>9.1634214394412873E+37</v>
      </c>
      <c r="WHZ48" s="363"/>
      <c r="WIA48" s="369">
        <f t="shared" ref="WIA48" si="7901">WHY48*1.01</f>
        <v>9.2550556538357002E+37</v>
      </c>
      <c r="WIB48" s="363"/>
      <c r="WIC48" s="369">
        <f t="shared" ref="WIC48" si="7902">WIA48*1.01</f>
        <v>9.3476062103740574E+37</v>
      </c>
      <c r="WID48" s="363"/>
      <c r="WIE48" s="369">
        <f t="shared" ref="WIE48" si="7903">WIC48*1.01</f>
        <v>9.4410822724777982E+37</v>
      </c>
      <c r="WIF48" s="363"/>
      <c r="WIG48" s="369">
        <f t="shared" ref="WIG48" si="7904">WIE48*1.01</f>
        <v>9.5354930952025762E+37</v>
      </c>
      <c r="WIH48" s="363"/>
      <c r="WII48" s="369">
        <f t="shared" ref="WII48" si="7905">WIG48*1.01</f>
        <v>9.6308480261546021E+37</v>
      </c>
      <c r="WIJ48" s="363"/>
      <c r="WIK48" s="369">
        <f t="shared" ref="WIK48" si="7906">WII48*1.01</f>
        <v>9.7271565064161482E+37</v>
      </c>
      <c r="WIL48" s="363"/>
      <c r="WIM48" s="369">
        <f t="shared" ref="WIM48" si="7907">WIK48*1.01</f>
        <v>9.8244280714803107E+37</v>
      </c>
      <c r="WIN48" s="363"/>
      <c r="WIO48" s="369">
        <f t="shared" ref="WIO48" si="7908">WIM48*1.01</f>
        <v>9.9226723521951146E+37</v>
      </c>
      <c r="WIP48" s="363"/>
      <c r="WIQ48" s="369">
        <f t="shared" ref="WIQ48" si="7909">WIO48*1.01</f>
        <v>1.0021899075717065E+38</v>
      </c>
      <c r="WIR48" s="363"/>
      <c r="WIS48" s="369">
        <f t="shared" ref="WIS48" si="7910">WIQ48*1.01</f>
        <v>1.0122118066474236E+38</v>
      </c>
      <c r="WIT48" s="363"/>
      <c r="WIU48" s="369">
        <f t="shared" ref="WIU48" si="7911">WIS48*1.01</f>
        <v>1.0223339247138977E+38</v>
      </c>
      <c r="WIV48" s="363"/>
      <c r="WIW48" s="369">
        <f t="shared" ref="WIW48" si="7912">WIU48*1.01</f>
        <v>1.0325572639610367E+38</v>
      </c>
      <c r="WIX48" s="363"/>
      <c r="WIY48" s="369">
        <f t="shared" ref="WIY48" si="7913">WIW48*1.01</f>
        <v>1.0428828366006471E+38</v>
      </c>
      <c r="WIZ48" s="363"/>
      <c r="WJA48" s="369">
        <f t="shared" ref="WJA48" si="7914">WIY48*1.01</f>
        <v>1.0533116649666535E+38</v>
      </c>
      <c r="WJB48" s="363"/>
      <c r="WJC48" s="369">
        <f t="shared" ref="WJC48" si="7915">WJA48*1.01</f>
        <v>1.06384478161632E+38</v>
      </c>
      <c r="WJD48" s="363"/>
      <c r="WJE48" s="369">
        <f t="shared" ref="WJE48" si="7916">WJC48*1.01</f>
        <v>1.0744832294324833E+38</v>
      </c>
      <c r="WJF48" s="363"/>
      <c r="WJG48" s="369">
        <f t="shared" ref="WJG48" si="7917">WJE48*1.01</f>
        <v>1.0852280617268081E+38</v>
      </c>
      <c r="WJH48" s="363"/>
      <c r="WJI48" s="369">
        <f t="shared" ref="WJI48" si="7918">WJG48*1.01</f>
        <v>1.0960803423440763E+38</v>
      </c>
      <c r="WJJ48" s="363"/>
      <c r="WJK48" s="369">
        <f t="shared" ref="WJK48" si="7919">WJI48*1.01</f>
        <v>1.107041145767517E+38</v>
      </c>
      <c r="WJL48" s="363"/>
      <c r="WJM48" s="369">
        <f t="shared" ref="WJM48" si="7920">WJK48*1.01</f>
        <v>1.1181115572251921E+38</v>
      </c>
      <c r="WJN48" s="363"/>
      <c r="WJO48" s="369">
        <f t="shared" ref="WJO48" si="7921">WJM48*1.01</f>
        <v>1.1292926727974441E+38</v>
      </c>
      <c r="WJP48" s="363"/>
      <c r="WJQ48" s="369">
        <f t="shared" ref="WJQ48" si="7922">WJO48*1.01</f>
        <v>1.1405855995254185E+38</v>
      </c>
      <c r="WJR48" s="363"/>
      <c r="WJS48" s="369">
        <f t="shared" ref="WJS48" si="7923">WJQ48*1.01</f>
        <v>1.1519914555206726E+38</v>
      </c>
      <c r="WJT48" s="363"/>
      <c r="WJU48" s="369">
        <f t="shared" ref="WJU48" si="7924">WJS48*1.01</f>
        <v>1.1635113700758793E+38</v>
      </c>
      <c r="WJV48" s="363"/>
      <c r="WJW48" s="369">
        <f t="shared" ref="WJW48" si="7925">WJU48*1.01</f>
        <v>1.1751464837766381E+38</v>
      </c>
      <c r="WJX48" s="363"/>
      <c r="WJY48" s="369">
        <f t="shared" ref="WJY48" si="7926">WJW48*1.01</f>
        <v>1.1868979486144044E+38</v>
      </c>
      <c r="WJZ48" s="363"/>
      <c r="WKA48" s="369">
        <f t="shared" ref="WKA48" si="7927">WJY48*1.01</f>
        <v>1.1987669281005485E+38</v>
      </c>
      <c r="WKB48" s="363"/>
      <c r="WKC48" s="369">
        <f t="shared" ref="WKC48" si="7928">WKA48*1.01</f>
        <v>1.2107545973815541E+38</v>
      </c>
      <c r="WKD48" s="363"/>
      <c r="WKE48" s="369">
        <f t="shared" ref="WKE48" si="7929">WKC48*1.01</f>
        <v>1.2228621433553696E+38</v>
      </c>
      <c r="WKF48" s="363"/>
      <c r="WKG48" s="369">
        <f t="shared" ref="WKG48" si="7930">WKE48*1.01</f>
        <v>1.2350907647889234E+38</v>
      </c>
      <c r="WKH48" s="363"/>
      <c r="WKI48" s="369">
        <f t="shared" ref="WKI48" si="7931">WKG48*1.01</f>
        <v>1.2474416724368126E+38</v>
      </c>
      <c r="WKJ48" s="363"/>
      <c r="WKK48" s="369">
        <f t="shared" ref="WKK48" si="7932">WKI48*1.01</f>
        <v>1.2599160891611807E+38</v>
      </c>
      <c r="WKL48" s="363"/>
      <c r="WKM48" s="369">
        <f t="shared" ref="WKM48" si="7933">WKK48*1.01</f>
        <v>1.2725152500527926E+38</v>
      </c>
      <c r="WKN48" s="363"/>
      <c r="WKO48" s="369">
        <f t="shared" ref="WKO48" si="7934">WKM48*1.01</f>
        <v>1.2852404025533204E+38</v>
      </c>
      <c r="WKP48" s="363"/>
      <c r="WKQ48" s="369">
        <f t="shared" ref="WKQ48" si="7935">WKO48*1.01</f>
        <v>1.2980928065788536E+38</v>
      </c>
      <c r="WKR48" s="363"/>
      <c r="WKS48" s="369">
        <f t="shared" ref="WKS48" si="7936">WKQ48*1.01</f>
        <v>1.3110737346446422E+38</v>
      </c>
      <c r="WKT48" s="363"/>
      <c r="WKU48" s="369">
        <f t="shared" ref="WKU48" si="7937">WKS48*1.01</f>
        <v>1.3241844719910887E+38</v>
      </c>
      <c r="WKV48" s="363"/>
      <c r="WKW48" s="369">
        <f t="shared" ref="WKW48" si="7938">WKU48*1.01</f>
        <v>1.3374263167109996E+38</v>
      </c>
      <c r="WKX48" s="363"/>
      <c r="WKY48" s="369">
        <f t="shared" ref="WKY48" si="7939">WKW48*1.01</f>
        <v>1.3508005798781096E+38</v>
      </c>
      <c r="WKZ48" s="363"/>
      <c r="WLA48" s="369">
        <f t="shared" ref="WLA48" si="7940">WKY48*1.01</f>
        <v>1.3643085856768907E+38</v>
      </c>
      <c r="WLB48" s="363"/>
      <c r="WLC48" s="369">
        <f t="shared" ref="WLC48" si="7941">WLA48*1.01</f>
        <v>1.3779516715336596E+38</v>
      </c>
      <c r="WLD48" s="363"/>
      <c r="WLE48" s="369">
        <f t="shared" ref="WLE48" si="7942">WLC48*1.01</f>
        <v>1.3917311882489963E+38</v>
      </c>
      <c r="WLF48" s="363"/>
      <c r="WLG48" s="369">
        <f t="shared" ref="WLG48" si="7943">WLE48*1.01</f>
        <v>1.4056485001314862E+38</v>
      </c>
      <c r="WLH48" s="363"/>
      <c r="WLI48" s="369">
        <f t="shared" ref="WLI48" si="7944">WLG48*1.01</f>
        <v>1.4197049851328011E+38</v>
      </c>
      <c r="WLJ48" s="363"/>
      <c r="WLK48" s="369">
        <f t="shared" ref="WLK48" si="7945">WLI48*1.01</f>
        <v>1.4339020349841291E+38</v>
      </c>
      <c r="WLL48" s="363"/>
      <c r="WLM48" s="369">
        <f t="shared" ref="WLM48" si="7946">WLK48*1.01</f>
        <v>1.4482410553339704E+38</v>
      </c>
      <c r="WLN48" s="363"/>
      <c r="WLO48" s="369">
        <f t="shared" ref="WLO48" si="7947">WLM48*1.01</f>
        <v>1.4627234658873101E+38</v>
      </c>
      <c r="WLP48" s="363"/>
      <c r="WLQ48" s="369">
        <f t="shared" ref="WLQ48" si="7948">WLO48*1.01</f>
        <v>1.4773507005461832E+38</v>
      </c>
      <c r="WLR48" s="363"/>
      <c r="WLS48" s="369">
        <f t="shared" ref="WLS48" si="7949">WLQ48*1.01</f>
        <v>1.4921242075516451E+38</v>
      </c>
      <c r="WLT48" s="363"/>
      <c r="WLU48" s="369">
        <f t="shared" ref="WLU48" si="7950">WLS48*1.01</f>
        <v>1.5070454496271615E+38</v>
      </c>
      <c r="WLV48" s="363"/>
      <c r="WLW48" s="369">
        <f t="shared" ref="WLW48" si="7951">WLU48*1.01</f>
        <v>1.522115904123433E+38</v>
      </c>
      <c r="WLX48" s="363"/>
      <c r="WLY48" s="369">
        <f t="shared" ref="WLY48" si="7952">WLW48*1.01</f>
        <v>1.5373370631646674E+38</v>
      </c>
      <c r="WLZ48" s="363"/>
      <c r="WMA48" s="369">
        <f t="shared" ref="WMA48" si="7953">WLY48*1.01</f>
        <v>1.552710433796314E+38</v>
      </c>
      <c r="WMB48" s="363"/>
      <c r="WMC48" s="369">
        <f t="shared" ref="WMC48" si="7954">WMA48*1.01</f>
        <v>1.5682375381342771E+38</v>
      </c>
      <c r="WMD48" s="363"/>
      <c r="WME48" s="369">
        <f t="shared" ref="WME48" si="7955">WMC48*1.01</f>
        <v>1.5839199135156199E+38</v>
      </c>
      <c r="WMF48" s="363"/>
      <c r="WMG48" s="369">
        <f t="shared" ref="WMG48" si="7956">WME48*1.01</f>
        <v>1.5997591126507762E+38</v>
      </c>
      <c r="WMH48" s="363"/>
      <c r="WMI48" s="369">
        <f t="shared" ref="WMI48" si="7957">WMG48*1.01</f>
        <v>1.615756703777284E+38</v>
      </c>
      <c r="WMJ48" s="363"/>
      <c r="WMK48" s="369">
        <f t="shared" ref="WMK48" si="7958">WMI48*1.01</f>
        <v>1.6319142708150569E+38</v>
      </c>
      <c r="WML48" s="363"/>
      <c r="WMM48" s="369">
        <f t="shared" ref="WMM48" si="7959">WMK48*1.01</f>
        <v>1.6482334135232075E+38</v>
      </c>
      <c r="WMN48" s="363"/>
      <c r="WMO48" s="369">
        <f t="shared" ref="WMO48" si="7960">WMM48*1.01</f>
        <v>1.6647157476584396E+38</v>
      </c>
      <c r="WMP48" s="363"/>
      <c r="WMQ48" s="369">
        <f t="shared" ref="WMQ48" si="7961">WMO48*1.01</f>
        <v>1.681362905135024E+38</v>
      </c>
      <c r="WMR48" s="363"/>
      <c r="WMS48" s="369">
        <f t="shared" ref="WMS48" si="7962">WMQ48*1.01</f>
        <v>1.6981765341863743E+38</v>
      </c>
      <c r="WMT48" s="363"/>
      <c r="WMU48" s="369">
        <f t="shared" ref="WMU48" si="7963">WMS48*1.01</f>
        <v>1.715158299528238E+38</v>
      </c>
      <c r="WMV48" s="363"/>
      <c r="WMW48" s="369">
        <f t="shared" ref="WMW48" si="7964">WMU48*1.01</f>
        <v>1.7323098825235205E+38</v>
      </c>
      <c r="WMX48" s="363"/>
      <c r="WMY48" s="369">
        <f t="shared" ref="WMY48" si="7965">WMW48*1.01</f>
        <v>1.7496329813487557E+38</v>
      </c>
      <c r="WMZ48" s="363"/>
      <c r="WNA48" s="369">
        <f t="shared" ref="WNA48" si="7966">WMY48*1.01</f>
        <v>1.7671293111622431E+38</v>
      </c>
      <c r="WNB48" s="363"/>
      <c r="WNC48" s="369">
        <f t="shared" ref="WNC48" si="7967">WNA48*1.01</f>
        <v>1.7848006042738655E+38</v>
      </c>
      <c r="WND48" s="363"/>
      <c r="WNE48" s="369">
        <f t="shared" ref="WNE48" si="7968">WNC48*1.01</f>
        <v>1.8026486103166043E+38</v>
      </c>
      <c r="WNF48" s="363"/>
      <c r="WNG48" s="369">
        <f t="shared" ref="WNG48" si="7969">WNE48*1.01</f>
        <v>1.8206750964197704E+38</v>
      </c>
      <c r="WNH48" s="363"/>
      <c r="WNI48" s="369">
        <f t="shared" ref="WNI48" si="7970">WNG48*1.01</f>
        <v>1.8388818473839683E+38</v>
      </c>
      <c r="WNJ48" s="363"/>
      <c r="WNK48" s="369">
        <f t="shared" ref="WNK48" si="7971">WNI48*1.01</f>
        <v>1.8572706658578081E+38</v>
      </c>
      <c r="WNL48" s="363"/>
      <c r="WNM48" s="369">
        <f t="shared" ref="WNM48" si="7972">WNK48*1.01</f>
        <v>1.8758433725163861E+38</v>
      </c>
      <c r="WNN48" s="363"/>
      <c r="WNO48" s="369">
        <f t="shared" ref="WNO48" si="7973">WNM48*1.01</f>
        <v>1.8946018062415502E+38</v>
      </c>
      <c r="WNP48" s="363"/>
      <c r="WNQ48" s="369">
        <f t="shared" ref="WNQ48" si="7974">WNO48*1.01</f>
        <v>1.9135478243039658E+38</v>
      </c>
      <c r="WNR48" s="363"/>
      <c r="WNS48" s="369">
        <f t="shared" ref="WNS48" si="7975">WNQ48*1.01</f>
        <v>1.9326833025470056E+38</v>
      </c>
      <c r="WNT48" s="363"/>
      <c r="WNU48" s="369">
        <f t="shared" ref="WNU48" si="7976">WNS48*1.01</f>
        <v>1.9520101355724757E+38</v>
      </c>
      <c r="WNV48" s="363"/>
      <c r="WNW48" s="369">
        <f t="shared" ref="WNW48" si="7977">WNU48*1.01</f>
        <v>1.9715302369282005E+38</v>
      </c>
      <c r="WNX48" s="363"/>
      <c r="WNY48" s="369">
        <f t="shared" ref="WNY48" si="7978">WNW48*1.01</f>
        <v>1.9912455392974826E+38</v>
      </c>
      <c r="WNZ48" s="363"/>
      <c r="WOA48" s="369">
        <f t="shared" ref="WOA48" si="7979">WNY48*1.01</f>
        <v>2.0111579946904573E+38</v>
      </c>
      <c r="WOB48" s="363"/>
      <c r="WOC48" s="369">
        <f t="shared" ref="WOC48" si="7980">WOA48*1.01</f>
        <v>2.0312695746373618E+38</v>
      </c>
      <c r="WOD48" s="363"/>
      <c r="WOE48" s="369">
        <f t="shared" ref="WOE48" si="7981">WOC48*1.01</f>
        <v>2.0515822703837356E+38</v>
      </c>
      <c r="WOF48" s="363"/>
      <c r="WOG48" s="369">
        <f t="shared" ref="WOG48" si="7982">WOE48*1.01</f>
        <v>2.0720980930875728E+38</v>
      </c>
      <c r="WOH48" s="363"/>
      <c r="WOI48" s="369">
        <f t="shared" ref="WOI48" si="7983">WOG48*1.01</f>
        <v>2.0928190740184484E+38</v>
      </c>
      <c r="WOJ48" s="363"/>
      <c r="WOK48" s="369">
        <f t="shared" ref="WOK48" si="7984">WOI48*1.01</f>
        <v>2.113747264758633E+38</v>
      </c>
      <c r="WOL48" s="363"/>
      <c r="WOM48" s="369">
        <f t="shared" ref="WOM48" si="7985">WOK48*1.01</f>
        <v>2.1348847374062195E+38</v>
      </c>
      <c r="WON48" s="363"/>
      <c r="WOO48" s="369">
        <f t="shared" ref="WOO48" si="7986">WOM48*1.01</f>
        <v>2.1562335847802816E+38</v>
      </c>
      <c r="WOP48" s="363"/>
      <c r="WOQ48" s="369">
        <f t="shared" ref="WOQ48" si="7987">WOO48*1.01</f>
        <v>2.1777959206280845E+38</v>
      </c>
      <c r="WOR48" s="363"/>
      <c r="WOS48" s="369">
        <f t="shared" ref="WOS48" si="7988">WOQ48*1.01</f>
        <v>2.1995738798343653E+38</v>
      </c>
      <c r="WOT48" s="363"/>
      <c r="WOU48" s="369">
        <f t="shared" ref="WOU48" si="7989">WOS48*1.01</f>
        <v>2.221569618632709E+38</v>
      </c>
      <c r="WOV48" s="363"/>
      <c r="WOW48" s="369">
        <f t="shared" ref="WOW48" si="7990">WOU48*1.01</f>
        <v>2.2437853148190362E+38</v>
      </c>
      <c r="WOX48" s="363"/>
      <c r="WOY48" s="369">
        <f t="shared" ref="WOY48" si="7991">WOW48*1.01</f>
        <v>2.2662231679672266E+38</v>
      </c>
      <c r="WOZ48" s="363"/>
      <c r="WPA48" s="369">
        <f t="shared" ref="WPA48" si="7992">WOY48*1.01</f>
        <v>2.288885399646899E+38</v>
      </c>
      <c r="WPB48" s="363"/>
      <c r="WPC48" s="369">
        <f t="shared" ref="WPC48" si="7993">WPA48*1.01</f>
        <v>2.3117742536433678E+38</v>
      </c>
      <c r="WPD48" s="363"/>
      <c r="WPE48" s="369">
        <f t="shared" ref="WPE48" si="7994">WPC48*1.01</f>
        <v>2.3348919961798014E+38</v>
      </c>
      <c r="WPF48" s="363"/>
      <c r="WPG48" s="369">
        <f t="shared" ref="WPG48" si="7995">WPE48*1.01</f>
        <v>2.3582409161415993E+38</v>
      </c>
      <c r="WPH48" s="363"/>
      <c r="WPI48" s="369">
        <f t="shared" ref="WPI48" si="7996">WPG48*1.01</f>
        <v>2.3818233253030153E+38</v>
      </c>
      <c r="WPJ48" s="363"/>
      <c r="WPK48" s="369">
        <f t="shared" ref="WPK48" si="7997">WPI48*1.01</f>
        <v>2.4056415585560456E+38</v>
      </c>
      <c r="WPL48" s="363"/>
      <c r="WPM48" s="369">
        <f t="shared" ref="WPM48" si="7998">WPK48*1.01</f>
        <v>2.429697974141606E+38</v>
      </c>
      <c r="WPN48" s="363"/>
      <c r="WPO48" s="369">
        <f t="shared" ref="WPO48" si="7999">WPM48*1.01</f>
        <v>2.4539949538830222E+38</v>
      </c>
      <c r="WPP48" s="363"/>
      <c r="WPQ48" s="369">
        <f t="shared" ref="WPQ48" si="8000">WPO48*1.01</f>
        <v>2.4785349034218524E+38</v>
      </c>
      <c r="WPR48" s="363"/>
      <c r="WPS48" s="369">
        <f t="shared" ref="WPS48" si="8001">WPQ48*1.01</f>
        <v>2.5033202524560711E+38</v>
      </c>
      <c r="WPT48" s="363"/>
      <c r="WPU48" s="369">
        <f t="shared" ref="WPU48" si="8002">WPS48*1.01</f>
        <v>2.5283534549806317E+38</v>
      </c>
      <c r="WPV48" s="363"/>
      <c r="WPW48" s="369">
        <f t="shared" ref="WPW48" si="8003">WPU48*1.01</f>
        <v>2.553636989530438E+38</v>
      </c>
      <c r="WPX48" s="363"/>
      <c r="WPY48" s="369">
        <f t="shared" ref="WPY48" si="8004">WPW48*1.01</f>
        <v>2.5791733594257422E+38</v>
      </c>
      <c r="WPZ48" s="363"/>
      <c r="WQA48" s="369">
        <f t="shared" ref="WQA48" si="8005">WPY48*1.01</f>
        <v>2.6049650930199998E+38</v>
      </c>
      <c r="WQB48" s="363"/>
      <c r="WQC48" s="369">
        <f t="shared" ref="WQC48" si="8006">WQA48*1.01</f>
        <v>2.6310147439501997E+38</v>
      </c>
      <c r="WQD48" s="363"/>
      <c r="WQE48" s="369">
        <f t="shared" ref="WQE48" si="8007">WQC48*1.01</f>
        <v>2.6573248913897018E+38</v>
      </c>
      <c r="WQF48" s="363"/>
      <c r="WQG48" s="369">
        <f t="shared" ref="WQG48" si="8008">WQE48*1.01</f>
        <v>2.683898140303599E+38</v>
      </c>
      <c r="WQH48" s="363"/>
      <c r="WQI48" s="369">
        <f t="shared" ref="WQI48" si="8009">WQG48*1.01</f>
        <v>2.7107371217066348E+38</v>
      </c>
      <c r="WQJ48" s="363"/>
      <c r="WQK48" s="369">
        <f t="shared" ref="WQK48" si="8010">WQI48*1.01</f>
        <v>2.7378444929237012E+38</v>
      </c>
      <c r="WQL48" s="363"/>
      <c r="WQM48" s="369">
        <f t="shared" ref="WQM48" si="8011">WQK48*1.01</f>
        <v>2.7652229378529383E+38</v>
      </c>
      <c r="WQN48" s="363"/>
      <c r="WQO48" s="369">
        <f t="shared" ref="WQO48" si="8012">WQM48*1.01</f>
        <v>2.7928751672314676E+38</v>
      </c>
      <c r="WQP48" s="363"/>
      <c r="WQQ48" s="369">
        <f t="shared" ref="WQQ48" si="8013">WQO48*1.01</f>
        <v>2.8208039189037822E+38</v>
      </c>
      <c r="WQR48" s="363"/>
      <c r="WQS48" s="369">
        <f t="shared" ref="WQS48" si="8014">WQQ48*1.01</f>
        <v>2.84901195809282E+38</v>
      </c>
      <c r="WQT48" s="363"/>
      <c r="WQU48" s="369">
        <f t="shared" ref="WQU48" si="8015">WQS48*1.01</f>
        <v>2.8775020776737483E+38</v>
      </c>
      <c r="WQV48" s="363"/>
      <c r="WQW48" s="369">
        <f t="shared" ref="WQW48" si="8016">WQU48*1.01</f>
        <v>2.9062770984504858E+38</v>
      </c>
      <c r="WQX48" s="363"/>
      <c r="WQY48" s="369">
        <f t="shared" ref="WQY48" si="8017">WQW48*1.01</f>
        <v>2.9353398694349908E+38</v>
      </c>
      <c r="WQZ48" s="363"/>
      <c r="WRA48" s="369">
        <f t="shared" ref="WRA48" si="8018">WQY48*1.01</f>
        <v>2.9646932681293408E+38</v>
      </c>
      <c r="WRB48" s="363"/>
      <c r="WRC48" s="369">
        <f t="shared" ref="WRC48" si="8019">WRA48*1.01</f>
        <v>2.9943402008106341E+38</v>
      </c>
      <c r="WRD48" s="363"/>
      <c r="WRE48" s="369">
        <f t="shared" ref="WRE48" si="8020">WRC48*1.01</f>
        <v>3.0242836028187404E+38</v>
      </c>
      <c r="WRF48" s="363"/>
      <c r="WRG48" s="369">
        <f t="shared" ref="WRG48" si="8021">WRE48*1.01</f>
        <v>3.0545264388469278E+38</v>
      </c>
      <c r="WRH48" s="363"/>
      <c r="WRI48" s="369">
        <f t="shared" ref="WRI48" si="8022">WRG48*1.01</f>
        <v>3.085071703235397E+38</v>
      </c>
      <c r="WRJ48" s="363"/>
      <c r="WRK48" s="369">
        <f t="shared" ref="WRK48" si="8023">WRI48*1.01</f>
        <v>3.1159224202677512E+38</v>
      </c>
      <c r="WRL48" s="363"/>
      <c r="WRM48" s="369">
        <f t="shared" ref="WRM48" si="8024">WRK48*1.01</f>
        <v>3.1470816444704286E+38</v>
      </c>
      <c r="WRN48" s="363"/>
      <c r="WRO48" s="369">
        <f t="shared" ref="WRO48" si="8025">WRM48*1.01</f>
        <v>3.1785524609151328E+38</v>
      </c>
      <c r="WRP48" s="363"/>
      <c r="WRQ48" s="369">
        <f t="shared" ref="WRQ48" si="8026">WRO48*1.01</f>
        <v>3.2103379855242842E+38</v>
      </c>
      <c r="WRR48" s="363"/>
      <c r="WRS48" s="369">
        <f t="shared" ref="WRS48" si="8027">WRQ48*1.01</f>
        <v>3.2424413653795269E+38</v>
      </c>
      <c r="WRT48" s="363"/>
      <c r="WRU48" s="369">
        <f t="shared" ref="WRU48" si="8028">WRS48*1.01</f>
        <v>3.2748657790333221E+38</v>
      </c>
      <c r="WRV48" s="363"/>
      <c r="WRW48" s="369">
        <f t="shared" ref="WRW48" si="8029">WRU48*1.01</f>
        <v>3.3076144368236552E+38</v>
      </c>
      <c r="WRX48" s="363"/>
      <c r="WRY48" s="369">
        <f t="shared" ref="WRY48" si="8030">WRW48*1.01</f>
        <v>3.3406905811918918E+38</v>
      </c>
      <c r="WRZ48" s="363"/>
      <c r="WSA48" s="369">
        <f t="shared" ref="WSA48" si="8031">WRY48*1.01</f>
        <v>3.3740974870038107E+38</v>
      </c>
      <c r="WSB48" s="363"/>
      <c r="WSC48" s="369">
        <f t="shared" ref="WSC48" si="8032">WSA48*1.01</f>
        <v>3.4078384618738491E+38</v>
      </c>
      <c r="WSD48" s="363"/>
      <c r="WSE48" s="369">
        <f t="shared" ref="WSE48" si="8033">WSC48*1.01</f>
        <v>3.4419168464925874E+38</v>
      </c>
      <c r="WSF48" s="363"/>
      <c r="WSG48" s="369">
        <f t="shared" ref="WSG48" si="8034">WSE48*1.01</f>
        <v>3.4763360149575131E+38</v>
      </c>
      <c r="WSH48" s="363"/>
      <c r="WSI48" s="369">
        <f t="shared" ref="WSI48" si="8035">WSG48*1.01</f>
        <v>3.511099375107088E+38</v>
      </c>
      <c r="WSJ48" s="363"/>
      <c r="WSK48" s="369">
        <f t="shared" ref="WSK48" si="8036">WSI48*1.01</f>
        <v>3.5462103688581588E+38</v>
      </c>
      <c r="WSL48" s="363"/>
      <c r="WSM48" s="369">
        <f t="shared" ref="WSM48" si="8037">WSK48*1.01</f>
        <v>3.5816724725467405E+38</v>
      </c>
      <c r="WSN48" s="363"/>
      <c r="WSO48" s="369">
        <f t="shared" ref="WSO48" si="8038">WSM48*1.01</f>
        <v>3.6174891972722083E+38</v>
      </c>
      <c r="WSP48" s="363"/>
      <c r="WSQ48" s="369">
        <f t="shared" ref="WSQ48" si="8039">WSO48*1.01</f>
        <v>3.6536640892449301E+38</v>
      </c>
      <c r="WSR48" s="363"/>
      <c r="WSS48" s="369">
        <f t="shared" ref="WSS48" si="8040">WSQ48*1.01</f>
        <v>3.6902007301373794E+38</v>
      </c>
      <c r="WST48" s="363"/>
      <c r="WSU48" s="369">
        <f t="shared" ref="WSU48" si="8041">WSS48*1.01</f>
        <v>3.7271027374387535E+38</v>
      </c>
      <c r="WSV48" s="363"/>
      <c r="WSW48" s="369">
        <f t="shared" ref="WSW48" si="8042">WSU48*1.01</f>
        <v>3.7643737648131414E+38</v>
      </c>
      <c r="WSX48" s="363"/>
      <c r="WSY48" s="369">
        <f t="shared" ref="WSY48" si="8043">WSW48*1.01</f>
        <v>3.8020175024612729E+38</v>
      </c>
      <c r="WSZ48" s="363"/>
      <c r="WTA48" s="369">
        <f t="shared" ref="WTA48" si="8044">WSY48*1.01</f>
        <v>3.8400376774858857E+38</v>
      </c>
      <c r="WTB48" s="363"/>
      <c r="WTC48" s="369">
        <f t="shared" ref="WTC48" si="8045">WTA48*1.01</f>
        <v>3.8784380542607447E+38</v>
      </c>
      <c r="WTD48" s="363"/>
      <c r="WTE48" s="369">
        <f t="shared" ref="WTE48" si="8046">WTC48*1.01</f>
        <v>3.9172224348033522E+38</v>
      </c>
      <c r="WTF48" s="363"/>
      <c r="WTG48" s="369">
        <f t="shared" ref="WTG48" si="8047">WTE48*1.01</f>
        <v>3.956394659151386E+38</v>
      </c>
      <c r="WTH48" s="363"/>
      <c r="WTI48" s="369">
        <f t="shared" ref="WTI48" si="8048">WTG48*1.01</f>
        <v>3.9959586057428999E+38</v>
      </c>
      <c r="WTJ48" s="363"/>
      <c r="WTK48" s="369">
        <f t="shared" ref="WTK48" si="8049">WTI48*1.01</f>
        <v>4.0359181918003287E+38</v>
      </c>
      <c r="WTL48" s="363"/>
      <c r="WTM48" s="369">
        <f t="shared" ref="WTM48" si="8050">WTK48*1.01</f>
        <v>4.0762773737183321E+38</v>
      </c>
      <c r="WTN48" s="363"/>
      <c r="WTO48" s="369">
        <f t="shared" ref="WTO48" si="8051">WTM48*1.01</f>
        <v>4.1170401474555154E+38</v>
      </c>
      <c r="WTP48" s="363"/>
      <c r="WTQ48" s="369">
        <f t="shared" ref="WTQ48" si="8052">WTO48*1.01</f>
        <v>4.1582105489300709E+38</v>
      </c>
      <c r="WTR48" s="363"/>
      <c r="WTS48" s="369">
        <f t="shared" ref="WTS48" si="8053">WTQ48*1.01</f>
        <v>4.1997926544193716E+38</v>
      </c>
      <c r="WTT48" s="363"/>
      <c r="WTU48" s="369">
        <f t="shared" ref="WTU48" si="8054">WTS48*1.01</f>
        <v>4.2417905809635652E+38</v>
      </c>
      <c r="WTV48" s="363"/>
      <c r="WTW48" s="369">
        <f t="shared" ref="WTW48" si="8055">WTU48*1.01</f>
        <v>4.2842084867732011E+38</v>
      </c>
      <c r="WTX48" s="363"/>
      <c r="WTY48" s="369">
        <f t="shared" ref="WTY48" si="8056">WTW48*1.01</f>
        <v>4.3270505716409331E+38</v>
      </c>
      <c r="WTZ48" s="363"/>
      <c r="WUA48" s="369">
        <f t="shared" ref="WUA48" si="8057">WTY48*1.01</f>
        <v>4.3703210773573425E+38</v>
      </c>
      <c r="WUB48" s="363"/>
      <c r="WUC48" s="369">
        <f t="shared" ref="WUC48" si="8058">WUA48*1.01</f>
        <v>4.4140242881309161E+38</v>
      </c>
      <c r="WUD48" s="363"/>
      <c r="WUE48" s="369">
        <f t="shared" ref="WUE48" si="8059">WUC48*1.01</f>
        <v>4.4581645310122252E+38</v>
      </c>
      <c r="WUF48" s="363"/>
      <c r="WUG48" s="369">
        <f t="shared" ref="WUG48" si="8060">WUE48*1.01</f>
        <v>4.5027461763223474E+38</v>
      </c>
      <c r="WUH48" s="363"/>
      <c r="WUI48" s="369">
        <f t="shared" ref="WUI48" si="8061">WUG48*1.01</f>
        <v>4.5477736380855709E+38</v>
      </c>
      <c r="WUJ48" s="363"/>
      <c r="WUK48" s="369">
        <f t="shared" ref="WUK48" si="8062">WUI48*1.01</f>
        <v>4.5932513744664265E+38</v>
      </c>
      <c r="WUL48" s="363"/>
      <c r="WUM48" s="369">
        <f t="shared" ref="WUM48" si="8063">WUK48*1.01</f>
        <v>4.6391838882110909E+38</v>
      </c>
      <c r="WUN48" s="363"/>
      <c r="WUO48" s="369">
        <f t="shared" ref="WUO48" si="8064">WUM48*1.01</f>
        <v>4.6855757270932016E+38</v>
      </c>
      <c r="WUP48" s="363"/>
      <c r="WUQ48" s="369">
        <f t="shared" ref="WUQ48" si="8065">WUO48*1.01</f>
        <v>4.7324314843641337E+38</v>
      </c>
      <c r="WUR48" s="363"/>
      <c r="WUS48" s="369">
        <f t="shared" ref="WUS48" si="8066">WUQ48*1.01</f>
        <v>4.7797557992077751E+38</v>
      </c>
      <c r="WUT48" s="363"/>
      <c r="WUU48" s="369">
        <f t="shared" ref="WUU48" si="8067">WUS48*1.01</f>
        <v>4.8275533571998527E+38</v>
      </c>
      <c r="WUV48" s="363"/>
      <c r="WUW48" s="369">
        <f t="shared" ref="WUW48" si="8068">WUU48*1.01</f>
        <v>4.8758288907718512E+38</v>
      </c>
      <c r="WUX48" s="363"/>
      <c r="WUY48" s="369">
        <f t="shared" ref="WUY48" si="8069">WUW48*1.01</f>
        <v>4.9245871796795701E+38</v>
      </c>
      <c r="WUZ48" s="363"/>
      <c r="WVA48" s="369">
        <f t="shared" ref="WVA48" si="8070">WUY48*1.01</f>
        <v>4.9738330514763657E+38</v>
      </c>
      <c r="WVB48" s="363"/>
      <c r="WVC48" s="369">
        <f t="shared" ref="WVC48" si="8071">WVA48*1.01</f>
        <v>5.023571381991129E+38</v>
      </c>
      <c r="WVD48" s="363"/>
      <c r="WVE48" s="369">
        <f t="shared" ref="WVE48" si="8072">WVC48*1.01</f>
        <v>5.0738070958110407E+38</v>
      </c>
      <c r="WVF48" s="363"/>
      <c r="WVG48" s="369">
        <f t="shared" ref="WVG48" si="8073">WVE48*1.01</f>
        <v>5.1245451667691511E+38</v>
      </c>
      <c r="WVH48" s="363"/>
      <c r="WVI48" s="369">
        <f t="shared" ref="WVI48" si="8074">WVG48*1.01</f>
        <v>5.1757906184368424E+38</v>
      </c>
      <c r="WVJ48" s="363"/>
      <c r="WVK48" s="369">
        <f t="shared" ref="WVK48" si="8075">WVI48*1.01</f>
        <v>5.227548524621211E+38</v>
      </c>
      <c r="WVL48" s="363"/>
      <c r="WVM48" s="369">
        <f t="shared" ref="WVM48" si="8076">WVK48*1.01</f>
        <v>5.2798240098674234E+38</v>
      </c>
      <c r="WVN48" s="363"/>
      <c r="WVO48" s="369">
        <f t="shared" ref="WVO48" si="8077">WVM48*1.01</f>
        <v>5.3326222499660976E+38</v>
      </c>
      <c r="WVP48" s="363"/>
      <c r="WVQ48" s="369">
        <f t="shared" ref="WVQ48" si="8078">WVO48*1.01</f>
        <v>5.3859484724657587E+38</v>
      </c>
      <c r="WVR48" s="363"/>
      <c r="WVS48" s="369">
        <f t="shared" ref="WVS48" si="8079">WVQ48*1.01</f>
        <v>5.4398079571904161E+38</v>
      </c>
      <c r="WVT48" s="363"/>
      <c r="WVU48" s="369">
        <f t="shared" ref="WVU48" si="8080">WVS48*1.01</f>
        <v>5.4942060367623205E+38</v>
      </c>
      <c r="WVV48" s="363"/>
      <c r="WVW48" s="369">
        <f t="shared" ref="WVW48" si="8081">WVU48*1.01</f>
        <v>5.549148097129944E+38</v>
      </c>
      <c r="WVX48" s="363"/>
      <c r="WVY48" s="369">
        <f t="shared" ref="WVY48" si="8082">WVW48*1.01</f>
        <v>5.6046395781012437E+38</v>
      </c>
      <c r="WVZ48" s="363"/>
      <c r="WWA48" s="369">
        <f t="shared" ref="WWA48" si="8083">WVY48*1.01</f>
        <v>5.6606859738822564E+38</v>
      </c>
      <c r="WWB48" s="363"/>
      <c r="WWC48" s="369">
        <f t="shared" ref="WWC48" si="8084">WWA48*1.01</f>
        <v>5.7172928336210789E+38</v>
      </c>
      <c r="WWD48" s="363"/>
      <c r="WWE48" s="369">
        <f t="shared" ref="WWE48" si="8085">WWC48*1.01</f>
        <v>5.77446576195729E+38</v>
      </c>
      <c r="WWF48" s="363"/>
      <c r="WWG48" s="369">
        <f t="shared" ref="WWG48" si="8086">WWE48*1.01</f>
        <v>5.8322104195768629E+38</v>
      </c>
      <c r="WWH48" s="363"/>
      <c r="WWI48" s="369">
        <f t="shared" ref="WWI48" si="8087">WWG48*1.01</f>
        <v>5.8905325237726316E+38</v>
      </c>
      <c r="WWJ48" s="363"/>
      <c r="WWK48" s="369">
        <f t="shared" ref="WWK48" si="8088">WWI48*1.01</f>
        <v>5.9494378490103584E+38</v>
      </c>
      <c r="WWL48" s="363"/>
      <c r="WWM48" s="369">
        <f t="shared" ref="WWM48" si="8089">WWK48*1.01</f>
        <v>6.0089322275004621E+38</v>
      </c>
      <c r="WWN48" s="363"/>
      <c r="WWO48" s="369">
        <f t="shared" ref="WWO48" si="8090">WWM48*1.01</f>
        <v>6.0690215497754664E+38</v>
      </c>
      <c r="WWP48" s="363"/>
      <c r="WWQ48" s="369">
        <f t="shared" ref="WWQ48" si="8091">WWO48*1.01</f>
        <v>6.1297117652732213E+38</v>
      </c>
      <c r="WWR48" s="363"/>
      <c r="WWS48" s="369">
        <f t="shared" ref="WWS48" si="8092">WWQ48*1.01</f>
        <v>6.1910088829259533E+38</v>
      </c>
      <c r="WWT48" s="363"/>
      <c r="WWU48" s="369">
        <f t="shared" ref="WWU48" si="8093">WWS48*1.01</f>
        <v>6.2529189717552129E+38</v>
      </c>
      <c r="WWV48" s="363"/>
      <c r="WWW48" s="369">
        <f t="shared" ref="WWW48" si="8094">WWU48*1.01</f>
        <v>6.3154481614727652E+38</v>
      </c>
      <c r="WWX48" s="363"/>
      <c r="WWY48" s="369">
        <f t="shared" ref="WWY48" si="8095">WWW48*1.01</f>
        <v>6.3786026430874929E+38</v>
      </c>
      <c r="WWZ48" s="363"/>
      <c r="WXA48" s="369">
        <f t="shared" ref="WXA48" si="8096">WWY48*1.01</f>
        <v>6.4423886695183682E+38</v>
      </c>
      <c r="WXB48" s="363"/>
      <c r="WXC48" s="369">
        <f t="shared" ref="WXC48" si="8097">WXA48*1.01</f>
        <v>6.5068125562135517E+38</v>
      </c>
      <c r="WXD48" s="363"/>
      <c r="WXE48" s="369">
        <f t="shared" ref="WXE48" si="8098">WXC48*1.01</f>
        <v>6.571880681775687E+38</v>
      </c>
      <c r="WXF48" s="363"/>
      <c r="WXG48" s="369">
        <f t="shared" ref="WXG48" si="8099">WXE48*1.01</f>
        <v>6.6375994885934439E+38</v>
      </c>
      <c r="WXH48" s="363"/>
      <c r="WXI48" s="369">
        <f t="shared" ref="WXI48" si="8100">WXG48*1.01</f>
        <v>6.7039754834793781E+38</v>
      </c>
      <c r="WXJ48" s="363"/>
      <c r="WXK48" s="369">
        <f t="shared" ref="WXK48" si="8101">WXI48*1.01</f>
        <v>6.7710152383141717E+38</v>
      </c>
      <c r="WXL48" s="363"/>
      <c r="WXM48" s="369">
        <f t="shared" ref="WXM48" si="8102">WXK48*1.01</f>
        <v>6.8387253906973138E+38</v>
      </c>
      <c r="WXN48" s="363"/>
      <c r="WXO48" s="369">
        <f t="shared" ref="WXO48" si="8103">WXM48*1.01</f>
        <v>6.9071126446042875E+38</v>
      </c>
      <c r="WXP48" s="363"/>
      <c r="WXQ48" s="369">
        <f t="shared" ref="WXQ48" si="8104">WXO48*1.01</f>
        <v>6.9761837710503299E+38</v>
      </c>
      <c r="WXR48" s="363"/>
      <c r="WXS48" s="369">
        <f t="shared" ref="WXS48" si="8105">WXQ48*1.01</f>
        <v>7.0459456087608329E+38</v>
      </c>
      <c r="WXT48" s="363"/>
      <c r="WXU48" s="369">
        <f t="shared" ref="WXU48" si="8106">WXS48*1.01</f>
        <v>7.1164050648484415E+38</v>
      </c>
      <c r="WXV48" s="363"/>
      <c r="WXW48" s="369">
        <f t="shared" ref="WXW48" si="8107">WXU48*1.01</f>
        <v>7.1875691154969253E+38</v>
      </c>
      <c r="WXX48" s="363"/>
      <c r="WXY48" s="369">
        <f t="shared" ref="WXY48" si="8108">WXW48*1.01</f>
        <v>7.2594448066518949E+38</v>
      </c>
      <c r="WXZ48" s="363"/>
      <c r="WYA48" s="369">
        <f t="shared" ref="WYA48" si="8109">WXY48*1.01</f>
        <v>7.3320392547184144E+38</v>
      </c>
      <c r="WYB48" s="363"/>
      <c r="WYC48" s="369">
        <f t="shared" ref="WYC48" si="8110">WYA48*1.01</f>
        <v>7.4053596472655991E+38</v>
      </c>
      <c r="WYD48" s="363"/>
      <c r="WYE48" s="369">
        <f t="shared" ref="WYE48" si="8111">WYC48*1.01</f>
        <v>7.4794132437382551E+38</v>
      </c>
      <c r="WYF48" s="363"/>
      <c r="WYG48" s="369">
        <f t="shared" ref="WYG48" si="8112">WYE48*1.01</f>
        <v>7.5542073761756375E+38</v>
      </c>
      <c r="WYH48" s="363"/>
      <c r="WYI48" s="369">
        <f t="shared" ref="WYI48" si="8113">WYG48*1.01</f>
        <v>7.6297494499373946E+38</v>
      </c>
      <c r="WYJ48" s="363"/>
      <c r="WYK48" s="369">
        <f t="shared" ref="WYK48" si="8114">WYI48*1.01</f>
        <v>7.7060469444367689E+38</v>
      </c>
      <c r="WYL48" s="363"/>
      <c r="WYM48" s="369">
        <f t="shared" ref="WYM48" si="8115">WYK48*1.01</f>
        <v>7.783107413881137E+38</v>
      </c>
      <c r="WYN48" s="363"/>
      <c r="WYO48" s="369">
        <f t="shared" ref="WYO48" si="8116">WYM48*1.01</f>
        <v>7.8609384880199489E+38</v>
      </c>
      <c r="WYP48" s="363"/>
      <c r="WYQ48" s="369">
        <f t="shared" ref="WYQ48" si="8117">WYO48*1.01</f>
        <v>7.9395478729001482E+38</v>
      </c>
      <c r="WYR48" s="363"/>
      <c r="WYS48" s="369">
        <f t="shared" ref="WYS48" si="8118">WYQ48*1.01</f>
        <v>8.0189433516291496E+38</v>
      </c>
      <c r="WYT48" s="363"/>
      <c r="WYU48" s="369">
        <f t="shared" ref="WYU48" si="8119">WYS48*1.01</f>
        <v>8.099132785145441E+38</v>
      </c>
      <c r="WYV48" s="363"/>
      <c r="WYW48" s="369">
        <f t="shared" ref="WYW48" si="8120">WYU48*1.01</f>
        <v>8.180124112996895E+38</v>
      </c>
      <c r="WYX48" s="363"/>
      <c r="WYY48" s="369">
        <f t="shared" ref="WYY48" si="8121">WYW48*1.01</f>
        <v>8.2619253541268647E+38</v>
      </c>
      <c r="WYZ48" s="363"/>
      <c r="WZA48" s="369">
        <f t="shared" ref="WZA48" si="8122">WYY48*1.01</f>
        <v>8.3445446076681327E+38</v>
      </c>
      <c r="WZB48" s="363"/>
      <c r="WZC48" s="369">
        <f t="shared" ref="WZC48" si="8123">WZA48*1.01</f>
        <v>8.4279900537448141E+38</v>
      </c>
      <c r="WZD48" s="363"/>
      <c r="WZE48" s="369">
        <f t="shared" ref="WZE48" si="8124">WZC48*1.01</f>
        <v>8.5122699542822628E+38</v>
      </c>
      <c r="WZF48" s="363"/>
      <c r="WZG48" s="369">
        <f t="shared" ref="WZG48" si="8125">WZE48*1.01</f>
        <v>8.5973926538250862E+38</v>
      </c>
      <c r="WZH48" s="363"/>
      <c r="WZI48" s="369">
        <f t="shared" ref="WZI48" si="8126">WZG48*1.01</f>
        <v>8.6833665803633378E+38</v>
      </c>
      <c r="WZJ48" s="363"/>
      <c r="WZK48" s="369">
        <f t="shared" ref="WZK48" si="8127">WZI48*1.01</f>
        <v>8.770200246166972E+38</v>
      </c>
      <c r="WZL48" s="363"/>
      <c r="WZM48" s="369">
        <f t="shared" ref="WZM48" si="8128">WZK48*1.01</f>
        <v>8.8579022486286419E+38</v>
      </c>
      <c r="WZN48" s="363"/>
      <c r="WZO48" s="369">
        <f t="shared" ref="WZO48" si="8129">WZM48*1.01</f>
        <v>8.9464812711149285E+38</v>
      </c>
      <c r="WZP48" s="363"/>
      <c r="WZQ48" s="369">
        <f t="shared" ref="WZQ48" si="8130">WZO48*1.01</f>
        <v>9.0359460838260774E+38</v>
      </c>
      <c r="WZR48" s="363"/>
      <c r="WZS48" s="369">
        <f t="shared" ref="WZS48" si="8131">WZQ48*1.01</f>
        <v>9.126305544664338E+38</v>
      </c>
      <c r="WZT48" s="363"/>
      <c r="WZU48" s="369">
        <f t="shared" ref="WZU48" si="8132">WZS48*1.01</f>
        <v>9.2175686001109809E+38</v>
      </c>
      <c r="WZV48" s="363"/>
      <c r="WZW48" s="369">
        <f t="shared" ref="WZW48" si="8133">WZU48*1.01</f>
        <v>9.309744286112091E+38</v>
      </c>
      <c r="WZX48" s="363"/>
      <c r="WZY48" s="369">
        <f t="shared" ref="WZY48" si="8134">WZW48*1.01</f>
        <v>9.4028417289732119E+38</v>
      </c>
      <c r="WZZ48" s="363"/>
      <c r="XAA48" s="369">
        <f t="shared" ref="XAA48" si="8135">WZY48*1.01</f>
        <v>9.4968701462629442E+38</v>
      </c>
      <c r="XAB48" s="363"/>
      <c r="XAC48" s="369">
        <f t="shared" ref="XAC48" si="8136">XAA48*1.01</f>
        <v>9.5918388477255741E+38</v>
      </c>
      <c r="XAD48" s="363"/>
      <c r="XAE48" s="369">
        <f t="shared" ref="XAE48" si="8137">XAC48*1.01</f>
        <v>9.6877572362028305E+38</v>
      </c>
      <c r="XAF48" s="363"/>
      <c r="XAG48" s="369">
        <f t="shared" ref="XAG48" si="8138">XAE48*1.01</f>
        <v>9.7846348085648584E+38</v>
      </c>
      <c r="XAH48" s="363"/>
      <c r="XAI48" s="369">
        <f t="shared" ref="XAI48" si="8139">XAG48*1.01</f>
        <v>9.8824811566505072E+38</v>
      </c>
      <c r="XAJ48" s="363"/>
      <c r="XAK48" s="369">
        <f t="shared" ref="XAK48" si="8140">XAI48*1.01</f>
        <v>9.9813059682170117E+38</v>
      </c>
      <c r="XAL48" s="363"/>
      <c r="XAM48" s="369">
        <f t="shared" ref="XAM48" si="8141">XAK48*1.01</f>
        <v>1.0081119027899183E+39</v>
      </c>
      <c r="XAN48" s="363"/>
      <c r="XAO48" s="369">
        <f t="shared" ref="XAO48" si="8142">XAM48*1.01</f>
        <v>1.0181930218178174E+39</v>
      </c>
      <c r="XAP48" s="363"/>
      <c r="XAQ48" s="369">
        <f t="shared" ref="XAQ48" si="8143">XAO48*1.01</f>
        <v>1.0283749520359955E+39</v>
      </c>
      <c r="XAR48" s="363"/>
      <c r="XAS48" s="369">
        <f t="shared" ref="XAS48" si="8144">XAQ48*1.01</f>
        <v>1.0386587015563555E+39</v>
      </c>
      <c r="XAT48" s="363"/>
      <c r="XAU48" s="369">
        <f t="shared" ref="XAU48" si="8145">XAS48*1.01</f>
        <v>1.0490452885719191E+39</v>
      </c>
      <c r="XAV48" s="363"/>
      <c r="XAW48" s="369">
        <f t="shared" ref="XAW48" si="8146">XAU48*1.01</f>
        <v>1.0595357414576383E+39</v>
      </c>
      <c r="XAX48" s="363"/>
      <c r="XAY48" s="369">
        <f t="shared" ref="XAY48" si="8147">XAW48*1.01</f>
        <v>1.0701310988722148E+39</v>
      </c>
      <c r="XAZ48" s="363"/>
      <c r="XBA48" s="369">
        <f t="shared" ref="XBA48" si="8148">XAY48*1.01</f>
        <v>1.0808324098609369E+39</v>
      </c>
      <c r="XBB48" s="363"/>
      <c r="XBC48" s="369">
        <f t="shared" ref="XBC48" si="8149">XBA48*1.01</f>
        <v>1.0916407339595463E+39</v>
      </c>
      <c r="XBD48" s="363"/>
      <c r="XBE48" s="369">
        <f t="shared" ref="XBE48" si="8150">XBC48*1.01</f>
        <v>1.1025571412991419E+39</v>
      </c>
      <c r="XBF48" s="363"/>
      <c r="XBG48" s="369">
        <f t="shared" ref="XBG48" si="8151">XBE48*1.01</f>
        <v>1.1135827127121333E+39</v>
      </c>
      <c r="XBH48" s="363"/>
      <c r="XBI48" s="369">
        <f t="shared" ref="XBI48" si="8152">XBG48*1.01</f>
        <v>1.1247185398392546E+39</v>
      </c>
      <c r="XBJ48" s="363"/>
      <c r="XBK48" s="369">
        <f t="shared" ref="XBK48" si="8153">XBI48*1.01</f>
        <v>1.1359657252376472E+39</v>
      </c>
      <c r="XBL48" s="363"/>
      <c r="XBM48" s="369">
        <f t="shared" ref="XBM48" si="8154">XBK48*1.01</f>
        <v>1.1473253824900238E+39</v>
      </c>
      <c r="XBN48" s="363"/>
      <c r="XBO48" s="369">
        <f t="shared" ref="XBO48" si="8155">XBM48*1.01</f>
        <v>1.158798636314924E+39</v>
      </c>
      <c r="XBP48" s="363"/>
      <c r="XBQ48" s="369">
        <f t="shared" ref="XBQ48" si="8156">XBO48*1.01</f>
        <v>1.1703866226780732E+39</v>
      </c>
      <c r="XBR48" s="363"/>
      <c r="XBS48" s="369">
        <f t="shared" ref="XBS48" si="8157">XBQ48*1.01</f>
        <v>1.1820904889048539E+39</v>
      </c>
      <c r="XBT48" s="363"/>
      <c r="XBU48" s="369">
        <f t="shared" ref="XBU48" si="8158">XBS48*1.01</f>
        <v>1.1939113937939024E+39</v>
      </c>
      <c r="XBV48" s="363"/>
      <c r="XBW48" s="369">
        <f t="shared" ref="XBW48" si="8159">XBU48*1.01</f>
        <v>1.2058505077318414E+39</v>
      </c>
      <c r="XBX48" s="363"/>
      <c r="XBY48" s="369">
        <f t="shared" ref="XBY48" si="8160">XBW48*1.01</f>
        <v>1.2179090128091598E+39</v>
      </c>
      <c r="XBZ48" s="363"/>
      <c r="XCA48" s="369">
        <f t="shared" ref="XCA48" si="8161">XBY48*1.01</f>
        <v>1.2300881029372514E+39</v>
      </c>
      <c r="XCB48" s="363"/>
      <c r="XCC48" s="369">
        <f t="shared" ref="XCC48" si="8162">XCA48*1.01</f>
        <v>1.2423889839666239E+39</v>
      </c>
      <c r="XCD48" s="363"/>
      <c r="XCE48" s="369">
        <f t="shared" ref="XCE48" si="8163">XCC48*1.01</f>
        <v>1.2548128738062902E+39</v>
      </c>
      <c r="XCF48" s="363"/>
      <c r="XCG48" s="369">
        <f t="shared" ref="XCG48" si="8164">XCE48*1.01</f>
        <v>1.2673610025443531E+39</v>
      </c>
      <c r="XCH48" s="363"/>
      <c r="XCI48" s="369">
        <f t="shared" ref="XCI48" si="8165">XCG48*1.01</f>
        <v>1.2800346125697967E+39</v>
      </c>
      <c r="XCJ48" s="363"/>
      <c r="XCK48" s="369">
        <f t="shared" ref="XCK48" si="8166">XCI48*1.01</f>
        <v>1.2928349586954947E+39</v>
      </c>
      <c r="XCL48" s="363"/>
      <c r="XCM48" s="369">
        <f t="shared" ref="XCM48" si="8167">XCK48*1.01</f>
        <v>1.3057633082824497E+39</v>
      </c>
      <c r="XCN48" s="363"/>
      <c r="XCO48" s="369">
        <f t="shared" ref="XCO48" si="8168">XCM48*1.01</f>
        <v>1.3188209413652742E+39</v>
      </c>
      <c r="XCP48" s="363"/>
      <c r="XCQ48" s="369">
        <f t="shared" ref="XCQ48" si="8169">XCO48*1.01</f>
        <v>1.332009150778927E+39</v>
      </c>
      <c r="XCR48" s="363"/>
      <c r="XCS48" s="369">
        <f t="shared" ref="XCS48" si="8170">XCQ48*1.01</f>
        <v>1.3453292422867162E+39</v>
      </c>
      <c r="XCT48" s="363"/>
      <c r="XCU48" s="369">
        <f t="shared" ref="XCU48" si="8171">XCS48*1.01</f>
        <v>1.3587825347095834E+39</v>
      </c>
      <c r="XCV48" s="363"/>
      <c r="XCW48" s="369">
        <f t="shared" ref="XCW48" si="8172">XCU48*1.01</f>
        <v>1.3723703600566791E+39</v>
      </c>
      <c r="XCX48" s="363"/>
      <c r="XCY48" s="369">
        <f t="shared" ref="XCY48" si="8173">XCW48*1.01</f>
        <v>1.3860940636572459E+39</v>
      </c>
      <c r="XCZ48" s="363"/>
      <c r="XDA48" s="369">
        <f t="shared" ref="XDA48" si="8174">XCY48*1.01</f>
        <v>1.3999550042938185E+39</v>
      </c>
      <c r="XDB48" s="363"/>
      <c r="XDC48" s="369">
        <f t="shared" ref="XDC48" si="8175">XDA48*1.01</f>
        <v>1.4139545543367568E+39</v>
      </c>
      <c r="XDD48" s="363"/>
      <c r="XDE48" s="369">
        <f t="shared" ref="XDE48" si="8176">XDC48*1.01</f>
        <v>1.4280940998801244E+39</v>
      </c>
      <c r="XDF48" s="363"/>
      <c r="XDG48" s="369">
        <f t="shared" ref="XDG48" si="8177">XDE48*1.01</f>
        <v>1.4423750408789256E+39</v>
      </c>
      <c r="XDH48" s="363"/>
      <c r="XDI48" s="369">
        <f t="shared" ref="XDI48" si="8178">XDG48*1.01</f>
        <v>1.4567987912877148E+39</v>
      </c>
      <c r="XDJ48" s="363"/>
      <c r="XDK48" s="369">
        <f t="shared" ref="XDK48" si="8179">XDI48*1.01</f>
        <v>1.4713667792005919E+39</v>
      </c>
      <c r="XDL48" s="363"/>
      <c r="XDM48" s="369">
        <f t="shared" ref="XDM48" si="8180">XDK48*1.01</f>
        <v>1.4860804469925978E+39</v>
      </c>
      <c r="XDN48" s="363"/>
      <c r="XDO48" s="369">
        <f t="shared" ref="XDO48" si="8181">XDM48*1.01</f>
        <v>1.5009412514625239E+39</v>
      </c>
      <c r="XDP48" s="363"/>
      <c r="XDQ48" s="369">
        <f t="shared" ref="XDQ48" si="8182">XDO48*1.01</f>
        <v>1.5159506639771491E+39</v>
      </c>
      <c r="XDR48" s="363"/>
      <c r="XDS48" s="369">
        <f t="shared" ref="XDS48" si="8183">XDQ48*1.01</f>
        <v>1.5311101706169208E+39</v>
      </c>
      <c r="XDT48" s="363"/>
      <c r="XDU48" s="369">
        <f t="shared" ref="XDU48" si="8184">XDS48*1.01</f>
        <v>1.54642127232309E+39</v>
      </c>
      <c r="XDV48" s="363"/>
      <c r="XDW48" s="369">
        <f t="shared" ref="XDW48" si="8185">XDU48*1.01</f>
        <v>1.5618854850463209E+39</v>
      </c>
      <c r="XDX48" s="363"/>
      <c r="XDY48" s="369">
        <f t="shared" ref="XDY48" si="8186">XDW48*1.01</f>
        <v>1.5775043398967842E+39</v>
      </c>
      <c r="XDZ48" s="363"/>
      <c r="XEA48" s="369">
        <f t="shared" ref="XEA48" si="8187">XDY48*1.01</f>
        <v>1.5932793832957519E+39</v>
      </c>
      <c r="XEB48" s="363"/>
      <c r="XEC48" s="369">
        <f t="shared" ref="XEC48" si="8188">XEA48*1.01</f>
        <v>1.6092121771287096E+39</v>
      </c>
      <c r="XED48" s="363"/>
      <c r="XEE48" s="369">
        <f t="shared" ref="XEE48" si="8189">XEC48*1.01</f>
        <v>1.6253042988999968E+39</v>
      </c>
      <c r="XEF48" s="363"/>
      <c r="XEG48" s="369">
        <f t="shared" ref="XEG48" si="8190">XEE48*1.01</f>
        <v>1.6415573418889968E+39</v>
      </c>
      <c r="XEH48" s="363"/>
      <c r="XEI48" s="369">
        <f t="shared" ref="XEI48" si="8191">XEG48*1.01</f>
        <v>1.6579729153078866E+39</v>
      </c>
      <c r="XEJ48" s="363"/>
      <c r="XEK48" s="369">
        <f t="shared" ref="XEK48" si="8192">XEI48*1.01</f>
        <v>1.6745526444609654E+39</v>
      </c>
      <c r="XEL48" s="363"/>
      <c r="XEM48" s="369">
        <f t="shared" ref="XEM48" si="8193">XEK48*1.01</f>
        <v>1.6912981709055752E+39</v>
      </c>
      <c r="XEN48" s="363"/>
      <c r="XEO48" s="369">
        <f t="shared" ref="XEO48" si="8194">XEM48*1.01</f>
        <v>1.7082111526146311E+39</v>
      </c>
      <c r="XEP48" s="363"/>
      <c r="XEQ48" s="369">
        <f t="shared" ref="XEQ48" si="8195">XEO48*1.01</f>
        <v>1.7252932641407773E+39</v>
      </c>
      <c r="XER48" s="363"/>
      <c r="XES48" s="369">
        <f t="shared" ref="XES48" si="8196">XEQ48*1.01</f>
        <v>1.742546196782185E+39</v>
      </c>
      <c r="XET48" s="363"/>
      <c r="XEU48" s="369">
        <f t="shared" ref="XEU48" si="8197">XES48*1.01</f>
        <v>1.759971658750007E+39</v>
      </c>
      <c r="XEV48" s="363"/>
      <c r="XEW48" s="369">
        <f t="shared" ref="XEW48" si="8198">XEU48*1.01</f>
        <v>1.7775713753375071E+39</v>
      </c>
      <c r="XEX48" s="363"/>
      <c r="XEY48" s="369">
        <f t="shared" ref="XEY48" si="8199">XEW48*1.01</f>
        <v>1.7953470890908821E+39</v>
      </c>
      <c r="XEZ48" s="363"/>
      <c r="XFA48" s="369">
        <f t="shared" ref="XFA48" si="8200">XEY48*1.01</f>
        <v>1.813300559981791E+39</v>
      </c>
      <c r="XFB48" s="363"/>
      <c r="XFC48" s="369">
        <f t="shared" ref="XFC48" si="8201">XFA48*1.01</f>
        <v>1.8314335655816088E+39</v>
      </c>
      <c r="XFD48" s="363"/>
    </row>
    <row r="49" spans="1:35" s="152" customFormat="1" ht="14">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7500</v>
      </c>
      <c r="F52" s="363"/>
      <c r="G52" s="363">
        <f>SUM(G47:G51)</f>
        <v>7575</v>
      </c>
      <c r="H52" s="363"/>
      <c r="I52" s="363">
        <f>SUM(I47:I51)</f>
        <v>7650.75</v>
      </c>
      <c r="J52" s="363"/>
      <c r="K52" s="363">
        <f>SUM(K47:K51)</f>
        <v>7727.2574999999997</v>
      </c>
      <c r="L52" s="363"/>
      <c r="M52" s="363">
        <f>SUM(M47:M51)</f>
        <v>7804.5300749999997</v>
      </c>
      <c r="N52" s="363"/>
      <c r="O52" s="363">
        <f>SUM(O47:O51)</f>
        <v>7882.5753757499997</v>
      </c>
      <c r="P52" s="363"/>
      <c r="Q52" s="363">
        <f>SUM(Q47:Q51)</f>
        <v>7961.4011295074997</v>
      </c>
      <c r="R52" s="363"/>
      <c r="S52" s="363">
        <f>SUM(S47:S51)</f>
        <v>8041.0151408025749</v>
      </c>
      <c r="T52" s="363"/>
      <c r="U52" s="363">
        <f>SUM(U47:U51)</f>
        <v>8121.4252922106007</v>
      </c>
      <c r="V52" s="363"/>
      <c r="W52" s="363">
        <f>SUM(W47:W51)</f>
        <v>8202.6395451327062</v>
      </c>
      <c r="X52" s="363"/>
      <c r="Y52" s="363">
        <f>SUM(Y47:Y51)</f>
        <v>8284.6659405840328</v>
      </c>
      <c r="Z52" s="363"/>
      <c r="AA52" s="363">
        <f>SUM(AA47:AA51)</f>
        <v>8367.5125999898737</v>
      </c>
      <c r="AB52" s="363"/>
      <c r="AC52" s="363">
        <f>SUM(AC47:AC51)</f>
        <v>8451.1877259897719</v>
      </c>
      <c r="AD52" s="363"/>
      <c r="AE52" s="363">
        <f>SUM(AE47:AE51)</f>
        <v>8535.69960324967</v>
      </c>
      <c r="AF52" s="363"/>
      <c r="AG52" s="363">
        <f>SUM(AG47:AG51)</f>
        <v>8621.0565992821666</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19606.20000000007</v>
      </c>
      <c r="G54" s="255">
        <f>G40-G52</f>
        <v>21107.909999999974</v>
      </c>
      <c r="I54" s="255">
        <f>I40-I52</f>
        <v>22500.847049999924</v>
      </c>
      <c r="K54" s="255">
        <f>K40-K52</f>
        <v>23777.142479249866</v>
      </c>
      <c r="M54" s="255">
        <f>M40-M52</f>
        <v>24928.5503883862</v>
      </c>
      <c r="O54" s="255">
        <f>O40-O52</f>
        <v>25946.431897919705</v>
      </c>
      <c r="Q54" s="255">
        <f>Q40-Q52</f>
        <v>26821.738781679964</v>
      </c>
      <c r="S54" s="255">
        <f>S40-S52</f>
        <v>27544.996462092295</v>
      </c>
      <c r="U54" s="255">
        <f>U40-U52</f>
        <v>28106.286343321022</v>
      </c>
      <c r="W54" s="255">
        <f>W40-W52</f>
        <v>28495.227457427354</v>
      </c>
      <c r="Y54" s="255">
        <f>Y40-Y52</f>
        <v>28700.957397783175</v>
      </c>
      <c r="AA54" s="255">
        <f>AA40-AA52</f>
        <v>28712.112513032058</v>
      </c>
      <c r="AC54" s="255">
        <f>AC40-AC52</f>
        <v>28516.807333918128</v>
      </c>
      <c r="AE54" s="255">
        <f>AE40-AE52</f>
        <v>28102.613204280147</v>
      </c>
      <c r="AG54" s="255">
        <f>AG40-AG52</f>
        <v>27456.536086464097</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f>E40-E48</f>
        <v>19606.20000000007</v>
      </c>
      <c r="G56" s="383">
        <f t="shared" ref="G56" si="8202">G40-G48</f>
        <v>21107.909999999974</v>
      </c>
      <c r="I56" s="383">
        <f t="shared" ref="I56" si="8203">I40-I48</f>
        <v>22500.847049999924</v>
      </c>
      <c r="K56" s="383">
        <f t="shared" ref="K56" si="8204">K40-K48</f>
        <v>23777.142479249866</v>
      </c>
      <c r="M56" s="383">
        <f t="shared" ref="M56" si="8205">M40-M48</f>
        <v>24928.5503883862</v>
      </c>
      <c r="O56" s="383">
        <f t="shared" ref="O56" si="8206">O40-O48</f>
        <v>25946.431897919705</v>
      </c>
      <c r="Q56" s="383">
        <f t="shared" ref="Q56" si="8207">Q40-Q48</f>
        <v>26821.738781679964</v>
      </c>
      <c r="S56" s="383">
        <f t="shared" ref="S56" si="8208">S40-S48</f>
        <v>27544.996462092295</v>
      </c>
      <c r="U56" s="383">
        <f t="shared" ref="U56" si="8209">U40-U48</f>
        <v>28106.286343321022</v>
      </c>
      <c r="W56" s="383">
        <f t="shared" ref="W56" si="8210">W40-W48</f>
        <v>28495.227457427354</v>
      </c>
      <c r="Y56" s="383">
        <f t="shared" ref="Y56" si="8211">Y40-Y48</f>
        <v>28700.957397783175</v>
      </c>
      <c r="AA56" s="383">
        <f t="shared" ref="AA56" si="8212">AA40-AA48</f>
        <v>28712.112513032058</v>
      </c>
      <c r="AC56" s="383">
        <f t="shared" ref="AC56" si="8213">AC40-AC48</f>
        <v>28516.807333918128</v>
      </c>
      <c r="AE56" s="383">
        <f t="shared" ref="AE56" si="8214">AE40-AE48</f>
        <v>28102.613204280147</v>
      </c>
      <c r="AG56" s="383">
        <f t="shared" ref="AG56" si="8215">AG40-AG48</f>
        <v>27456.536086464097</v>
      </c>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718" t="s">
        <v>951</v>
      </c>
      <c r="B65" s="1718"/>
      <c r="C65" s="1718"/>
      <c r="D65" s="1718"/>
      <c r="E65" s="1718"/>
      <c r="F65" s="1718"/>
      <c r="G65" s="1718"/>
      <c r="H65" s="1718"/>
      <c r="I65" s="1718"/>
      <c r="J65" s="1718"/>
      <c r="K65" s="1718"/>
      <c r="L65" s="1718"/>
      <c r="M65" s="1718"/>
      <c r="N65" s="1718"/>
      <c r="O65" s="1718"/>
      <c r="P65" s="1718"/>
      <c r="Q65" s="1718"/>
      <c r="R65" s="1718"/>
      <c r="S65" s="1718"/>
      <c r="T65" s="1718"/>
      <c r="U65" s="1718"/>
      <c r="V65" s="1718"/>
      <c r="W65" s="1718"/>
      <c r="X65" s="1718"/>
      <c r="Y65" s="1718"/>
      <c r="Z65" s="1718"/>
      <c r="AA65" s="1718"/>
      <c r="AB65" s="1718"/>
      <c r="AC65" s="1718"/>
      <c r="AD65" s="1718"/>
      <c r="AE65" s="1718"/>
      <c r="AF65" s="1718"/>
      <c r="AG65" s="1718"/>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headerFooter>
    <oddFooter>&amp;R&amp;A</oddFooter>
  </headerFooter>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James Coles</cp:lastModifiedBy>
  <cp:lastPrinted>2020-01-16T22:13:18Z</cp:lastPrinted>
  <dcterms:created xsi:type="dcterms:W3CDTF">2007-12-27T18:26:28Z</dcterms:created>
  <dcterms:modified xsi:type="dcterms:W3CDTF">2020-01-16T22:43:05Z</dcterms:modified>
</cp:coreProperties>
</file>